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showInkAnnotation="0" codeName="ThisWorkbook"/>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15E00764-61B8-48C0-9758-0D164F6540BB}" xr6:coauthVersionLast="47" xr6:coauthVersionMax="47" xr10:uidLastSave="{00000000-0000-0000-0000-000000000000}"/>
  <bookViews>
    <workbookView xWindow="-120" yWindow="-120" windowWidth="29040" windowHeight="15840" tabRatio="923" firstSheet="5" activeTab="8" xr2:uid="{00000000-000D-0000-FFFF-FFFF00000000}"/>
  </bookViews>
  <sheets>
    <sheet name="CANASTA V1 MOD PROP VF25042 (2" sheetId="7" state="hidden" r:id="rId1"/>
    <sheet name="CANASTA V1 MOD PROP VF25042016" sheetId="6" state="hidden" r:id="rId2"/>
    <sheet name="Hoja2" sheetId="8" state="hidden" r:id="rId3"/>
    <sheet name="CANASTA V1 MOD PROP VF" sheetId="5" state="hidden" r:id="rId4"/>
    <sheet name="CANASTA V1 MOD PROP" sheetId="4" state="hidden" r:id="rId5"/>
    <sheet name="FORMATO INFORME FINANCIERO" sheetId="36" r:id="rId6"/>
    <sheet name="LISTA" sheetId="35" state="hidden" r:id="rId7"/>
    <sheet name="NOTAS ACLARATORIAS" sheetId="38" r:id="rId8"/>
    <sheet name="INSTRUCTIVO DE DILIGENCIAMIENTO" sheetId="29" r:id="rId9"/>
    <sheet name="Hoja1 (2)" sheetId="3" state="hidden" r:id="rId10"/>
    <sheet name="Hoja1" sheetId="1" state="hidden" r:id="rId11"/>
    <sheet name="Calculos_SF" sheetId="2" state="hidden" r:id="rId12"/>
  </sheets>
  <definedNames>
    <definedName name="_xlnm.Print_Area" localSheetId="8">'INSTRUCTIVO DE DILIGENCIAMIENTO'!$A$1:$R$50</definedName>
    <definedName name="_xlnm.Print_Area" localSheetId="7">'NOTAS ACLARATORIAS'!$A$1:$M$61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1" i="36" l="1"/>
  <c r="O74" i="36"/>
  <c r="O71" i="36"/>
  <c r="O68" i="36"/>
  <c r="O66" i="36"/>
  <c r="O64" i="36"/>
  <c r="O56" i="36"/>
  <c r="O46" i="36"/>
  <c r="O34" i="36"/>
  <c r="S14" i="36"/>
  <c r="S74" i="36"/>
  <c r="S71" i="36"/>
  <c r="S68" i="36"/>
  <c r="S66" i="36"/>
  <c r="S64" i="36"/>
  <c r="S56" i="36"/>
  <c r="S46" i="36"/>
  <c r="S34" i="36"/>
  <c r="L74" i="36"/>
  <c r="M74" i="36"/>
  <c r="N74" i="36"/>
  <c r="Q74" i="36"/>
  <c r="R74" i="36"/>
  <c r="T74" i="36"/>
  <c r="K74" i="36"/>
  <c r="L71" i="36"/>
  <c r="M71" i="36"/>
  <c r="N71" i="36"/>
  <c r="Q71" i="36"/>
  <c r="R71" i="36"/>
  <c r="T71" i="36"/>
  <c r="K71" i="36"/>
  <c r="K68" i="36"/>
  <c r="K66" i="36"/>
  <c r="K64" i="36"/>
  <c r="L68" i="36"/>
  <c r="M68" i="36"/>
  <c r="N68" i="36"/>
  <c r="Q68" i="36"/>
  <c r="R68" i="36"/>
  <c r="T68" i="36"/>
  <c r="L66" i="36"/>
  <c r="M66" i="36"/>
  <c r="N66" i="36"/>
  <c r="Q66" i="36"/>
  <c r="R66" i="36"/>
  <c r="T66" i="36"/>
  <c r="M64" i="36"/>
  <c r="N64" i="36"/>
  <c r="Q64" i="36"/>
  <c r="R64" i="36"/>
  <c r="T64" i="36"/>
  <c r="P67" i="36"/>
  <c r="P68" i="36" s="1"/>
  <c r="P65" i="36"/>
  <c r="P66" i="36" s="1"/>
  <c r="L64" i="36"/>
  <c r="H36" i="36"/>
  <c r="J36" i="36" s="1"/>
  <c r="H73" i="36"/>
  <c r="J73" i="36" s="1"/>
  <c r="H72" i="36"/>
  <c r="H70" i="36"/>
  <c r="H69" i="36"/>
  <c r="J69" i="36" s="1"/>
  <c r="H67" i="36"/>
  <c r="H68" i="36" s="1"/>
  <c r="H65" i="36"/>
  <c r="J65" i="36" s="1"/>
  <c r="J66" i="36" s="1"/>
  <c r="H63" i="36"/>
  <c r="J63" i="36" s="1"/>
  <c r="H62" i="36"/>
  <c r="J62" i="36" s="1"/>
  <c r="H61" i="36"/>
  <c r="J61" i="36" s="1"/>
  <c r="H60" i="36"/>
  <c r="J60" i="36" s="1"/>
  <c r="H59" i="36"/>
  <c r="J59" i="36" s="1"/>
  <c r="H58" i="36"/>
  <c r="J58" i="36" s="1"/>
  <c r="H57" i="36"/>
  <c r="J57" i="36" s="1"/>
  <c r="H55" i="36"/>
  <c r="J55" i="36" s="1"/>
  <c r="H54" i="36"/>
  <c r="J54" i="36" s="1"/>
  <c r="H53" i="36"/>
  <c r="J53" i="36" s="1"/>
  <c r="H52" i="36"/>
  <c r="J52" i="36" s="1"/>
  <c r="H51" i="36"/>
  <c r="J51" i="36" s="1"/>
  <c r="H50" i="36"/>
  <c r="H49" i="36"/>
  <c r="J49" i="36" s="1"/>
  <c r="H48" i="36"/>
  <c r="J48" i="36" s="1"/>
  <c r="H47" i="36"/>
  <c r="J47" i="36" s="1"/>
  <c r="H45" i="36"/>
  <c r="J45" i="36" s="1"/>
  <c r="H44" i="36"/>
  <c r="J44" i="36" s="1"/>
  <c r="H43" i="36"/>
  <c r="J43" i="36" s="1"/>
  <c r="H42" i="36"/>
  <c r="J42" i="36" s="1"/>
  <c r="H41" i="36"/>
  <c r="J41" i="36" s="1"/>
  <c r="H40" i="36"/>
  <c r="J40" i="36" s="1"/>
  <c r="H39" i="36"/>
  <c r="J39" i="36" s="1"/>
  <c r="H38" i="36"/>
  <c r="J38" i="36" s="1"/>
  <c r="H37" i="36"/>
  <c r="J37" i="36" s="1"/>
  <c r="P69" i="36"/>
  <c r="P73" i="36"/>
  <c r="P72" i="36"/>
  <c r="P70" i="36"/>
  <c r="L81" i="36"/>
  <c r="M81" i="36"/>
  <c r="N81" i="36"/>
  <c r="K81" i="36"/>
  <c r="H81" i="36"/>
  <c r="M56" i="36"/>
  <c r="N56" i="36"/>
  <c r="Q56" i="36"/>
  <c r="R56" i="36"/>
  <c r="T56" i="36"/>
  <c r="L56" i="36"/>
  <c r="K56" i="36"/>
  <c r="L46" i="36"/>
  <c r="M46" i="36"/>
  <c r="N46" i="36"/>
  <c r="Q46" i="36"/>
  <c r="R46" i="36"/>
  <c r="T46" i="36"/>
  <c r="Q34" i="36"/>
  <c r="R34" i="36"/>
  <c r="T34" i="36"/>
  <c r="K34" i="36"/>
  <c r="L34" i="36"/>
  <c r="M34" i="36"/>
  <c r="N34" i="36"/>
  <c r="P63" i="36"/>
  <c r="P62" i="36"/>
  <c r="P61" i="36"/>
  <c r="P60" i="36"/>
  <c r="P59" i="36"/>
  <c r="P58" i="36"/>
  <c r="P57" i="36"/>
  <c r="P55" i="36"/>
  <c r="P54" i="36"/>
  <c r="P53" i="36"/>
  <c r="P52" i="36"/>
  <c r="P51" i="36"/>
  <c r="P50" i="36"/>
  <c r="P49" i="36"/>
  <c r="P48" i="36"/>
  <c r="P47" i="36"/>
  <c r="P45" i="36"/>
  <c r="P44" i="36"/>
  <c r="P43" i="36"/>
  <c r="P42" i="36"/>
  <c r="P40" i="36"/>
  <c r="P39" i="36"/>
  <c r="P38" i="36"/>
  <c r="P37" i="36"/>
  <c r="P36" i="36"/>
  <c r="P33" i="36"/>
  <c r="H33" i="36"/>
  <c r="J33" i="36" s="1"/>
  <c r="P32" i="36"/>
  <c r="H32" i="36"/>
  <c r="J32" i="36" s="1"/>
  <c r="P31" i="36"/>
  <c r="H31" i="36"/>
  <c r="J31" i="36" s="1"/>
  <c r="P30" i="36"/>
  <c r="H30" i="36"/>
  <c r="J30" i="36" s="1"/>
  <c r="P29" i="36"/>
  <c r="H29" i="36"/>
  <c r="P28" i="36"/>
  <c r="H28" i="36"/>
  <c r="J28" i="36" s="1"/>
  <c r="P27" i="36"/>
  <c r="H27" i="36"/>
  <c r="J27" i="36" s="1"/>
  <c r="P26" i="36"/>
  <c r="H26" i="36"/>
  <c r="J26" i="36" s="1"/>
  <c r="P25" i="36"/>
  <c r="H25" i="36"/>
  <c r="J25" i="36" s="1"/>
  <c r="M17" i="3"/>
  <c r="P16" i="3" s="1"/>
  <c r="Q16" i="3" s="1"/>
  <c r="Q18" i="3" s="1"/>
  <c r="T17" i="3"/>
  <c r="T16" i="3"/>
  <c r="Q13" i="3"/>
  <c r="P13" i="3"/>
  <c r="Q14" i="3"/>
  <c r="P17" i="3"/>
  <c r="Q17" i="3" s="1"/>
  <c r="V16" i="3"/>
  <c r="X16" i="3" s="1"/>
  <c r="X18" i="3" s="1"/>
  <c r="X19" i="3" s="1"/>
  <c r="V17" i="3"/>
  <c r="X17" i="3"/>
  <c r="M10" i="6"/>
  <c r="L11" i="6"/>
  <c r="L4" i="6"/>
  <c r="L16" i="6"/>
  <c r="L18" i="6"/>
  <c r="L9" i="6"/>
  <c r="L7" i="6"/>
  <c r="L6" i="6"/>
  <c r="L5" i="6"/>
  <c r="L12" i="6" s="1"/>
  <c r="E12" i="6"/>
  <c r="I11" i="7"/>
  <c r="I4" i="7"/>
  <c r="I5" i="7"/>
  <c r="C12" i="7"/>
  <c r="J18" i="7"/>
  <c r="I18" i="7"/>
  <c r="J16" i="7"/>
  <c r="I16" i="7"/>
  <c r="E12" i="7"/>
  <c r="J10" i="7"/>
  <c r="J9" i="7"/>
  <c r="I9" i="7"/>
  <c r="J8" i="7"/>
  <c r="J7" i="7"/>
  <c r="J12" i="7"/>
  <c r="J20" i="7" s="1"/>
  <c r="I7" i="7"/>
  <c r="J6" i="7"/>
  <c r="I6" i="7"/>
  <c r="J5" i="7"/>
  <c r="M18" i="6"/>
  <c r="K18" i="6"/>
  <c r="M16" i="6"/>
  <c r="K16" i="6"/>
  <c r="G12" i="6"/>
  <c r="C12" i="6"/>
  <c r="M9" i="6"/>
  <c r="K9" i="6"/>
  <c r="M8" i="6"/>
  <c r="K8" i="6"/>
  <c r="M7" i="6"/>
  <c r="M12" i="6" s="1"/>
  <c r="K7" i="6"/>
  <c r="M6" i="6"/>
  <c r="N6" i="6" s="1"/>
  <c r="K6" i="6"/>
  <c r="M5" i="6"/>
  <c r="K5" i="6"/>
  <c r="K4" i="6"/>
  <c r="K12" i="6" s="1"/>
  <c r="O13" i="4"/>
  <c r="O14" i="4" s="1"/>
  <c r="P14" i="4" s="1"/>
  <c r="G25" i="5"/>
  <c r="H25" i="5"/>
  <c r="L17" i="5"/>
  <c r="K17" i="5"/>
  <c r="J17" i="5"/>
  <c r="I17" i="5"/>
  <c r="L15" i="5"/>
  <c r="K15" i="5"/>
  <c r="J15" i="5"/>
  <c r="I15" i="5"/>
  <c r="L11" i="5"/>
  <c r="J11" i="5"/>
  <c r="E11" i="5"/>
  <c r="C11" i="5"/>
  <c r="K10" i="5"/>
  <c r="K9" i="5"/>
  <c r="I9" i="5"/>
  <c r="K8" i="5"/>
  <c r="I8" i="5"/>
  <c r="I11" i="5" s="1"/>
  <c r="I19" i="5" s="1"/>
  <c r="K7" i="5"/>
  <c r="I7" i="5"/>
  <c r="K6" i="5"/>
  <c r="K11" i="5" s="1"/>
  <c r="K19" i="5" s="1"/>
  <c r="I6" i="5"/>
  <c r="K5" i="5"/>
  <c r="I5" i="5"/>
  <c r="I4" i="5"/>
  <c r="M14" i="4"/>
  <c r="M15" i="4"/>
  <c r="M13" i="4"/>
  <c r="H16" i="4"/>
  <c r="J14" i="4"/>
  <c r="J16" i="4" s="1"/>
  <c r="J23" i="5"/>
  <c r="L23" i="5"/>
  <c r="J9" i="4"/>
  <c r="J8" i="4"/>
  <c r="J12" i="4" s="1"/>
  <c r="J5" i="4"/>
  <c r="H9" i="4"/>
  <c r="K16" i="4"/>
  <c r="I16" i="4"/>
  <c r="F26" i="4"/>
  <c r="G26" i="4"/>
  <c r="K18" i="4"/>
  <c r="I18" i="4"/>
  <c r="H18" i="4"/>
  <c r="J18" i="4"/>
  <c r="K12" i="4"/>
  <c r="I12" i="4"/>
  <c r="D12" i="4"/>
  <c r="C12" i="4"/>
  <c r="J10" i="4"/>
  <c r="H8" i="4"/>
  <c r="J7" i="4"/>
  <c r="H7" i="4"/>
  <c r="J6" i="4"/>
  <c r="H6" i="4"/>
  <c r="H5" i="4"/>
  <c r="H4" i="4"/>
  <c r="O3" i="4"/>
  <c r="O5" i="4" s="1"/>
  <c r="G28" i="3"/>
  <c r="H28" i="3"/>
  <c r="N20" i="3"/>
  <c r="N22" i="3"/>
  <c r="N23" i="3" s="1"/>
  <c r="L20" i="3"/>
  <c r="K20" i="3"/>
  <c r="J20" i="3"/>
  <c r="I20" i="3"/>
  <c r="N12" i="3"/>
  <c r="L12" i="3"/>
  <c r="L22" i="3" s="1"/>
  <c r="J12" i="3"/>
  <c r="J22" i="3" s="1"/>
  <c r="E12" i="3"/>
  <c r="D12" i="3"/>
  <c r="C12" i="3"/>
  <c r="K11" i="3"/>
  <c r="M10" i="3"/>
  <c r="M9" i="3"/>
  <c r="K9" i="3"/>
  <c r="I9" i="3"/>
  <c r="M8" i="3"/>
  <c r="I8" i="3"/>
  <c r="M7" i="3"/>
  <c r="K7" i="3"/>
  <c r="I7" i="3"/>
  <c r="M6" i="3"/>
  <c r="M12" i="3" s="1"/>
  <c r="K6" i="3"/>
  <c r="I6" i="3"/>
  <c r="M5" i="3"/>
  <c r="K5" i="3"/>
  <c r="I5" i="3"/>
  <c r="K4" i="3"/>
  <c r="K12" i="3" s="1"/>
  <c r="K22" i="3" s="1"/>
  <c r="I4" i="3"/>
  <c r="I12" i="3" s="1"/>
  <c r="I22" i="3" s="1"/>
  <c r="R3" i="3"/>
  <c r="R4" i="3"/>
  <c r="R6" i="3" s="1"/>
  <c r="R7" i="3" s="1"/>
  <c r="M17" i="1"/>
  <c r="M20" i="1" s="1"/>
  <c r="R3" i="1"/>
  <c r="R5" i="1" s="1"/>
  <c r="M6" i="1"/>
  <c r="K7" i="1"/>
  <c r="I6" i="1"/>
  <c r="I12" i="1" s="1"/>
  <c r="I22" i="1" s="1"/>
  <c r="I7" i="1"/>
  <c r="I4" i="1"/>
  <c r="H29" i="2"/>
  <c r="H34" i="2" s="1"/>
  <c r="H35" i="2" s="1"/>
  <c r="J43" i="2"/>
  <c r="I43" i="2"/>
  <c r="H43" i="2"/>
  <c r="M18" i="2"/>
  <c r="L18" i="2"/>
  <c r="M21" i="2"/>
  <c r="L21" i="2"/>
  <c r="J33" i="2"/>
  <c r="K33" i="2"/>
  <c r="L33" i="2"/>
  <c r="I33" i="2"/>
  <c r="K29" i="2"/>
  <c r="K34" i="2" s="1"/>
  <c r="K35" i="2" s="1"/>
  <c r="L29" i="2"/>
  <c r="J29" i="2"/>
  <c r="L31" i="2"/>
  <c r="J31" i="2"/>
  <c r="J41" i="2"/>
  <c r="J46" i="2"/>
  <c r="J47" i="2" s="1"/>
  <c r="I41" i="2"/>
  <c r="I46" i="2" s="1"/>
  <c r="I47" i="2" s="1"/>
  <c r="H42" i="2"/>
  <c r="G42" i="2"/>
  <c r="F42" i="2"/>
  <c r="H41" i="2"/>
  <c r="H46" i="2" s="1"/>
  <c r="H47" i="2" s="1"/>
  <c r="G41" i="2"/>
  <c r="G46" i="2"/>
  <c r="G47" i="2" s="1"/>
  <c r="F41" i="2"/>
  <c r="F34" i="2"/>
  <c r="G34" i="2"/>
  <c r="E34" i="2"/>
  <c r="I29" i="2"/>
  <c r="I34" i="2"/>
  <c r="I35" i="2"/>
  <c r="J30" i="2"/>
  <c r="L30" i="2"/>
  <c r="L34" i="2" s="1"/>
  <c r="L35" i="2" s="1"/>
  <c r="P19" i="2"/>
  <c r="H20" i="2"/>
  <c r="G18" i="2"/>
  <c r="G22" i="2"/>
  <c r="G23" i="2" s="1"/>
  <c r="H18" i="2"/>
  <c r="M20" i="2"/>
  <c r="M23" i="2"/>
  <c r="L20" i="2"/>
  <c r="L23" i="2"/>
  <c r="I5" i="1"/>
  <c r="I22" i="2"/>
  <c r="I23" i="2" s="1"/>
  <c r="J22" i="2"/>
  <c r="J23" i="2"/>
  <c r="E22" i="2"/>
  <c r="E23" i="2" s="1"/>
  <c r="F18" i="2"/>
  <c r="F22" i="2" s="1"/>
  <c r="F23" i="2" s="1"/>
  <c r="E13" i="2"/>
  <c r="D13" i="2"/>
  <c r="C13" i="2"/>
  <c r="H22" i="2"/>
  <c r="H23" i="2" s="1"/>
  <c r="G28" i="1"/>
  <c r="H28" i="1" s="1"/>
  <c r="M7" i="1"/>
  <c r="K11" i="1"/>
  <c r="M10" i="1"/>
  <c r="M9" i="1"/>
  <c r="M8" i="1"/>
  <c r="M5" i="1"/>
  <c r="M12" i="1" s="1"/>
  <c r="M22" i="1" s="1"/>
  <c r="N12" i="1"/>
  <c r="L12" i="1"/>
  <c r="N20" i="1"/>
  <c r="N22" i="1" s="1"/>
  <c r="L20" i="1"/>
  <c r="L22" i="1"/>
  <c r="L31" i="1" s="1"/>
  <c r="K20" i="1"/>
  <c r="K4" i="1"/>
  <c r="K5" i="1"/>
  <c r="K6" i="1"/>
  <c r="K9" i="1"/>
  <c r="K12" i="1"/>
  <c r="J12" i="1"/>
  <c r="I8" i="1"/>
  <c r="I9" i="1"/>
  <c r="I20" i="1"/>
  <c r="J20" i="1"/>
  <c r="J22" i="1"/>
  <c r="E12" i="1"/>
  <c r="D12" i="1"/>
  <c r="C12" i="1"/>
  <c r="J31" i="1"/>
  <c r="J26" i="1"/>
  <c r="R5" i="3"/>
  <c r="I28" i="3"/>
  <c r="J34" i="2"/>
  <c r="J35" i="2"/>
  <c r="K22" i="1"/>
  <c r="K23" i="1" s="1"/>
  <c r="F46" i="2"/>
  <c r="F47" i="2" s="1"/>
  <c r="I12" i="7"/>
  <c r="I20" i="7" s="1"/>
  <c r="H12" i="4"/>
  <c r="H20" i="4" s="1"/>
  <c r="T18" i="3"/>
  <c r="K31" i="1"/>
  <c r="K46" i="36"/>
  <c r="P41" i="36"/>
  <c r="O4" i="6" l="1"/>
  <c r="O20" i="6" s="1"/>
  <c r="K20" i="6"/>
  <c r="K28" i="5"/>
  <c r="L19" i="5"/>
  <c r="L28" i="5" s="1"/>
  <c r="K23" i="5"/>
  <c r="I20" i="4"/>
  <c r="H26" i="4"/>
  <c r="H24" i="4"/>
  <c r="H21" i="4"/>
  <c r="H29" i="4"/>
  <c r="I29" i="7"/>
  <c r="I24" i="7"/>
  <c r="J31" i="3"/>
  <c r="J23" i="3"/>
  <c r="J26" i="3"/>
  <c r="L23" i="3"/>
  <c r="L31" i="3"/>
  <c r="L26" i="3"/>
  <c r="J20" i="4"/>
  <c r="I28" i="5"/>
  <c r="I25" i="5"/>
  <c r="J19" i="5"/>
  <c r="I23" i="5"/>
  <c r="N31" i="1"/>
  <c r="N26" i="1"/>
  <c r="N23" i="1"/>
  <c r="L23" i="1"/>
  <c r="K24" i="1" s="1"/>
  <c r="L24" i="1" s="1"/>
  <c r="J23" i="1"/>
  <c r="I23" i="3"/>
  <c r="I24" i="3" s="1"/>
  <c r="J24" i="3" s="1"/>
  <c r="I31" i="3"/>
  <c r="I26" i="3"/>
  <c r="J29" i="7"/>
  <c r="J24" i="7"/>
  <c r="P4" i="6"/>
  <c r="P20" i="6" s="1"/>
  <c r="L20" i="6"/>
  <c r="M31" i="1"/>
  <c r="M23" i="1"/>
  <c r="M24" i="1" s="1"/>
  <c r="N24" i="1" s="1"/>
  <c r="M26" i="1"/>
  <c r="I31" i="1"/>
  <c r="I23" i="1"/>
  <c r="I26" i="1"/>
  <c r="K31" i="3"/>
  <c r="K26" i="3"/>
  <c r="K23" i="3"/>
  <c r="M20" i="6"/>
  <c r="Q4" i="6"/>
  <c r="Q20" i="6" s="1"/>
  <c r="K26" i="1"/>
  <c r="R4" i="1"/>
  <c r="R6" i="1" s="1"/>
  <c r="R7" i="1" s="1"/>
  <c r="O4" i="4"/>
  <c r="O6" i="4" s="1"/>
  <c r="O7" i="4" s="1"/>
  <c r="P13" i="4"/>
  <c r="P15" i="4" s="1"/>
  <c r="P81" i="36"/>
  <c r="R81" i="36" s="1"/>
  <c r="N31" i="3"/>
  <c r="M20" i="3"/>
  <c r="M22" i="3" s="1"/>
  <c r="L26" i="1"/>
  <c r="N26" i="3"/>
  <c r="I28" i="1"/>
  <c r="L75" i="36"/>
  <c r="H71" i="36"/>
  <c r="J67" i="36"/>
  <c r="J68" i="36" s="1"/>
  <c r="H66" i="36"/>
  <c r="T75" i="36"/>
  <c r="P71" i="36"/>
  <c r="H74" i="36"/>
  <c r="R75" i="36"/>
  <c r="Q75" i="36"/>
  <c r="H56" i="36"/>
  <c r="O75" i="36"/>
  <c r="H34" i="36"/>
  <c r="P34" i="36"/>
  <c r="K75" i="36"/>
  <c r="H46" i="36"/>
  <c r="N75" i="36"/>
  <c r="S75" i="36"/>
  <c r="M75" i="36"/>
  <c r="P46" i="36"/>
  <c r="P56" i="36"/>
  <c r="P64" i="36"/>
  <c r="P74" i="36"/>
  <c r="J64" i="36"/>
  <c r="J46" i="36"/>
  <c r="J29" i="36"/>
  <c r="J34" i="36" s="1"/>
  <c r="J50" i="36"/>
  <c r="J56" i="36" s="1"/>
  <c r="J70" i="36"/>
  <c r="J71" i="36" s="1"/>
  <c r="J72" i="36"/>
  <c r="J74" i="36" s="1"/>
  <c r="H64" i="36"/>
  <c r="M23" i="3" l="1"/>
  <c r="M24" i="3" s="1"/>
  <c r="N24" i="3" s="1"/>
  <c r="M31" i="3"/>
  <c r="M26" i="3"/>
  <c r="L22" i="6"/>
  <c r="L29" i="6"/>
  <c r="L24" i="6"/>
  <c r="J24" i="4"/>
  <c r="J29" i="4"/>
  <c r="J21" i="4"/>
  <c r="K20" i="4"/>
  <c r="I26" i="4"/>
  <c r="I21" i="4"/>
  <c r="I22" i="4" s="1"/>
  <c r="I24" i="4" s="1"/>
  <c r="I29" i="4"/>
  <c r="M24" i="6"/>
  <c r="M22" i="6"/>
  <c r="M29" i="6"/>
  <c r="K24" i="3"/>
  <c r="L24" i="3" s="1"/>
  <c r="J25" i="5"/>
  <c r="J28" i="5"/>
  <c r="H27" i="4"/>
  <c r="I27" i="4" s="1"/>
  <c r="I24" i="1"/>
  <c r="J24" i="1" s="1"/>
  <c r="K27" i="6"/>
  <c r="K24" i="6"/>
  <c r="O22" i="6"/>
  <c r="K29" i="6"/>
  <c r="I26" i="5"/>
  <c r="J26" i="5" s="1"/>
  <c r="P75" i="36"/>
  <c r="H75" i="36"/>
  <c r="J75" i="36"/>
  <c r="K29" i="4" l="1"/>
  <c r="K21" i="4"/>
  <c r="K22" i="4" s="1"/>
  <c r="K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Jineth Ariza Antonio</author>
    <author>tc={C7B0849B-69D4-4F32-8030-B3F2310BA740}</author>
    <author>Esperanza Rodriguez Rodriguez</author>
  </authors>
  <commentList>
    <comment ref="B13" authorId="0" shapeId="0" xr:uid="{BF8712BA-5D91-45EA-A537-A7BFCFB80B66}">
      <text>
        <r>
          <rPr>
            <b/>
            <sz val="9"/>
            <color indexed="81"/>
            <rFont val="Tahoma"/>
            <family val="2"/>
          </rPr>
          <t>Seleccione la Regional donde se va a ejecutar el conrato.</t>
        </r>
      </text>
    </comment>
    <comment ref="D13" authorId="0" shapeId="0" xr:uid="{83AF92CB-1576-4766-9A7B-225253A7C8E5}">
      <text>
        <r>
          <rPr>
            <b/>
            <sz val="9"/>
            <color indexed="81"/>
            <rFont val="Tahoma"/>
            <family val="2"/>
          </rPr>
          <t>Diligencie el nombre del Operador que ejecuta el contrato como aparece en su RUT.</t>
        </r>
      </text>
    </comment>
    <comment ref="J13" authorId="0" shapeId="0" xr:uid="{E88F8ECC-0B8E-4FD0-A3A8-03297537C013}">
      <text>
        <r>
          <rPr>
            <b/>
            <sz val="9"/>
            <color indexed="81"/>
            <rFont val="Tahoma"/>
            <family val="2"/>
          </rPr>
          <t>Diligenciar el nombre del CZ donde se va a ejecutar el contrato.
Si no es el caso dejarlo en blanco.</t>
        </r>
      </text>
    </comment>
    <comment ref="M13" authorId="0" shapeId="0" xr:uid="{0985E83A-9394-41CA-9E7D-2291647CD4B0}">
      <text>
        <r>
          <rPr>
            <b/>
            <sz val="9"/>
            <color indexed="81"/>
            <rFont val="Tahoma"/>
            <family val="2"/>
          </rPr>
          <t>Se registra el número contrato de aporte</t>
        </r>
        <r>
          <rPr>
            <sz val="9"/>
            <color indexed="81"/>
            <rFont val="Tahoma"/>
            <family val="2"/>
          </rPr>
          <t xml:space="preserve">
</t>
        </r>
      </text>
    </comment>
    <comment ref="Q13" authorId="0" shapeId="0" xr:uid="{0C9F1CD5-4203-4824-BAEB-54AAB04D040D}">
      <text>
        <r>
          <rPr>
            <b/>
            <sz val="9"/>
            <color indexed="81"/>
            <rFont val="Tahoma"/>
            <family val="2"/>
          </rPr>
          <t>Seleccionar el nombre del pueblo al que pertenecen las familias beneficiadas.</t>
        </r>
        <r>
          <rPr>
            <sz val="9"/>
            <color indexed="81"/>
            <rFont val="Tahoma"/>
            <family val="2"/>
          </rPr>
          <t xml:space="preserve">
</t>
        </r>
      </text>
    </comment>
    <comment ref="B14" authorId="0" shapeId="0" xr:uid="{89B4C593-0932-47B6-8748-AB0995E33364}">
      <text>
        <r>
          <rPr>
            <b/>
            <sz val="9"/>
            <color indexed="81"/>
            <rFont val="Tahoma"/>
            <family val="2"/>
          </rPr>
          <t>Seleccione el número de familias beneficiadas en el contrato.</t>
        </r>
      </text>
    </comment>
    <comment ref="D14" authorId="0" shapeId="0" xr:uid="{5654C7FC-9D6A-4B6E-B429-4CE692F6E716}">
      <text>
        <r>
          <rPr>
            <b/>
            <sz val="9"/>
            <color indexed="81"/>
            <rFont val="Tahoma"/>
            <family val="2"/>
          </rPr>
          <t xml:space="preserve"> Se registra fecha de inicio de contrato de aporte.
</t>
        </r>
      </text>
    </comment>
    <comment ref="J14" authorId="0" shapeId="0" xr:uid="{6200F8F6-DADD-4337-B617-6E7759B19833}">
      <text>
        <r>
          <rPr>
            <b/>
            <sz val="9"/>
            <color indexed="81"/>
            <rFont val="Tahoma"/>
            <family val="2"/>
          </rPr>
          <t xml:space="preserve">Se registra el valor de recurso aportado por el ICBF.
</t>
        </r>
      </text>
    </comment>
    <comment ref="M14" authorId="0" shapeId="0" xr:uid="{69FDC04C-2CDC-49B2-9C99-D7BCE4571BC9}">
      <text>
        <r>
          <rPr>
            <b/>
            <sz val="9"/>
            <color indexed="81"/>
            <rFont val="Tahoma"/>
            <family val="2"/>
          </rPr>
          <t>Se registra el valor de recursos que se comprometio el operador. Si no hay recursos dejar en $0.</t>
        </r>
        <r>
          <rPr>
            <sz val="9"/>
            <color indexed="81"/>
            <rFont val="Tahoma"/>
            <family val="2"/>
          </rPr>
          <t xml:space="preserve">
</t>
        </r>
      </text>
    </comment>
    <comment ref="D15" authorId="0" shapeId="0" xr:uid="{16785C01-A82B-47F9-8130-26322573FB0D}">
      <text>
        <r>
          <rPr>
            <b/>
            <sz val="9"/>
            <color indexed="81"/>
            <rFont val="Tahoma"/>
            <family val="2"/>
          </rPr>
          <t xml:space="preserve"> Se registra fecha de finalización de contrato de aporte.</t>
        </r>
      </text>
    </comment>
    <comment ref="J15" authorId="0" shapeId="0" xr:uid="{FDF15D3D-E58E-4FA4-9E9E-2D4100D62825}">
      <text>
        <r>
          <rPr>
            <b/>
            <sz val="9"/>
            <color indexed="81"/>
            <rFont val="Tahoma"/>
            <family val="2"/>
          </rPr>
          <t>Si el contrato necesito adición de recurso se debe diligenciar el valor, si no es caso, dejarlo en blanco.</t>
        </r>
      </text>
    </comment>
    <comment ref="M15" authorId="0" shapeId="0" xr:uid="{5B1B5772-21A4-4C2F-959B-A3CDB6762B3C}">
      <text>
        <r>
          <rPr>
            <b/>
            <sz val="9"/>
            <color indexed="81"/>
            <rFont val="Tahoma"/>
            <family val="2"/>
          </rPr>
          <t>Si el contrato necesito reducción de recursos se debe diligenciar el valor, si no es caso, dejarlo en blanco.</t>
        </r>
      </text>
    </comment>
    <comment ref="Q16" authorId="0" shapeId="0" xr:uid="{7A42FCF0-7576-49DF-B308-5CD675C12866}">
      <text>
        <r>
          <rPr>
            <b/>
            <sz val="9"/>
            <color indexed="81"/>
            <rFont val="Tahoma"/>
            <family val="2"/>
          </rPr>
          <t>Se diligencia el valor mensual de los rendimientos que genera la cuenta de ahorro exclusiva del contrato.</t>
        </r>
      </text>
    </comment>
    <comment ref="B17" authorId="1" shapeId="0" xr:uid="{C7B0849B-69D4-4F32-8030-B3F2310BA740}">
      <text>
        <t>[Comentario encadenado]
Su versión de Excel le permite leer este comentario encadenado; sin embargo, las ediciones que se apliquen se quitarán si el archivo se abre en una versión más reciente de Excel. Más información: https://go.microsoft.com/fwlink/?linkid=870924
Comentario:
    tener presente el número de desembolsos, según contrato y el porcentaje de cada cada uno de ellos.</t>
      </text>
    </comment>
    <comment ref="C17" authorId="0" shapeId="0" xr:uid="{19EFE0C9-FBE5-4571-9D5D-DC768753FC0A}">
      <text>
        <r>
          <rPr>
            <b/>
            <sz val="9"/>
            <color indexed="81"/>
            <rFont val="Tahoma"/>
            <family val="2"/>
          </rPr>
          <t>Diligenciar los valores acordados en el contrato que coincidan con el porcentaje establecido.</t>
        </r>
      </text>
    </comment>
    <comment ref="G17" authorId="0" shapeId="0" xr:uid="{6BFF8697-A696-48EC-977B-7A4F2C6FC6E2}">
      <text>
        <r>
          <rPr>
            <b/>
            <sz val="9"/>
            <color indexed="81"/>
            <rFont val="Tahoma"/>
            <family val="2"/>
          </rPr>
          <t>Diligenciar los meses que se proyectan los desembolsos.</t>
        </r>
        <r>
          <rPr>
            <sz val="9"/>
            <color indexed="81"/>
            <rFont val="Tahoma"/>
            <family val="2"/>
          </rPr>
          <t xml:space="preserve">
</t>
        </r>
      </text>
    </comment>
    <comment ref="L17" authorId="0" shapeId="0" xr:uid="{D2B7AF8C-4EE1-419B-B9D9-AAD8869BD4BF}">
      <text>
        <r>
          <rPr>
            <b/>
            <sz val="9"/>
            <color indexed="81"/>
            <rFont val="Tahoma"/>
            <family val="2"/>
          </rPr>
          <t>Diligenciar los valores proyectados a ejecutar. Si el contrato no tiene contrapartida, se debe dejar en ceros,</t>
        </r>
        <r>
          <rPr>
            <sz val="9"/>
            <color indexed="81"/>
            <rFont val="Tahoma"/>
            <family val="2"/>
          </rPr>
          <t xml:space="preserve">
</t>
        </r>
      </text>
    </comment>
    <comment ref="N17" authorId="0" shapeId="0" xr:uid="{742544EC-F86F-4C2D-A1A0-68EE8D7CC02C}">
      <text>
        <r>
          <rPr>
            <b/>
            <sz val="9"/>
            <color indexed="81"/>
            <rFont val="Tahoma"/>
            <family val="2"/>
          </rPr>
          <t>Diligenciar los meses que se proyectan los desembolsos.</t>
        </r>
      </text>
    </comment>
    <comment ref="Q17" authorId="0" shapeId="0" xr:uid="{D99EE627-7349-4E79-9D6A-676CDF3C400A}">
      <text>
        <r>
          <rPr>
            <b/>
            <sz val="9"/>
            <color indexed="81"/>
            <rFont val="Tahoma"/>
            <family val="2"/>
          </rPr>
          <t>Diligenciar el número de cuenta de ahorro exclusiva del contrato de aporte.</t>
        </r>
      </text>
    </comment>
    <comment ref="K22" authorId="0" shapeId="0" xr:uid="{72844722-2411-4E84-93E2-EF21BE6E07D2}">
      <text>
        <r>
          <rPr>
            <b/>
            <sz val="9"/>
            <color indexed="81"/>
            <rFont val="Tahoma"/>
            <family val="2"/>
          </rPr>
          <t>Corresponde al pago  mensual del presupuesto del contrato durante el mes a legalizar.</t>
        </r>
      </text>
    </comment>
    <comment ref="K23" authorId="0" shapeId="0" xr:uid="{D6D29F65-EB12-40B4-8A04-010C2BA11103}">
      <text>
        <r>
          <rPr>
            <b/>
            <sz val="9"/>
            <color indexed="81"/>
            <rFont val="Tahoma"/>
            <family val="2"/>
          </rPr>
          <t>Para el primer informe se debe deligineciar unciamente el primer mes, despues del segundo se debe diligenciar la segunda columna.</t>
        </r>
      </text>
    </comment>
    <comment ref="B24" authorId="0" shapeId="0" xr:uid="{17E47E17-38DE-491F-94F8-E86825DB634E}">
      <text>
        <r>
          <rPr>
            <b/>
            <sz val="9"/>
            <color indexed="81"/>
            <rFont val="Tahoma"/>
            <family val="2"/>
          </rPr>
          <t>Se registra los gastos por cada componente, según lo señala el Manual Operativo Piloto Modelo de Atención Integral (MAI). Tener presente la herramienta de costeo.</t>
        </r>
        <r>
          <rPr>
            <sz val="9"/>
            <color indexed="81"/>
            <rFont val="Tahoma"/>
            <family val="2"/>
          </rPr>
          <t xml:space="preserve">
</t>
        </r>
      </text>
    </comment>
    <comment ref="E24" authorId="0" shapeId="0" xr:uid="{A55D4741-3529-449C-ABCB-89DA5DB4CD0B}">
      <text>
        <r>
          <rPr>
            <b/>
            <sz val="9"/>
            <color indexed="81"/>
            <rFont val="Tahoma"/>
            <family val="2"/>
          </rPr>
          <t>Diligenciar el número del mes que fue contratado el profesional.</t>
        </r>
      </text>
    </comment>
    <comment ref="F24" authorId="0" shapeId="0" xr:uid="{5EAB7A0D-6D9F-4224-B966-ACAD76EB3653}">
      <text>
        <r>
          <rPr>
            <b/>
            <sz val="9"/>
            <color indexed="81"/>
            <rFont val="Tahoma"/>
            <family val="2"/>
          </rPr>
          <t>Diligenciar el número de personas que se contrataron según Manual Operativo.</t>
        </r>
        <r>
          <rPr>
            <sz val="9"/>
            <color indexed="81"/>
            <rFont val="Tahoma"/>
            <family val="2"/>
          </rPr>
          <t xml:space="preserve">
</t>
        </r>
      </text>
    </comment>
    <comment ref="G24" authorId="0" shapeId="0" xr:uid="{E88091FE-C65F-4A69-9FAD-38EBFB16093F}">
      <text>
        <r>
          <rPr>
            <b/>
            <sz val="9"/>
            <color indexed="81"/>
            <rFont val="Tahoma"/>
            <family val="2"/>
          </rPr>
          <t>Diligenciar el valor por mes contratado para cada profesional.</t>
        </r>
        <r>
          <rPr>
            <sz val="9"/>
            <color indexed="81"/>
            <rFont val="Tahoma"/>
            <family val="2"/>
          </rPr>
          <t xml:space="preserve">
</t>
        </r>
      </text>
    </comment>
    <comment ref="K24" authorId="0" shapeId="0" xr:uid="{0CA3FC43-F757-4FB4-AAF3-59C1A4EC9ED3}">
      <text>
        <r>
          <rPr>
            <b/>
            <sz val="9"/>
            <color indexed="81"/>
            <rFont val="Tahoma"/>
            <family val="2"/>
          </rPr>
          <t>Corresponde al mes a legalizar por parte del operador.</t>
        </r>
        <r>
          <rPr>
            <sz val="9"/>
            <color indexed="81"/>
            <rFont val="Tahoma"/>
            <family val="2"/>
          </rPr>
          <t xml:space="preserve">
Seleccionar el primer mes legalizado.</t>
        </r>
      </text>
    </comment>
    <comment ref="L24" authorId="0" shapeId="0" xr:uid="{0A128AE0-C8ED-4125-9401-7D18B1A07A7B}">
      <text>
        <r>
          <rPr>
            <b/>
            <sz val="9"/>
            <color indexed="81"/>
            <rFont val="Tahoma"/>
            <family val="2"/>
          </rPr>
          <t>Corresponde al segundo mes del contrato de aporte a legalizar.</t>
        </r>
      </text>
    </comment>
    <comment ref="M24" authorId="0" shapeId="0" xr:uid="{8D84233E-2516-4927-ACCA-4EF10F3E2BD9}">
      <text>
        <r>
          <rPr>
            <b/>
            <sz val="9"/>
            <color indexed="81"/>
            <rFont val="Tahoma"/>
            <family val="2"/>
          </rPr>
          <t>Corresponde al tercer mes del contrato de aporte a legalizar.</t>
        </r>
      </text>
    </comment>
    <comment ref="N24" authorId="0" shapeId="0" xr:uid="{1F288809-A1E9-4D67-AA94-96AF576C44F9}">
      <text>
        <r>
          <rPr>
            <b/>
            <sz val="9"/>
            <color indexed="81"/>
            <rFont val="Tahoma"/>
            <family val="2"/>
          </rPr>
          <t>Corresponde al cuarto mes del contrato de aporte a legalizar.</t>
        </r>
      </text>
    </comment>
    <comment ref="O24" authorId="0" shapeId="0" xr:uid="{31B2E250-220F-4F9F-B661-0F5B5C7DDBF7}">
      <text>
        <r>
          <rPr>
            <b/>
            <sz val="9"/>
            <color indexed="81"/>
            <rFont val="Tahoma"/>
            <family val="2"/>
          </rPr>
          <t>Corresponde al quinto mes del contrato de aporte a legalizar.</t>
        </r>
      </text>
    </comment>
    <comment ref="Q24" authorId="0" shapeId="0" xr:uid="{30E1F7E0-B41E-4B2D-BBBC-8F298867972F}">
      <text>
        <r>
          <rPr>
            <b/>
            <sz val="9"/>
            <color indexed="81"/>
            <rFont val="Tahoma"/>
            <family val="2"/>
          </rPr>
          <t>Hace refrencia a los recursos proyectados en el mes a legalizar y no van a ser ejecutados.</t>
        </r>
      </text>
    </comment>
    <comment ref="R24" authorId="0" shapeId="0" xr:uid="{BD6CEAE0-6868-403F-AC7F-C03691E575DE}">
      <text>
        <r>
          <rPr>
            <b/>
            <sz val="9"/>
            <color indexed="81"/>
            <rFont val="Tahoma"/>
            <family val="2"/>
          </rPr>
          <t>Hace referencia a los recursos que no son ejecutados desde el mes 1 al mes que se presenta el informe financiero.</t>
        </r>
      </text>
    </comment>
    <comment ref="S24" authorId="0" shapeId="0" xr:uid="{C59431B8-ECE2-4473-9983-F4305AD10D35}">
      <text>
        <r>
          <rPr>
            <b/>
            <sz val="9"/>
            <color indexed="81"/>
            <rFont val="Tahoma"/>
            <family val="2"/>
          </rPr>
          <t>Hace referencia a la redistribución de recursos inejecutados y aprobados por el supervisor del contrato.</t>
        </r>
        <r>
          <rPr>
            <sz val="9"/>
            <color indexed="81"/>
            <rFont val="Tahoma"/>
            <family val="2"/>
          </rPr>
          <t xml:space="preserve">
</t>
        </r>
      </text>
    </comment>
    <comment ref="T24" authorId="0" shapeId="0" xr:uid="{059F9D8A-461E-4AD8-9C1B-E1B096BC6ADF}">
      <text>
        <r>
          <rPr>
            <b/>
            <sz val="9"/>
            <color indexed="81"/>
            <rFont val="Tahoma"/>
            <family val="2"/>
          </rPr>
          <t>Hace referencia a los recursos proyectados y que quedan pendientes por pagar en el sigueinte mes proyectado.</t>
        </r>
      </text>
    </comment>
    <comment ref="B25" authorId="0" shapeId="0" xr:uid="{A8885A46-5455-4B80-95B6-CE20DA5107E4}">
      <text>
        <r>
          <rPr>
            <b/>
            <sz val="9"/>
            <color indexed="81"/>
            <rFont val="Tahoma"/>
            <family val="2"/>
          </rPr>
          <t xml:space="preserve">Es el Recurso Humano necesario según Manual Operativo  </t>
        </r>
        <r>
          <rPr>
            <sz val="9"/>
            <color indexed="81"/>
            <rFont val="Tahoma"/>
            <family val="2"/>
          </rPr>
          <t xml:space="preserve">
</t>
        </r>
      </text>
    </comment>
    <comment ref="K25" authorId="0" shapeId="0" xr:uid="{BC55E1FA-634B-424F-9074-80F0DC726732}">
      <text>
        <r>
          <rPr>
            <b/>
            <sz val="9"/>
            <color indexed="81"/>
            <rFont val="Tahoma"/>
            <family val="2"/>
          </rPr>
          <t>Diligenciar el valor pagado en el mes a legalizar.</t>
        </r>
      </text>
    </comment>
    <comment ref="L25" authorId="0" shapeId="0" xr:uid="{9C7A0C8F-D0CE-49A2-AF26-09315F9446D0}">
      <text>
        <r>
          <rPr>
            <b/>
            <sz val="9"/>
            <color indexed="81"/>
            <rFont val="Tahoma"/>
            <family val="2"/>
          </rPr>
          <t>Diligenciar el valor pagado en el mes a legalizar.</t>
        </r>
      </text>
    </comment>
    <comment ref="M25" authorId="0" shapeId="0" xr:uid="{2B9E0A78-917B-481F-8FD8-F4D20395B984}">
      <text>
        <r>
          <rPr>
            <b/>
            <sz val="9"/>
            <color indexed="81"/>
            <rFont val="Tahoma"/>
            <family val="2"/>
          </rPr>
          <t>Diligenciar el valor pagado en el mes a legalizar.</t>
        </r>
      </text>
    </comment>
    <comment ref="N25" authorId="0" shapeId="0" xr:uid="{788FC1E6-1AEA-4AD8-BCA9-E4D74238D7D4}">
      <text>
        <r>
          <rPr>
            <b/>
            <sz val="9"/>
            <color indexed="81"/>
            <rFont val="Tahoma"/>
            <family val="2"/>
          </rPr>
          <t>Diligenciar el valor pagado en el mes a legalizar.</t>
        </r>
      </text>
    </comment>
    <comment ref="O25" authorId="0" shapeId="0" xr:uid="{6022B99C-93B3-4C47-9F75-A39D397B6002}">
      <text>
        <r>
          <rPr>
            <b/>
            <sz val="9"/>
            <color indexed="81"/>
            <rFont val="Tahoma"/>
            <family val="2"/>
          </rPr>
          <t>Diligenciar el valor pagado en el mes a legalizar.</t>
        </r>
      </text>
    </comment>
    <comment ref="Q25" authorId="0" shapeId="0" xr:uid="{64770F81-3701-41A0-A4D2-E27B001A5BD3}">
      <text>
        <r>
          <rPr>
            <b/>
            <sz val="9"/>
            <color indexed="81"/>
            <rFont val="Tahoma"/>
            <family val="2"/>
          </rPr>
          <t>Diligeniar el valor del recurso inejecutado en el mes</t>
        </r>
        <r>
          <rPr>
            <sz val="9"/>
            <color indexed="81"/>
            <rFont val="Tahoma"/>
            <family val="2"/>
          </rPr>
          <t xml:space="preserve">
</t>
        </r>
      </text>
    </comment>
    <comment ref="R25" authorId="0" shapeId="0" xr:uid="{FDD9FF49-697B-424D-A007-0919929FEB62}">
      <text>
        <r>
          <rPr>
            <b/>
            <sz val="9"/>
            <color indexed="81"/>
            <rFont val="Tahoma"/>
            <family val="2"/>
          </rPr>
          <t>Diligenciar el valor de las injecuciones de todos los meses legalizados.</t>
        </r>
      </text>
    </comment>
    <comment ref="S25" authorId="0" shapeId="0" xr:uid="{210E3EA8-8ED9-4FAC-AA07-8A2B4B46866F}">
      <text>
        <r>
          <rPr>
            <b/>
            <sz val="9"/>
            <color indexed="81"/>
            <rFont val="Tahoma"/>
            <family val="2"/>
          </rPr>
          <t>Diligeniar el valor de la redistribución de recursos si fue el caso, de lo contratio dejar en cero.</t>
        </r>
      </text>
    </comment>
    <comment ref="T25" authorId="0" shapeId="0" xr:uid="{1AEAB227-5913-49F5-94F4-CD7D785BBF3E}">
      <text>
        <r>
          <rPr>
            <b/>
            <sz val="9"/>
            <color indexed="81"/>
            <rFont val="Tahoma"/>
            <family val="2"/>
          </rPr>
          <t>Diligenciar el valor de las cuentas por pagar, si no es el caso, dejar en ceros.</t>
        </r>
      </text>
    </comment>
    <comment ref="K35" authorId="0" shapeId="0" xr:uid="{94B91FAF-2CE4-4545-93E7-6F1B2A8670D6}">
      <text>
        <r>
          <rPr>
            <b/>
            <sz val="9"/>
            <color indexed="81"/>
            <rFont val="Tahoma"/>
            <family val="2"/>
          </rPr>
          <t>Corresponde al mes a legalizar por parte del operador.</t>
        </r>
        <r>
          <rPr>
            <sz val="9"/>
            <color indexed="81"/>
            <rFont val="Tahoma"/>
            <family val="2"/>
          </rPr>
          <t xml:space="preserve">
Seleccionar el primer mes legalizado.</t>
        </r>
      </text>
    </comment>
    <comment ref="L35" authorId="0" shapeId="0" xr:uid="{5833E57A-5A29-4022-AEFE-5413DD970D7A}">
      <text>
        <r>
          <rPr>
            <b/>
            <sz val="9"/>
            <color indexed="81"/>
            <rFont val="Tahoma"/>
            <family val="2"/>
          </rPr>
          <t>Corresponde al segundo mes del contrato de aporte a legalizar.</t>
        </r>
      </text>
    </comment>
    <comment ref="M35" authorId="0" shapeId="0" xr:uid="{96746B24-5E87-4F0A-80DF-01009E454F10}">
      <text>
        <r>
          <rPr>
            <b/>
            <sz val="9"/>
            <color indexed="81"/>
            <rFont val="Tahoma"/>
            <family val="2"/>
          </rPr>
          <t>Corresponde al tercer mes del contrato de aporte a legalizar.</t>
        </r>
      </text>
    </comment>
    <comment ref="N35" authorId="0" shapeId="0" xr:uid="{0E68545F-7C9F-4BFA-905D-F2D2BFF87BB2}">
      <text>
        <r>
          <rPr>
            <b/>
            <sz val="9"/>
            <color indexed="81"/>
            <rFont val="Tahoma"/>
            <family val="2"/>
          </rPr>
          <t>Corresponde al cuarto mes del contrato de aporte a legalizar.</t>
        </r>
      </text>
    </comment>
    <comment ref="O35" authorId="0" shapeId="0" xr:uid="{0EE05557-4F1C-4408-9106-2B938569EA17}">
      <text>
        <r>
          <rPr>
            <b/>
            <sz val="9"/>
            <color indexed="81"/>
            <rFont val="Tahoma"/>
            <family val="2"/>
          </rPr>
          <t>Corresponde al quinto mes del contrato de aporte a legalizar.</t>
        </r>
      </text>
    </comment>
    <comment ref="B36" authorId="0" shapeId="0" xr:uid="{4725BB71-D59D-4825-AD12-97AFF4D93CBC}">
      <text>
        <r>
          <rPr>
            <b/>
            <sz val="9"/>
            <color indexed="81"/>
            <rFont val="Tahoma"/>
            <family val="2"/>
          </rPr>
          <t>Corresponde a la complementación alimentaria para suministro durante el desarrollo de las actividades planteadas.</t>
        </r>
        <r>
          <rPr>
            <sz val="9"/>
            <color indexed="81"/>
            <rFont val="Tahoma"/>
            <family val="2"/>
          </rPr>
          <t xml:space="preserve">
</t>
        </r>
      </text>
    </comment>
    <comment ref="E36" authorId="0" shapeId="0" xr:uid="{0E65C5AD-8E25-4A68-A115-F27BFBDB8CCF}">
      <text>
        <r>
          <rPr>
            <b/>
            <sz val="9"/>
            <color indexed="81"/>
            <rFont val="Tahoma"/>
            <family val="2"/>
          </rPr>
          <t>Diligenciar la cantidad presupuestada para el proyecto.</t>
        </r>
      </text>
    </comment>
    <comment ref="F36" authorId="0" shapeId="0" xr:uid="{C584BE44-B7C8-421A-A037-A4B929FB5E99}">
      <text>
        <r>
          <rPr>
            <b/>
            <sz val="9"/>
            <color indexed="81"/>
            <rFont val="Tahoma"/>
            <family val="2"/>
          </rPr>
          <t>Corresponde al valor unitario, debe ir acorde con la herramienta de costeo.</t>
        </r>
        <r>
          <rPr>
            <sz val="9"/>
            <color indexed="81"/>
            <rFont val="Tahoma"/>
            <family val="2"/>
          </rPr>
          <t xml:space="preserve">
</t>
        </r>
      </text>
    </comment>
    <comment ref="G36" authorId="0" shapeId="0" xr:uid="{F84AFF58-7599-4167-990A-524F06E8A6A8}">
      <text>
        <r>
          <rPr>
            <b/>
            <sz val="9"/>
            <color indexed="81"/>
            <rFont val="Tahoma"/>
            <family val="2"/>
          </rPr>
          <t>Diligenciar el número de Asistentes según Manual Operativo.</t>
        </r>
        <r>
          <rPr>
            <sz val="9"/>
            <color indexed="81"/>
            <rFont val="Tahoma"/>
            <family val="2"/>
          </rPr>
          <t xml:space="preserve">
</t>
        </r>
      </text>
    </comment>
    <comment ref="K36" authorId="0" shapeId="0" xr:uid="{735122BC-10C3-42ED-AF2F-E4C9F2B97ACB}">
      <text>
        <r>
          <rPr>
            <b/>
            <sz val="9"/>
            <color indexed="81"/>
            <rFont val="Tahoma"/>
            <family val="2"/>
          </rPr>
          <t>Diligenciar el valor pagado en el mes a legalizar.</t>
        </r>
      </text>
    </comment>
    <comment ref="L36" authorId="0" shapeId="0" xr:uid="{C2EA36EB-0801-4CBD-98A3-F10D5DAADECE}">
      <text>
        <r>
          <rPr>
            <b/>
            <sz val="9"/>
            <color indexed="81"/>
            <rFont val="Tahoma"/>
            <family val="2"/>
          </rPr>
          <t>Diligenciar el valor pagado en el mes a legalizar.</t>
        </r>
      </text>
    </comment>
    <comment ref="M36" authorId="0" shapeId="0" xr:uid="{EA0FE710-B060-4F92-B22E-AA5F05080947}">
      <text>
        <r>
          <rPr>
            <b/>
            <sz val="9"/>
            <color indexed="81"/>
            <rFont val="Tahoma"/>
            <family val="2"/>
          </rPr>
          <t>Diligenciar el valor pagado en el mes a legalizar.</t>
        </r>
      </text>
    </comment>
    <comment ref="N36" authorId="0" shapeId="0" xr:uid="{DC0FB9E4-FCF7-4978-8F73-C06AFE9706A4}">
      <text>
        <r>
          <rPr>
            <b/>
            <sz val="9"/>
            <color indexed="81"/>
            <rFont val="Tahoma"/>
            <family val="2"/>
          </rPr>
          <t>Diligenciar el valor pagado en el mes a legalizar.</t>
        </r>
      </text>
    </comment>
    <comment ref="O36" authorId="0" shapeId="0" xr:uid="{A28AA3B6-9E07-49D7-B514-DD45755743AB}">
      <text>
        <r>
          <rPr>
            <b/>
            <sz val="9"/>
            <color indexed="81"/>
            <rFont val="Tahoma"/>
            <family val="2"/>
          </rPr>
          <t>Diligenciar el valor pagado en el mes a legalizar.</t>
        </r>
      </text>
    </comment>
    <comment ref="Q36" authorId="0" shapeId="0" xr:uid="{0428BEC5-185A-40A7-9152-E3427A8AE890}">
      <text>
        <r>
          <rPr>
            <b/>
            <sz val="9"/>
            <color indexed="81"/>
            <rFont val="Tahoma"/>
            <family val="2"/>
          </rPr>
          <t>Diligeniar el valor del recurso inejecutado en el mes</t>
        </r>
        <r>
          <rPr>
            <sz val="9"/>
            <color indexed="81"/>
            <rFont val="Tahoma"/>
            <family val="2"/>
          </rPr>
          <t xml:space="preserve">
</t>
        </r>
      </text>
    </comment>
    <comment ref="R36" authorId="0" shapeId="0" xr:uid="{C045D241-1A14-46C6-B34E-8D5A212071F0}">
      <text>
        <r>
          <rPr>
            <b/>
            <sz val="9"/>
            <color indexed="81"/>
            <rFont val="Tahoma"/>
            <family val="2"/>
          </rPr>
          <t>Diligenciar el valor de las injecuciones de todos los meses legalizados.</t>
        </r>
      </text>
    </comment>
    <comment ref="S36" authorId="0" shapeId="0" xr:uid="{7B3DA131-4C3D-445B-A9EF-3E2CA3484C41}">
      <text>
        <r>
          <rPr>
            <b/>
            <sz val="9"/>
            <color indexed="81"/>
            <rFont val="Tahoma"/>
            <family val="2"/>
          </rPr>
          <t>Diligeniar el valor de la redistribución de recursos si fue el caso, de lo contratio dejar en cero.</t>
        </r>
      </text>
    </comment>
    <comment ref="T36" authorId="0" shapeId="0" xr:uid="{84AA865C-F492-4DC4-BFC3-3B6A96C3E311}">
      <text>
        <r>
          <rPr>
            <b/>
            <sz val="9"/>
            <color indexed="81"/>
            <rFont val="Tahoma"/>
            <family val="2"/>
          </rPr>
          <t>Diligenciar el valor de las cuentas por pagar, si no es el caso, dejar en ceros.</t>
        </r>
      </text>
    </comment>
    <comment ref="B41" authorId="0" shapeId="0" xr:uid="{A6E371CB-135F-44ED-BB7C-A0FD80A5CEAA}">
      <text>
        <r>
          <rPr>
            <b/>
            <sz val="9"/>
            <color indexed="81"/>
            <rFont val="Tahoma"/>
            <family val="2"/>
          </rPr>
          <t>Hace referencia al diseño, elaboración o adquisión de materiales didacticos, herramientas o instrumentos.</t>
        </r>
      </text>
    </comment>
    <comment ref="E41" authorId="0" shapeId="0" xr:uid="{5AAB0398-04F1-4111-89C4-CC6723350320}">
      <text>
        <r>
          <rPr>
            <b/>
            <sz val="9"/>
            <color indexed="81"/>
            <rFont val="Tahoma"/>
            <family val="2"/>
          </rPr>
          <t>Diligenciar la cantidad presupuestada para el proyecto.</t>
        </r>
        <r>
          <rPr>
            <sz val="9"/>
            <color indexed="81"/>
            <rFont val="Tahoma"/>
            <family val="2"/>
          </rPr>
          <t xml:space="preserve">
</t>
        </r>
      </text>
    </comment>
    <comment ref="F41" authorId="0" shapeId="0" xr:uid="{211F597B-8064-4261-9283-FE36691E1969}">
      <text>
        <r>
          <rPr>
            <b/>
            <sz val="9"/>
            <color indexed="81"/>
            <rFont val="Tahoma"/>
            <family val="2"/>
          </rPr>
          <t>Corresponde al valor unitario, debe ir acorde con la herramienta de costeo.</t>
        </r>
        <r>
          <rPr>
            <sz val="9"/>
            <color indexed="81"/>
            <rFont val="Tahoma"/>
            <family val="2"/>
          </rPr>
          <t xml:space="preserve">
</t>
        </r>
      </text>
    </comment>
    <comment ref="G41" authorId="0" shapeId="0" xr:uid="{2AE52996-817F-45A0-8124-696DC051A2CB}">
      <text>
        <r>
          <rPr>
            <b/>
            <sz val="9"/>
            <color indexed="81"/>
            <rFont val="Tahoma"/>
            <family val="2"/>
          </rPr>
          <t>Diligenciar el número de Asistentes según Manual Operativo.</t>
        </r>
      </text>
    </comment>
    <comment ref="K41" authorId="0" shapeId="0" xr:uid="{F2BAD2E9-F992-47BC-92A1-1A451CED9D1B}">
      <text>
        <r>
          <rPr>
            <b/>
            <sz val="9"/>
            <color indexed="81"/>
            <rFont val="Tahoma"/>
            <family val="2"/>
          </rPr>
          <t>Diligenciar el valor pagado en el mes a legalizar.</t>
        </r>
      </text>
    </comment>
    <comment ref="L41" authorId="0" shapeId="0" xr:uid="{A8ECB456-5076-45E0-AC43-07D65818F8F5}">
      <text>
        <r>
          <rPr>
            <b/>
            <sz val="9"/>
            <color indexed="81"/>
            <rFont val="Tahoma"/>
            <family val="2"/>
          </rPr>
          <t>Diligenciar el valor pagado en el mes a legalizar.</t>
        </r>
      </text>
    </comment>
    <comment ref="M41" authorId="0" shapeId="0" xr:uid="{A5EB76CE-E84E-4DC6-BB55-5ADB6A7ED11E}">
      <text>
        <r>
          <rPr>
            <b/>
            <sz val="9"/>
            <color indexed="81"/>
            <rFont val="Tahoma"/>
            <family val="2"/>
          </rPr>
          <t>Diligenciar el valor pagado en el mes a legalizar.</t>
        </r>
      </text>
    </comment>
    <comment ref="N41" authorId="0" shapeId="0" xr:uid="{70BBC0AA-EC4B-486B-912C-729A23CD5F8E}">
      <text>
        <r>
          <rPr>
            <b/>
            <sz val="9"/>
            <color indexed="81"/>
            <rFont val="Tahoma"/>
            <family val="2"/>
          </rPr>
          <t>Diligenciar el valor pagado en el mes a legalizar.</t>
        </r>
      </text>
    </comment>
    <comment ref="O41" authorId="0" shapeId="0" xr:uid="{A46A1AE7-C1F3-4F36-A608-DC7FA93338AE}">
      <text>
        <r>
          <rPr>
            <b/>
            <sz val="9"/>
            <color indexed="81"/>
            <rFont val="Tahoma"/>
            <family val="2"/>
          </rPr>
          <t>Diligenciar el valor pagado en el mes a legalizar.</t>
        </r>
      </text>
    </comment>
    <comment ref="Q41" authorId="0" shapeId="0" xr:uid="{1A16593D-DDC0-4715-AB50-103744B04DBD}">
      <text>
        <r>
          <rPr>
            <b/>
            <sz val="9"/>
            <color indexed="81"/>
            <rFont val="Tahoma"/>
            <family val="2"/>
          </rPr>
          <t>Diligeniar el valor del recurso inejecutado en el mes</t>
        </r>
        <r>
          <rPr>
            <sz val="9"/>
            <color indexed="81"/>
            <rFont val="Tahoma"/>
            <family val="2"/>
          </rPr>
          <t xml:space="preserve">
</t>
        </r>
      </text>
    </comment>
    <comment ref="R41" authorId="0" shapeId="0" xr:uid="{25BF5690-9CA2-4EE2-B5DA-C16AC5AC0A6D}">
      <text>
        <r>
          <rPr>
            <b/>
            <sz val="9"/>
            <color indexed="81"/>
            <rFont val="Tahoma"/>
            <family val="2"/>
          </rPr>
          <t>Diligenciar el valor de las injecuciones de todos los meses legalizados.</t>
        </r>
      </text>
    </comment>
    <comment ref="S41" authorId="0" shapeId="0" xr:uid="{5FD6458F-3C8A-4E4A-BCB9-02E340A17A36}">
      <text>
        <r>
          <rPr>
            <b/>
            <sz val="9"/>
            <color indexed="81"/>
            <rFont val="Tahoma"/>
            <family val="2"/>
          </rPr>
          <t>Diligeniar el valor de la redistribución de recursos si fue el caso, de lo contratio dejar en cero.</t>
        </r>
      </text>
    </comment>
    <comment ref="T41" authorId="0" shapeId="0" xr:uid="{8EC91FB6-8D93-42C5-911E-8B891C6BB672}">
      <text>
        <r>
          <rPr>
            <b/>
            <sz val="9"/>
            <color indexed="81"/>
            <rFont val="Tahoma"/>
            <family val="2"/>
          </rPr>
          <t>Diligenciar el valor de las cuentas por pagar, si no es el caso, dejar en ceros.</t>
        </r>
      </text>
    </comment>
    <comment ref="B47" authorId="0" shapeId="0" xr:uid="{D49D1DD9-61A8-4FFA-9196-1681823DCDA8}">
      <text>
        <r>
          <rPr>
            <b/>
            <sz val="9"/>
            <color indexed="81"/>
            <rFont val="Tahoma"/>
            <family val="2"/>
          </rPr>
          <t xml:space="preserve"> Corresponde al reconocimiento por parte del operador de gastos de transporte y gastos de viaje necesarios para el recurso humano.</t>
        </r>
        <r>
          <rPr>
            <sz val="9"/>
            <color indexed="81"/>
            <rFont val="Tahoma"/>
            <family val="2"/>
          </rPr>
          <t xml:space="preserve">
</t>
        </r>
      </text>
    </comment>
    <comment ref="E47" authorId="0" shapeId="0" xr:uid="{2CD67500-FF62-4C16-9895-D5084C8988C8}">
      <text>
        <r>
          <rPr>
            <b/>
            <sz val="9"/>
            <color indexed="81"/>
            <rFont val="Tahoma"/>
            <family val="2"/>
          </rPr>
          <t>Diligenciar la cantidad presupuestada para el proyecto. Revisar que corresponda al número del TH.</t>
        </r>
        <r>
          <rPr>
            <sz val="9"/>
            <color indexed="81"/>
            <rFont val="Tahoma"/>
            <family val="2"/>
          </rPr>
          <t xml:space="preserve">
</t>
        </r>
      </text>
    </comment>
    <comment ref="G47" authorId="0" shapeId="0" xr:uid="{6A7C5137-E311-412E-A019-315235A7B0C9}">
      <text>
        <r>
          <rPr>
            <b/>
            <sz val="9"/>
            <color indexed="81"/>
            <rFont val="Tahoma"/>
            <family val="2"/>
          </rPr>
          <t>Diligenciar el número de Profesionales según Manual Operativo.</t>
        </r>
      </text>
    </comment>
    <comment ref="K47" authorId="0" shapeId="0" xr:uid="{C7A3480B-F467-454D-BD4C-42EB7401A158}">
      <text>
        <r>
          <rPr>
            <b/>
            <sz val="9"/>
            <color indexed="81"/>
            <rFont val="Tahoma"/>
            <family val="2"/>
          </rPr>
          <t>Diligenciar el valor pagado en el mes a legalizar.</t>
        </r>
      </text>
    </comment>
    <comment ref="L47" authorId="0" shapeId="0" xr:uid="{E55EA983-A884-4807-B394-F2061CB74BED}">
      <text>
        <r>
          <rPr>
            <b/>
            <sz val="9"/>
            <color indexed="81"/>
            <rFont val="Tahoma"/>
            <family val="2"/>
          </rPr>
          <t>Diligenciar el valor pagado en el mes a legalizar.</t>
        </r>
      </text>
    </comment>
    <comment ref="M47" authorId="0" shapeId="0" xr:uid="{97AF62F2-88BE-4331-9364-7833AAFA9615}">
      <text>
        <r>
          <rPr>
            <b/>
            <sz val="9"/>
            <color indexed="81"/>
            <rFont val="Tahoma"/>
            <family val="2"/>
          </rPr>
          <t>Diligenciar el valor pagado en el mes a legalizar.</t>
        </r>
      </text>
    </comment>
    <comment ref="N47" authorId="0" shapeId="0" xr:uid="{5F16992E-923A-4827-BE30-696D44E275F6}">
      <text>
        <r>
          <rPr>
            <b/>
            <sz val="9"/>
            <color indexed="81"/>
            <rFont val="Tahoma"/>
            <family val="2"/>
          </rPr>
          <t>Diligenciar el valor pagado en el mes a legalizar.</t>
        </r>
      </text>
    </comment>
    <comment ref="O47" authorId="0" shapeId="0" xr:uid="{A47C44F9-AF28-4C60-BE17-6DC7F4C732BD}">
      <text>
        <r>
          <rPr>
            <b/>
            <sz val="9"/>
            <color indexed="81"/>
            <rFont val="Tahoma"/>
            <family val="2"/>
          </rPr>
          <t>Diligenciar el valor pagado en el mes a legalizar.</t>
        </r>
      </text>
    </comment>
    <comment ref="Q47" authorId="0" shapeId="0" xr:uid="{3642DCB0-C00A-46DB-B5CF-B41D292D521C}">
      <text>
        <r>
          <rPr>
            <b/>
            <sz val="9"/>
            <color indexed="81"/>
            <rFont val="Tahoma"/>
            <family val="2"/>
          </rPr>
          <t>Diligeniar el valor del recurso inejecutado en el mes</t>
        </r>
        <r>
          <rPr>
            <sz val="9"/>
            <color indexed="81"/>
            <rFont val="Tahoma"/>
            <family val="2"/>
          </rPr>
          <t xml:space="preserve">
</t>
        </r>
      </text>
    </comment>
    <comment ref="R47" authorId="0" shapeId="0" xr:uid="{73F2E61A-B2F6-4E8B-9875-7DACE91541A4}">
      <text>
        <r>
          <rPr>
            <b/>
            <sz val="9"/>
            <color indexed="81"/>
            <rFont val="Tahoma"/>
            <family val="2"/>
          </rPr>
          <t>Diligenciar el valor de las injecuciones de todos los meses legalizados.</t>
        </r>
      </text>
    </comment>
    <comment ref="S47" authorId="0" shapeId="0" xr:uid="{96C80744-EF37-4D3D-A8E6-7125C61DB5AD}">
      <text>
        <r>
          <rPr>
            <b/>
            <sz val="9"/>
            <color indexed="81"/>
            <rFont val="Tahoma"/>
            <family val="2"/>
          </rPr>
          <t>Diligeniar el valor de la redistribución de recursos si fue el caso, de lo contratio dejar en cero.</t>
        </r>
      </text>
    </comment>
    <comment ref="T47" authorId="0" shapeId="0" xr:uid="{0071D62A-68E9-4197-8179-5DD5B88FE18C}">
      <text>
        <r>
          <rPr>
            <b/>
            <sz val="9"/>
            <color indexed="81"/>
            <rFont val="Tahoma"/>
            <family val="2"/>
          </rPr>
          <t>Diligenciar el valor de las cuentas por pagar, si no es el caso, dejar en ceros.</t>
        </r>
      </text>
    </comment>
    <comment ref="F48" authorId="0" shapeId="0" xr:uid="{34A43341-8611-4F5C-A510-B1B6FE204FBD}">
      <text>
        <r>
          <rPr>
            <b/>
            <sz val="9"/>
            <color indexed="81"/>
            <rFont val="Tahoma"/>
            <family val="2"/>
          </rPr>
          <t>Corresponde al valor unitario, debe ir acorde con la herramienta de costeo.</t>
        </r>
      </text>
    </comment>
    <comment ref="B57" authorId="0" shapeId="0" xr:uid="{44966C4C-A0CF-4CCE-B8E4-2D4DF186ECD3}">
      <text>
        <r>
          <rPr>
            <b/>
            <sz val="9"/>
            <color indexed="81"/>
            <rFont val="Tahoma"/>
            <family val="2"/>
          </rPr>
          <t xml:space="preserve"> Elementos necesarios para el talento humano que desarrollará el trabajo directo con las familias.</t>
        </r>
      </text>
    </comment>
    <comment ref="E57" authorId="0" shapeId="0" xr:uid="{D2D6D130-3597-415C-AB76-BA51BE352253}">
      <text>
        <r>
          <rPr>
            <b/>
            <sz val="9"/>
            <color indexed="81"/>
            <rFont val="Tahoma"/>
            <family val="2"/>
          </rPr>
          <t>Diligenciar la cantidad presupuestada para el proyecto y que correspondan al Talento Humano.</t>
        </r>
      </text>
    </comment>
    <comment ref="F57" authorId="0" shapeId="0" xr:uid="{0D5B10F7-B7F8-4103-B181-A2A68A20DA28}">
      <text>
        <r>
          <rPr>
            <b/>
            <sz val="9"/>
            <color indexed="81"/>
            <rFont val="Tahoma"/>
            <family val="2"/>
          </rPr>
          <t>Corresponde al valor unitario, debe ir acorde con la herramienta de costeo.</t>
        </r>
      </text>
    </comment>
    <comment ref="G57" authorId="0" shapeId="0" xr:uid="{39F0FBE1-CA01-4E7F-9A42-39D7E7302B3C}">
      <text>
        <r>
          <rPr>
            <b/>
            <sz val="9"/>
            <color indexed="81"/>
            <rFont val="Tahoma"/>
            <family val="2"/>
          </rPr>
          <t>Diligenciar el número de Profesionales según Manual Operativo.</t>
        </r>
      </text>
    </comment>
    <comment ref="K57" authorId="0" shapeId="0" xr:uid="{9EAA3A0E-C9C2-4682-A245-8A27CFD23935}">
      <text>
        <r>
          <rPr>
            <b/>
            <sz val="9"/>
            <color indexed="81"/>
            <rFont val="Tahoma"/>
            <family val="2"/>
          </rPr>
          <t>Diligenciar el valor pagado en el mes a legalizar.</t>
        </r>
      </text>
    </comment>
    <comment ref="L57" authorId="0" shapeId="0" xr:uid="{3F9D1E8D-7D49-496E-B1E1-C54994160BEB}">
      <text>
        <r>
          <rPr>
            <b/>
            <sz val="9"/>
            <color indexed="81"/>
            <rFont val="Tahoma"/>
            <family val="2"/>
          </rPr>
          <t>Diligenciar el valor pagado en el mes a legalizar.</t>
        </r>
      </text>
    </comment>
    <comment ref="M57" authorId="0" shapeId="0" xr:uid="{5126A775-E13F-4BE4-9767-1AD271F95D18}">
      <text>
        <r>
          <rPr>
            <b/>
            <sz val="9"/>
            <color indexed="81"/>
            <rFont val="Tahoma"/>
            <family val="2"/>
          </rPr>
          <t>Diligenciar el valor pagado en el mes a legalizar.</t>
        </r>
      </text>
    </comment>
    <comment ref="N57" authorId="0" shapeId="0" xr:uid="{A662A409-3DBB-43ED-B830-E1171A3CDD47}">
      <text>
        <r>
          <rPr>
            <b/>
            <sz val="9"/>
            <color indexed="81"/>
            <rFont val="Tahoma"/>
            <family val="2"/>
          </rPr>
          <t>Diligenciar el valor pagado en el mes a legalizar.</t>
        </r>
      </text>
    </comment>
    <comment ref="O57" authorId="0" shapeId="0" xr:uid="{A7ADCE14-416D-4C8B-B9CA-8C71E0BED7C8}">
      <text>
        <r>
          <rPr>
            <b/>
            <sz val="9"/>
            <color indexed="81"/>
            <rFont val="Tahoma"/>
            <family val="2"/>
          </rPr>
          <t>Diligenciar el valor pagado en el mes a legalizar.</t>
        </r>
      </text>
    </comment>
    <comment ref="Q57" authorId="0" shapeId="0" xr:uid="{EEA0A9C7-8CE1-463C-9EF0-07B1B9CA5F8E}">
      <text>
        <r>
          <rPr>
            <b/>
            <sz val="9"/>
            <color indexed="81"/>
            <rFont val="Tahoma"/>
            <family val="2"/>
          </rPr>
          <t>Diligeniar el valor del recurso inejecutado en el mes</t>
        </r>
        <r>
          <rPr>
            <sz val="9"/>
            <color indexed="81"/>
            <rFont val="Tahoma"/>
            <family val="2"/>
          </rPr>
          <t xml:space="preserve">
</t>
        </r>
      </text>
    </comment>
    <comment ref="R57" authorId="0" shapeId="0" xr:uid="{4DCF8C62-6EAB-4FD7-B2AB-EC5DB29DFAD8}">
      <text>
        <r>
          <rPr>
            <b/>
            <sz val="9"/>
            <color indexed="81"/>
            <rFont val="Tahoma"/>
            <family val="2"/>
          </rPr>
          <t>Diligenciar el valor de las injecuciones de todos los meses legalizados.</t>
        </r>
      </text>
    </comment>
    <comment ref="S57" authorId="0" shapeId="0" xr:uid="{FA54F2E5-CBAF-433E-9CC2-8D45F6249D5B}">
      <text>
        <r>
          <rPr>
            <b/>
            <sz val="9"/>
            <color indexed="81"/>
            <rFont val="Tahoma"/>
            <family val="2"/>
          </rPr>
          <t>Diligeniar el valor de la redistribución de recursos si fue el caso, de lo contratio dejar en cero.</t>
        </r>
      </text>
    </comment>
    <comment ref="T57" authorId="0" shapeId="0" xr:uid="{C6273A6F-F907-4297-966F-C40DF0014CDD}">
      <text>
        <r>
          <rPr>
            <b/>
            <sz val="9"/>
            <color indexed="81"/>
            <rFont val="Tahoma"/>
            <family val="2"/>
          </rPr>
          <t>Diligenciar el valor de las cuentas por pagar, si no es el caso, dejar en ceros.</t>
        </r>
      </text>
    </comment>
    <comment ref="B61" authorId="0" shapeId="0" xr:uid="{8FCE0995-AC40-4F15-B1DA-5040CA1F5870}">
      <text>
        <r>
          <rPr>
            <b/>
            <sz val="9"/>
            <color indexed="81"/>
            <rFont val="Tahoma"/>
            <family val="2"/>
          </rPr>
          <t xml:space="preserve"> Elementos necesarios para el talento humano que desarrollará el trabajo directo con las familias.</t>
        </r>
        <r>
          <rPr>
            <sz val="9"/>
            <color indexed="81"/>
            <rFont val="Tahoma"/>
            <family val="2"/>
          </rPr>
          <t xml:space="preserve">
</t>
        </r>
      </text>
    </comment>
    <comment ref="E61" authorId="0" shapeId="0" xr:uid="{B69F4452-EC89-4182-8710-666C5444C993}">
      <text>
        <r>
          <rPr>
            <b/>
            <sz val="9"/>
            <color indexed="81"/>
            <rFont val="Tahoma"/>
            <family val="2"/>
          </rPr>
          <t>Diligenciar la cantidad presupuestada para el proyecto  y que correspondan al Talento Humano.</t>
        </r>
      </text>
    </comment>
    <comment ref="F61" authorId="0" shapeId="0" xr:uid="{5CFE5D6F-9C4C-4074-BEA4-88D83FCAFE98}">
      <text>
        <r>
          <rPr>
            <b/>
            <sz val="9"/>
            <color indexed="81"/>
            <rFont val="Tahoma"/>
            <family val="2"/>
          </rPr>
          <t>Corresponde al valor unitario, debe ir acorde con la herramienta de costeo.</t>
        </r>
        <r>
          <rPr>
            <sz val="9"/>
            <color indexed="81"/>
            <rFont val="Tahoma"/>
            <family val="2"/>
          </rPr>
          <t xml:space="preserve">
</t>
        </r>
      </text>
    </comment>
    <comment ref="G61" authorId="0" shapeId="0" xr:uid="{57086464-DCB6-4F76-BAD5-6970D629FCDA}">
      <text>
        <r>
          <rPr>
            <b/>
            <sz val="9"/>
            <color indexed="81"/>
            <rFont val="Tahoma"/>
            <family val="2"/>
          </rPr>
          <t>Diligenciar el número de Profesionales según Manual Operativo.</t>
        </r>
        <r>
          <rPr>
            <sz val="9"/>
            <color indexed="81"/>
            <rFont val="Tahoma"/>
            <family val="2"/>
          </rPr>
          <t xml:space="preserve">
</t>
        </r>
      </text>
    </comment>
    <comment ref="K61" authorId="0" shapeId="0" xr:uid="{7C98222F-D84C-4737-B508-A6B784D6ACBE}">
      <text>
        <r>
          <rPr>
            <b/>
            <sz val="9"/>
            <color indexed="81"/>
            <rFont val="Tahoma"/>
            <family val="2"/>
          </rPr>
          <t>Diligenciar el valor pagado en el mes a legalizar.</t>
        </r>
      </text>
    </comment>
    <comment ref="L61" authorId="0" shapeId="0" xr:uid="{4FD3775E-A1AD-420A-A5C5-F8BF034289BA}">
      <text>
        <r>
          <rPr>
            <b/>
            <sz val="9"/>
            <color indexed="81"/>
            <rFont val="Tahoma"/>
            <family val="2"/>
          </rPr>
          <t>Diligenciar el valor pagado en el mes a legalizar.</t>
        </r>
      </text>
    </comment>
    <comment ref="M61" authorId="0" shapeId="0" xr:uid="{BA7FC1BF-FDE6-4D1D-9367-8B9E8CA8A3C2}">
      <text>
        <r>
          <rPr>
            <b/>
            <sz val="9"/>
            <color indexed="81"/>
            <rFont val="Tahoma"/>
            <family val="2"/>
          </rPr>
          <t>Diligenciar el valor pagado en el mes a legalizar.</t>
        </r>
      </text>
    </comment>
    <comment ref="N61" authorId="0" shapeId="0" xr:uid="{2903A72D-9A4F-421A-87BC-82CEB60B5EB2}">
      <text>
        <r>
          <rPr>
            <b/>
            <sz val="9"/>
            <color indexed="81"/>
            <rFont val="Tahoma"/>
            <family val="2"/>
          </rPr>
          <t>Diligenciar el valor pagado en el mes a legalizar.</t>
        </r>
      </text>
    </comment>
    <comment ref="O61" authorId="0" shapeId="0" xr:uid="{A97AB318-F093-4E67-AE64-9113EF10D86B}">
      <text>
        <r>
          <rPr>
            <b/>
            <sz val="9"/>
            <color indexed="81"/>
            <rFont val="Tahoma"/>
            <family val="2"/>
          </rPr>
          <t>Diligenciar el valor pagado en el mes a legalizar.</t>
        </r>
      </text>
    </comment>
    <comment ref="Q61" authorId="0" shapeId="0" xr:uid="{146EC5B5-AB2B-45B2-B8CA-DA38C908BC11}">
      <text>
        <r>
          <rPr>
            <b/>
            <sz val="9"/>
            <color indexed="81"/>
            <rFont val="Tahoma"/>
            <family val="2"/>
          </rPr>
          <t>Diligeniar el valor del recurso inejecutado en el mes</t>
        </r>
        <r>
          <rPr>
            <sz val="9"/>
            <color indexed="81"/>
            <rFont val="Tahoma"/>
            <family val="2"/>
          </rPr>
          <t xml:space="preserve">
</t>
        </r>
      </text>
    </comment>
    <comment ref="R61" authorId="0" shapeId="0" xr:uid="{10676CFA-19C7-425B-9D29-F50811CD3761}">
      <text>
        <r>
          <rPr>
            <b/>
            <sz val="9"/>
            <color indexed="81"/>
            <rFont val="Tahoma"/>
            <family val="2"/>
          </rPr>
          <t>Diligenciar el valor de las injecuciones de todos los meses legalizados.</t>
        </r>
      </text>
    </comment>
    <comment ref="S61" authorId="0" shapeId="0" xr:uid="{8A0DAF0A-B194-4AEE-B409-6DE43F92DA01}">
      <text>
        <r>
          <rPr>
            <b/>
            <sz val="9"/>
            <color indexed="81"/>
            <rFont val="Tahoma"/>
            <family val="2"/>
          </rPr>
          <t>Diligeniar el valor de la redistribución de recursos si fue el caso, de lo contratio dejar en cero.</t>
        </r>
      </text>
    </comment>
    <comment ref="T61" authorId="0" shapeId="0" xr:uid="{F9F121E7-0F04-4F71-B468-034CE5265A16}">
      <text>
        <r>
          <rPr>
            <b/>
            <sz val="9"/>
            <color indexed="81"/>
            <rFont val="Tahoma"/>
            <family val="2"/>
          </rPr>
          <t>Diligenciar el valor de las cuentas por pagar, si no es el caso, dejar en ceros.</t>
        </r>
      </text>
    </comment>
    <comment ref="B63" authorId="2" shapeId="0" xr:uid="{61578C8D-BA3A-4ABB-A6A9-84F348CADFCE}">
      <text>
        <r>
          <rPr>
            <b/>
            <sz val="9"/>
            <color indexed="81"/>
            <rFont val="Tahoma"/>
            <family val="2"/>
          </rPr>
          <t>Elemento básico para ser utilizado por las personas que asisten a los encuentros comunitarios o por el equipo de talento humano en caso de necesitarse una atención de primeros auxilio.</t>
        </r>
      </text>
    </comment>
    <comment ref="C63" authorId="0" shapeId="0" xr:uid="{B622609F-71AE-48DC-B035-55882553A942}">
      <text>
        <r>
          <rPr>
            <b/>
            <sz val="9"/>
            <color indexed="81"/>
            <rFont val="Tahoma"/>
            <family val="2"/>
          </rPr>
          <t>Se entrega por cada encuentro.</t>
        </r>
        <r>
          <rPr>
            <sz val="9"/>
            <color indexed="81"/>
            <rFont val="Tahoma"/>
            <family val="2"/>
          </rPr>
          <t xml:space="preserve">
</t>
        </r>
      </text>
    </comment>
    <comment ref="E63" authorId="0" shapeId="0" xr:uid="{BBE0679C-94DB-4106-8EB0-04B8F65FB040}">
      <text>
        <r>
          <rPr>
            <b/>
            <sz val="9"/>
            <color indexed="81"/>
            <rFont val="Tahoma"/>
            <family val="2"/>
          </rPr>
          <t>Se deiligencia el número de Botíquines necesarios. De acuerdo con la herramienta de costeo.</t>
        </r>
        <r>
          <rPr>
            <sz val="9"/>
            <color indexed="81"/>
            <rFont val="Tahoma"/>
            <family val="2"/>
          </rPr>
          <t xml:space="preserve">
</t>
        </r>
      </text>
    </comment>
    <comment ref="F63" authorId="0" shapeId="0" xr:uid="{782BB7B2-3258-49F8-B492-EE5CC44E1916}">
      <text>
        <r>
          <rPr>
            <b/>
            <sz val="9"/>
            <color indexed="81"/>
            <rFont val="Tahoma"/>
            <family val="2"/>
          </rPr>
          <t>Corresponde al valor unitario, debe ir acorde con la herramienta de costeo.</t>
        </r>
      </text>
    </comment>
    <comment ref="G63" authorId="0" shapeId="0" xr:uid="{BBBF8E7D-A0A7-43B6-9C83-8603F6F0838E}">
      <text>
        <r>
          <rPr>
            <b/>
            <sz val="9"/>
            <color indexed="81"/>
            <rFont val="Tahoma"/>
            <family val="2"/>
          </rPr>
          <t xml:space="preserve">Diligenciar el número 1, ya que correpsonde a un único gasto.
</t>
        </r>
      </text>
    </comment>
    <comment ref="K63" authorId="0" shapeId="0" xr:uid="{6F06D9D5-1792-478C-9281-E4093ECF14E2}">
      <text>
        <r>
          <rPr>
            <b/>
            <sz val="9"/>
            <color indexed="81"/>
            <rFont val="Tahoma"/>
            <family val="2"/>
          </rPr>
          <t>Diligenciar el valor pagado en el mes a legalizar.</t>
        </r>
      </text>
    </comment>
    <comment ref="L63" authorId="0" shapeId="0" xr:uid="{CEF1EDD3-BA4B-48F6-B723-FC2157EDD610}">
      <text>
        <r>
          <rPr>
            <b/>
            <sz val="9"/>
            <color indexed="81"/>
            <rFont val="Tahoma"/>
            <family val="2"/>
          </rPr>
          <t>Diligenciar el valor pagado en el mes a legalizar.</t>
        </r>
      </text>
    </comment>
    <comment ref="M63" authorId="0" shapeId="0" xr:uid="{7689AB13-2ABE-42C0-BDD5-384BF35B2D04}">
      <text>
        <r>
          <rPr>
            <b/>
            <sz val="9"/>
            <color indexed="81"/>
            <rFont val="Tahoma"/>
            <family val="2"/>
          </rPr>
          <t>Diligenciar el valor pagado en el mes a legalizar.</t>
        </r>
      </text>
    </comment>
    <comment ref="N63" authorId="0" shapeId="0" xr:uid="{1D0FA534-1B66-44A3-B779-DB520CCD1248}">
      <text>
        <r>
          <rPr>
            <b/>
            <sz val="9"/>
            <color indexed="81"/>
            <rFont val="Tahoma"/>
            <family val="2"/>
          </rPr>
          <t>Diligenciar el valor pagado en el mes a legalizar.</t>
        </r>
      </text>
    </comment>
    <comment ref="O63" authorId="0" shapeId="0" xr:uid="{85FFF711-65DD-4B69-B0F3-7F46ECA85ADC}">
      <text>
        <r>
          <rPr>
            <b/>
            <sz val="9"/>
            <color indexed="81"/>
            <rFont val="Tahoma"/>
            <family val="2"/>
          </rPr>
          <t>Diligenciar el valor pagado en el mes a legalizar.</t>
        </r>
      </text>
    </comment>
    <comment ref="B65" authorId="0" shapeId="0" xr:uid="{52F25010-33AA-4A03-863B-7409782BF91C}">
      <text>
        <r>
          <rPr>
            <b/>
            <sz val="9"/>
            <color indexed="81"/>
            <rFont val="Tahoma"/>
            <family val="2"/>
          </rPr>
          <t>Incluye telefonía móvil y datos/internet.</t>
        </r>
      </text>
    </comment>
    <comment ref="E65" authorId="0" shapeId="0" xr:uid="{B5526F0D-B632-43C2-A724-E3E92DDAEC8F}">
      <text>
        <r>
          <rPr>
            <b/>
            <sz val="9"/>
            <color indexed="81"/>
            <rFont val="Tahoma"/>
            <family val="2"/>
          </rPr>
          <t>Diligenciar la cantidad presupuestada para el proyecto  y que correspondan al Talento Humano.</t>
        </r>
      </text>
    </comment>
    <comment ref="F65" authorId="0" shapeId="0" xr:uid="{69713B1E-4F39-4170-9859-8FE9358DEF3D}">
      <text>
        <r>
          <rPr>
            <b/>
            <sz val="9"/>
            <color indexed="81"/>
            <rFont val="Tahoma"/>
            <family val="2"/>
          </rPr>
          <t>Corresponde al valor unitario, debe ir acorde con la herramienta de costeo.</t>
        </r>
      </text>
    </comment>
    <comment ref="G65" authorId="0" shapeId="0" xr:uid="{2B959C75-E5F2-4C36-A375-EE08427BF304}">
      <text>
        <r>
          <rPr>
            <b/>
            <sz val="9"/>
            <color indexed="81"/>
            <rFont val="Tahoma"/>
            <family val="2"/>
          </rPr>
          <t>Diligenciar el número de Profesionales según Manual Operativo.</t>
        </r>
      </text>
    </comment>
    <comment ref="K65" authorId="0" shapeId="0" xr:uid="{31322067-D203-40BD-8B73-02113270754B}">
      <text>
        <r>
          <rPr>
            <b/>
            <sz val="9"/>
            <color indexed="81"/>
            <rFont val="Tahoma"/>
            <family val="2"/>
          </rPr>
          <t>Diligenciar el valor pagado en el mes a legalizar.</t>
        </r>
      </text>
    </comment>
    <comment ref="L65" authorId="0" shapeId="0" xr:uid="{73D0F31B-0857-4357-8CF8-555AE35B59D3}">
      <text>
        <r>
          <rPr>
            <b/>
            <sz val="9"/>
            <color indexed="81"/>
            <rFont val="Tahoma"/>
            <family val="2"/>
          </rPr>
          <t>Diligenciar el valor pagado en el mes a legalizar.</t>
        </r>
      </text>
    </comment>
    <comment ref="M65" authorId="0" shapeId="0" xr:uid="{64D95DBB-6803-4A8A-B19E-9A1986FEF58C}">
      <text>
        <r>
          <rPr>
            <b/>
            <sz val="9"/>
            <color indexed="81"/>
            <rFont val="Tahoma"/>
            <family val="2"/>
          </rPr>
          <t>Diligenciar el valor pagado en el mes a legalizar.</t>
        </r>
      </text>
    </comment>
    <comment ref="N65" authorId="0" shapeId="0" xr:uid="{A7BD818F-6FD7-43ED-B0E4-279EC5AEED2B}">
      <text>
        <r>
          <rPr>
            <b/>
            <sz val="9"/>
            <color indexed="81"/>
            <rFont val="Tahoma"/>
            <family val="2"/>
          </rPr>
          <t>Diligenciar el valor pagado en el mes a legalizar.</t>
        </r>
      </text>
    </comment>
    <comment ref="O65" authorId="0" shapeId="0" xr:uid="{12AE6C5C-E00C-425E-B909-816CE46085A9}">
      <text>
        <r>
          <rPr>
            <b/>
            <sz val="9"/>
            <color indexed="81"/>
            <rFont val="Tahoma"/>
            <family val="2"/>
          </rPr>
          <t>Diligenciar el valor pagado en el mes a legalizar.</t>
        </r>
      </text>
    </comment>
    <comment ref="Q65" authorId="0" shapeId="0" xr:uid="{A61EED04-241D-433C-90A0-CCDF797F4E26}">
      <text>
        <r>
          <rPr>
            <b/>
            <sz val="9"/>
            <color indexed="81"/>
            <rFont val="Tahoma"/>
            <family val="2"/>
          </rPr>
          <t>Diligeniar el valor del recurso inejecutado en el mes</t>
        </r>
        <r>
          <rPr>
            <sz val="9"/>
            <color indexed="81"/>
            <rFont val="Tahoma"/>
            <family val="2"/>
          </rPr>
          <t xml:space="preserve">
</t>
        </r>
      </text>
    </comment>
    <comment ref="R65" authorId="0" shapeId="0" xr:uid="{B3811517-593B-472A-B93D-3DDED0A08DD8}">
      <text>
        <r>
          <rPr>
            <b/>
            <sz val="9"/>
            <color indexed="81"/>
            <rFont val="Tahoma"/>
            <family val="2"/>
          </rPr>
          <t>Diligenciar el valor de las injecuciones de todos los meses legalizados.</t>
        </r>
      </text>
    </comment>
    <comment ref="S65" authorId="0" shapeId="0" xr:uid="{9458918F-410B-4559-AB0B-EC9CDA78CE83}">
      <text>
        <r>
          <rPr>
            <b/>
            <sz val="9"/>
            <color indexed="81"/>
            <rFont val="Tahoma"/>
            <family val="2"/>
          </rPr>
          <t>Diligeniar el valor de la redistribución de recursos si fue el caso, de lo contratio dejar en cero.</t>
        </r>
      </text>
    </comment>
    <comment ref="T65" authorId="0" shapeId="0" xr:uid="{76F74BBE-990D-4885-8456-F0DE7A51E683}">
      <text>
        <r>
          <rPr>
            <b/>
            <sz val="9"/>
            <color indexed="81"/>
            <rFont val="Tahoma"/>
            <family val="2"/>
          </rPr>
          <t>Diligenciar el valor de las cuentas por pagar, si no es el caso, dejar en ceros.</t>
        </r>
      </text>
    </comment>
    <comment ref="B67" authorId="0" shapeId="0" xr:uid="{E0C35A1E-406F-4F25-99F1-61871F58DADC}">
      <text>
        <r>
          <rPr>
            <b/>
            <sz val="9"/>
            <color indexed="81"/>
            <rFont val="Tahoma"/>
            <family val="2"/>
          </rPr>
          <t xml:space="preserve">Jornadas de capacitación para la totalidad del talento humano.
</t>
        </r>
      </text>
    </comment>
    <comment ref="C67" authorId="0" shapeId="0" xr:uid="{0C976C9A-BBB0-4302-82BC-E598FEB1B2AE}">
      <text>
        <r>
          <rPr>
            <b/>
            <sz val="9"/>
            <color indexed="81"/>
            <rFont val="Tahoma"/>
            <family val="2"/>
          </rPr>
          <t>Corresponde a 2 jornadas de capacitación para la totalidad del talento humano, la primera con el inicio de la ejecución (alistamiento), y la segunda en la fase de caracterización.</t>
        </r>
        <r>
          <rPr>
            <sz val="9"/>
            <color indexed="81"/>
            <rFont val="Tahoma"/>
            <family val="2"/>
          </rPr>
          <t xml:space="preserve">
</t>
        </r>
      </text>
    </comment>
    <comment ref="E67" authorId="0" shapeId="0" xr:uid="{15A3ABD2-3FC2-4AAE-B17C-2527C4BE1316}">
      <text>
        <r>
          <rPr>
            <b/>
            <sz val="9"/>
            <color indexed="81"/>
            <rFont val="Tahoma"/>
            <family val="2"/>
          </rPr>
          <t>Diligenciar la cantidad presupuestada para el proyecto.</t>
        </r>
      </text>
    </comment>
    <comment ref="F67" authorId="0" shapeId="0" xr:uid="{0ABA07AA-2B71-488C-838D-CDCA3F8A322A}">
      <text>
        <r>
          <rPr>
            <b/>
            <sz val="9"/>
            <color indexed="81"/>
            <rFont val="Tahoma"/>
            <family val="2"/>
          </rPr>
          <t>Corresponde al valor unitario, debe ir acorde con la herramienta de costeo.</t>
        </r>
        <r>
          <rPr>
            <sz val="9"/>
            <color indexed="81"/>
            <rFont val="Tahoma"/>
            <family val="2"/>
          </rPr>
          <t xml:space="preserve">
</t>
        </r>
      </text>
    </comment>
    <comment ref="G67" authorId="0" shapeId="0" xr:uid="{72BEBEAF-7116-442B-BAE7-36993E15676E}">
      <text>
        <r>
          <rPr>
            <b/>
            <sz val="9"/>
            <color indexed="81"/>
            <rFont val="Tahoma"/>
            <family val="2"/>
          </rPr>
          <t>Diligenciar el número 1, ya que correpsonde a un único gasto.</t>
        </r>
        <r>
          <rPr>
            <sz val="9"/>
            <color indexed="81"/>
            <rFont val="Tahoma"/>
            <family val="2"/>
          </rPr>
          <t xml:space="preserve">
</t>
        </r>
      </text>
    </comment>
    <comment ref="K67" authorId="0" shapeId="0" xr:uid="{37EDF3A4-B840-4367-8BD7-29AED4975390}">
      <text>
        <r>
          <rPr>
            <b/>
            <sz val="9"/>
            <color indexed="81"/>
            <rFont val="Tahoma"/>
            <family val="2"/>
          </rPr>
          <t>Diligenciar el valor pagado en el mes a legalizar.</t>
        </r>
      </text>
    </comment>
    <comment ref="L67" authorId="0" shapeId="0" xr:uid="{9BFCDC5B-64E3-4BF8-8565-BF4C86582EE0}">
      <text>
        <r>
          <rPr>
            <b/>
            <sz val="9"/>
            <color indexed="81"/>
            <rFont val="Tahoma"/>
            <family val="2"/>
          </rPr>
          <t>Diligenciar el valor pagado en el mes a legalizar.</t>
        </r>
      </text>
    </comment>
    <comment ref="M67" authorId="0" shapeId="0" xr:uid="{467129FA-02AD-4635-BA67-AE7B0135F80B}">
      <text>
        <r>
          <rPr>
            <b/>
            <sz val="9"/>
            <color indexed="81"/>
            <rFont val="Tahoma"/>
            <family val="2"/>
          </rPr>
          <t>Diligenciar el valor pagado en el mes a legalizar.</t>
        </r>
      </text>
    </comment>
    <comment ref="N67" authorId="0" shapeId="0" xr:uid="{20F8C288-59E6-4BD6-B820-518A37D7D2D0}">
      <text>
        <r>
          <rPr>
            <b/>
            <sz val="9"/>
            <color indexed="81"/>
            <rFont val="Tahoma"/>
            <family val="2"/>
          </rPr>
          <t>Diligenciar el valor pagado en el mes a legalizar.</t>
        </r>
      </text>
    </comment>
    <comment ref="O67" authorId="0" shapeId="0" xr:uid="{C29BBC48-C3B7-4095-97D9-E6AFD60C5E1A}">
      <text>
        <r>
          <rPr>
            <b/>
            <sz val="9"/>
            <color indexed="81"/>
            <rFont val="Tahoma"/>
            <family val="2"/>
          </rPr>
          <t>Diligenciar el valor pagado en el mes a legalizar.</t>
        </r>
      </text>
    </comment>
    <comment ref="Q67" authorId="0" shapeId="0" xr:uid="{6A332AA5-5DAA-41FB-AF2E-7959FA824B1B}">
      <text>
        <r>
          <rPr>
            <b/>
            <sz val="9"/>
            <color indexed="81"/>
            <rFont val="Tahoma"/>
            <family val="2"/>
          </rPr>
          <t>Diligeniar el valor del recurso inejecutado en el mes</t>
        </r>
        <r>
          <rPr>
            <sz val="9"/>
            <color indexed="81"/>
            <rFont val="Tahoma"/>
            <family val="2"/>
          </rPr>
          <t xml:space="preserve">
</t>
        </r>
      </text>
    </comment>
    <comment ref="R67" authorId="0" shapeId="0" xr:uid="{24310A17-B72D-4483-BCC4-25015610F744}">
      <text>
        <r>
          <rPr>
            <b/>
            <sz val="9"/>
            <color indexed="81"/>
            <rFont val="Tahoma"/>
            <family val="2"/>
          </rPr>
          <t>Diligenciar el valor de las injecuciones de todos los meses legalizados.</t>
        </r>
      </text>
    </comment>
    <comment ref="S67" authorId="0" shapeId="0" xr:uid="{9298EB98-65EB-4C36-B370-0EC1E04EE068}">
      <text>
        <r>
          <rPr>
            <b/>
            <sz val="9"/>
            <color indexed="81"/>
            <rFont val="Tahoma"/>
            <family val="2"/>
          </rPr>
          <t>Diligeniar el valor de la redistribución de recursos si fue el caso, de lo contratio dejar en cero.</t>
        </r>
      </text>
    </comment>
    <comment ref="T67" authorId="0" shapeId="0" xr:uid="{A7104219-747A-499F-AD0A-C960A9987F65}">
      <text>
        <r>
          <rPr>
            <b/>
            <sz val="9"/>
            <color indexed="81"/>
            <rFont val="Tahoma"/>
            <family val="2"/>
          </rPr>
          <t>Diligenciar el valor de las cuentas por pagar, si no es el caso, dejar en ceros.</t>
        </r>
      </text>
    </comment>
    <comment ref="B69" authorId="2" shapeId="0" xr:uid="{727ECEF9-D153-4E24-9363-4577008C21B5}">
      <text>
        <r>
          <rPr>
            <b/>
            <sz val="9"/>
            <color indexed="81"/>
            <rFont val="Tahoma"/>
            <family val="2"/>
          </rPr>
          <t>Hace referencia a otro gastos que tiene la operación, como lo son la sistematización de experiencias y la convergencia de oferta.</t>
        </r>
      </text>
    </comment>
    <comment ref="C69" authorId="0" shapeId="0" xr:uid="{FB360866-AF43-4A84-B095-4C59635E9386}">
      <text>
        <r>
          <rPr>
            <b/>
            <sz val="9"/>
            <color indexed="81"/>
            <rFont val="Tahoma"/>
            <family val="2"/>
          </rPr>
          <t>Corresponde a documentos audivisuales, cartillas, libros, folletos etc, que den cuenta de la reconstruccion de la experiencia en el territorio.</t>
        </r>
      </text>
    </comment>
    <comment ref="E69" authorId="0" shapeId="0" xr:uid="{2992278E-6196-4E1A-872B-AC8B12E2CC8D}">
      <text>
        <r>
          <rPr>
            <b/>
            <sz val="9"/>
            <color indexed="81"/>
            <rFont val="Tahoma"/>
            <family val="2"/>
          </rPr>
          <t>Diligenciar la cantidad presupuestada para el proyecto.</t>
        </r>
        <r>
          <rPr>
            <sz val="9"/>
            <color indexed="81"/>
            <rFont val="Tahoma"/>
            <family val="2"/>
          </rPr>
          <t xml:space="preserve">
</t>
        </r>
      </text>
    </comment>
    <comment ref="F69" authorId="0" shapeId="0" xr:uid="{FCC51286-1D14-46BB-B484-CAACE3B20710}">
      <text>
        <r>
          <rPr>
            <b/>
            <sz val="9"/>
            <color indexed="81"/>
            <rFont val="Tahoma"/>
            <family val="2"/>
          </rPr>
          <t xml:space="preserve">Corresponde al valor unitario, debe ir acorde con la herramienta de costeo.
</t>
        </r>
      </text>
    </comment>
    <comment ref="G69" authorId="0" shapeId="0" xr:uid="{F75285E3-2C78-488F-A4B7-B01E3C4954EF}">
      <text>
        <r>
          <rPr>
            <b/>
            <sz val="9"/>
            <color indexed="81"/>
            <rFont val="Tahoma"/>
            <family val="2"/>
          </rPr>
          <t>Diligenciar el número 1, ya que correpsonde a un único gasto.</t>
        </r>
        <r>
          <rPr>
            <sz val="9"/>
            <color indexed="81"/>
            <rFont val="Tahoma"/>
            <family val="2"/>
          </rPr>
          <t xml:space="preserve">
</t>
        </r>
      </text>
    </comment>
    <comment ref="K69" authorId="0" shapeId="0" xr:uid="{9FE617C1-7946-4255-855B-BBB978A6769E}">
      <text>
        <r>
          <rPr>
            <b/>
            <sz val="9"/>
            <color indexed="81"/>
            <rFont val="Tahoma"/>
            <family val="2"/>
          </rPr>
          <t>Diligenciar el valor pagado en el mes a legalizar.</t>
        </r>
      </text>
    </comment>
    <comment ref="L69" authorId="0" shapeId="0" xr:uid="{DD7644C5-6123-4AF8-9507-D4760E9078CD}">
      <text>
        <r>
          <rPr>
            <b/>
            <sz val="9"/>
            <color indexed="81"/>
            <rFont val="Tahoma"/>
            <family val="2"/>
          </rPr>
          <t>Diligenciar el valor pagado en el mes a legalizar.</t>
        </r>
      </text>
    </comment>
    <comment ref="M69" authorId="0" shapeId="0" xr:uid="{1F4A2A8E-88D7-4F24-B011-ECEA88D875F8}">
      <text>
        <r>
          <rPr>
            <b/>
            <sz val="9"/>
            <color indexed="81"/>
            <rFont val="Tahoma"/>
            <family val="2"/>
          </rPr>
          <t>Diligenciar el valor pagado en el mes a legalizar.</t>
        </r>
      </text>
    </comment>
    <comment ref="N69" authorId="0" shapeId="0" xr:uid="{749689AB-469E-4293-BE09-E6F04CD29597}">
      <text>
        <r>
          <rPr>
            <b/>
            <sz val="9"/>
            <color indexed="81"/>
            <rFont val="Tahoma"/>
            <family val="2"/>
          </rPr>
          <t>Diligenciar el valor pagado en el mes a legalizar.</t>
        </r>
      </text>
    </comment>
    <comment ref="O69" authorId="0" shapeId="0" xr:uid="{11D9F709-96DD-4A99-8BEB-8AF7EDCA5CAA}">
      <text>
        <r>
          <rPr>
            <b/>
            <sz val="9"/>
            <color indexed="81"/>
            <rFont val="Tahoma"/>
            <family val="2"/>
          </rPr>
          <t>Diligenciar el valor pagado en el mes a legalizar.</t>
        </r>
      </text>
    </comment>
    <comment ref="Q69" authorId="0" shapeId="0" xr:uid="{1B2E656F-BEF8-4BE2-8988-F96CC7B424B8}">
      <text>
        <r>
          <rPr>
            <b/>
            <sz val="9"/>
            <color indexed="81"/>
            <rFont val="Tahoma"/>
            <family val="2"/>
          </rPr>
          <t>Diligeniar el valor del recurso inejecutado en el mes</t>
        </r>
        <r>
          <rPr>
            <sz val="9"/>
            <color indexed="81"/>
            <rFont val="Tahoma"/>
            <family val="2"/>
          </rPr>
          <t xml:space="preserve">
</t>
        </r>
      </text>
    </comment>
    <comment ref="R69" authorId="0" shapeId="0" xr:uid="{75632F1A-5E75-401B-A8DA-0CAE79BB9903}">
      <text>
        <r>
          <rPr>
            <b/>
            <sz val="9"/>
            <color indexed="81"/>
            <rFont val="Tahoma"/>
            <family val="2"/>
          </rPr>
          <t>Diligenciar el valor de las injecuciones de todos los meses legalizados.</t>
        </r>
      </text>
    </comment>
    <comment ref="S69" authorId="0" shapeId="0" xr:uid="{E85FC626-FDC2-4D92-8876-8C57A35C2582}">
      <text>
        <r>
          <rPr>
            <b/>
            <sz val="9"/>
            <color indexed="81"/>
            <rFont val="Tahoma"/>
            <family val="2"/>
          </rPr>
          <t>Diligeniar el valor de la redistribución de recursos si fue el caso, de lo contratio dejar en cero.</t>
        </r>
      </text>
    </comment>
    <comment ref="T69" authorId="0" shapeId="0" xr:uid="{EB0F020B-01E1-495A-8426-AA133B0802EF}">
      <text>
        <r>
          <rPr>
            <b/>
            <sz val="9"/>
            <color indexed="81"/>
            <rFont val="Tahoma"/>
            <family val="2"/>
          </rPr>
          <t>Diligenciar el valor de las cuentas por pagar, si no es el caso, dejar en ceros.</t>
        </r>
      </text>
    </comment>
    <comment ref="B72" authorId="0" shapeId="0" xr:uid="{6C893F2A-DE3E-4E97-B99E-83E32BFE546B}">
      <text>
        <r>
          <rPr>
            <b/>
            <sz val="9"/>
            <color indexed="81"/>
            <rFont val="Tahoma"/>
            <family val="2"/>
          </rPr>
          <t xml:space="preserve">Los elementos financiables se encuentran relacionados en el Manual Operativo y se debe presentar desagregados en una hoja adicional, para ser aprobados por el Supervisor. </t>
        </r>
        <r>
          <rPr>
            <sz val="9"/>
            <color indexed="81"/>
            <rFont val="Tahoma"/>
            <family val="2"/>
          </rPr>
          <t xml:space="preserve">
</t>
        </r>
      </text>
    </comment>
    <comment ref="E72" authorId="0" shapeId="0" xr:uid="{8A8DE877-1548-4D60-BAC8-7B3C6BCD0698}">
      <text>
        <r>
          <rPr>
            <b/>
            <sz val="9"/>
            <color indexed="81"/>
            <rFont val="Tahoma"/>
            <family val="2"/>
          </rPr>
          <t>Diligenciar en cantidad el número 1, ya que este es un único valor.</t>
        </r>
        <r>
          <rPr>
            <sz val="9"/>
            <color indexed="81"/>
            <rFont val="Tahoma"/>
            <family val="2"/>
          </rPr>
          <t xml:space="preserve">
</t>
        </r>
      </text>
    </comment>
    <comment ref="F72" authorId="0" shapeId="0" xr:uid="{29B83F2A-E74C-4BAD-BD0F-A8FC37BFDD17}">
      <text>
        <r>
          <rPr>
            <b/>
            <sz val="9"/>
            <color indexed="81"/>
            <rFont val="Tahoma"/>
            <family val="2"/>
          </rPr>
          <t>Corresponde al valor total, debe ir acorde con la herramienta de costeo.</t>
        </r>
      </text>
    </comment>
    <comment ref="G72" authorId="0" shapeId="0" xr:uid="{E37B1F75-0AF8-429D-8ADB-0803DE231B8E}">
      <text>
        <r>
          <rPr>
            <b/>
            <sz val="9"/>
            <color indexed="81"/>
            <rFont val="Tahoma"/>
            <family val="2"/>
          </rPr>
          <t>Diligenciar el número 1, ya que correpsonde a un único gasto.</t>
        </r>
      </text>
    </comment>
    <comment ref="K72" authorId="0" shapeId="0" xr:uid="{65F9F463-EC23-4B0D-B9B4-5763B6F18B0E}">
      <text>
        <r>
          <rPr>
            <b/>
            <sz val="9"/>
            <color indexed="81"/>
            <rFont val="Tahoma"/>
            <family val="2"/>
          </rPr>
          <t>Diligenciar el valor pagado en el mes a legalizar.</t>
        </r>
      </text>
    </comment>
    <comment ref="L72" authorId="0" shapeId="0" xr:uid="{D6C7A7DD-6CAC-4A5C-BE85-984F66A4B4CE}">
      <text>
        <r>
          <rPr>
            <b/>
            <sz val="9"/>
            <color indexed="81"/>
            <rFont val="Tahoma"/>
            <family val="2"/>
          </rPr>
          <t>Diligenciar el valor pagado en el mes a legalizar.</t>
        </r>
      </text>
    </comment>
    <comment ref="M72" authorId="0" shapeId="0" xr:uid="{B09F734D-62F0-4E5E-93E4-6F902C158D77}">
      <text>
        <r>
          <rPr>
            <b/>
            <sz val="9"/>
            <color indexed="81"/>
            <rFont val="Tahoma"/>
            <family val="2"/>
          </rPr>
          <t>Diligenciar el valor pagado en el mes a legalizar.</t>
        </r>
      </text>
    </comment>
    <comment ref="N72" authorId="0" shapeId="0" xr:uid="{8D008CB1-E2C0-4E08-8ECA-3A1969E0CCFF}">
      <text>
        <r>
          <rPr>
            <b/>
            <sz val="9"/>
            <color indexed="81"/>
            <rFont val="Tahoma"/>
            <family val="2"/>
          </rPr>
          <t>Diligenciar el valor pagado en el mes a legalizar.</t>
        </r>
      </text>
    </comment>
    <comment ref="O72" authorId="0" shapeId="0" xr:uid="{8935B5BA-8B6D-458E-8766-E1CC6F47D872}">
      <text>
        <r>
          <rPr>
            <b/>
            <sz val="9"/>
            <color indexed="81"/>
            <rFont val="Tahoma"/>
            <family val="2"/>
          </rPr>
          <t>Diligenciar el valor pagado en el mes a legalizar.</t>
        </r>
      </text>
    </comment>
    <comment ref="Q72" authorId="0" shapeId="0" xr:uid="{CC3395BB-C654-4AB3-B470-452860C8966C}">
      <text>
        <r>
          <rPr>
            <b/>
            <sz val="9"/>
            <color indexed="81"/>
            <rFont val="Tahoma"/>
            <family val="2"/>
          </rPr>
          <t>Diligeniar el valor del recurso inejecutado en el mes</t>
        </r>
        <r>
          <rPr>
            <sz val="9"/>
            <color indexed="81"/>
            <rFont val="Tahoma"/>
            <family val="2"/>
          </rPr>
          <t xml:space="preserve">
</t>
        </r>
      </text>
    </comment>
    <comment ref="R72" authorId="0" shapeId="0" xr:uid="{5A78E12D-158C-40E9-BF60-05177DBD7A75}">
      <text>
        <r>
          <rPr>
            <b/>
            <sz val="9"/>
            <color indexed="81"/>
            <rFont val="Tahoma"/>
            <family val="2"/>
          </rPr>
          <t>Diligenciar el valor de las injecuciones de todos los meses legalizados.</t>
        </r>
      </text>
    </comment>
    <comment ref="S72" authorId="0" shapeId="0" xr:uid="{B28DBF6D-5B1C-4993-9C93-99F193AF13A0}">
      <text>
        <r>
          <rPr>
            <b/>
            <sz val="9"/>
            <color indexed="81"/>
            <rFont val="Tahoma"/>
            <family val="2"/>
          </rPr>
          <t>Diligeniar el valor de la redistribución de recursos si fue el caso, de lo contratio dejar en cero.</t>
        </r>
      </text>
    </comment>
    <comment ref="T72" authorId="0" shapeId="0" xr:uid="{17E657B0-4A67-4AD4-AC53-1A2699E8253F}">
      <text>
        <r>
          <rPr>
            <b/>
            <sz val="9"/>
            <color indexed="81"/>
            <rFont val="Tahoma"/>
            <family val="2"/>
          </rPr>
          <t>Diligenciar el valor de las cuentas por pagar, si no es el caso, dejar en ceros.</t>
        </r>
      </text>
    </comment>
    <comment ref="B73" authorId="2" shapeId="0" xr:uid="{15C08B2E-6F97-4D85-95B9-90B7F7E1BD42}">
      <text>
        <r>
          <rPr>
            <b/>
            <sz val="9"/>
            <color indexed="81"/>
            <rFont val="Tahoma"/>
            <family val="2"/>
          </rPr>
          <t>Corresponde al GMF que cobra la entidad bancaria por retiros, se evidencia en el extracto bancario.</t>
        </r>
      </text>
    </comment>
    <comment ref="E73" authorId="0" shapeId="0" xr:uid="{C6972B56-382F-46AA-884C-FB3A6A3893BF}">
      <text>
        <r>
          <rPr>
            <b/>
            <sz val="9"/>
            <color indexed="81"/>
            <rFont val="Tahoma"/>
            <family val="2"/>
          </rPr>
          <t>Diligenciar en cantidad el número 1, ya que este es un único valor.</t>
        </r>
      </text>
    </comment>
    <comment ref="F73" authorId="0" shapeId="0" xr:uid="{6A0994BD-5E5F-4EF9-9BB5-423293C62528}">
      <text>
        <r>
          <rPr>
            <b/>
            <sz val="9"/>
            <color indexed="81"/>
            <rFont val="Tahoma"/>
            <family val="2"/>
          </rPr>
          <t>Corresponde al valor total, debe ir acorde con la herramienta de costeo.</t>
        </r>
      </text>
    </comment>
    <comment ref="G73" authorId="0" shapeId="0" xr:uid="{14ABE462-AE12-4468-AF95-0FAC7A7CB0E6}">
      <text>
        <r>
          <rPr>
            <b/>
            <sz val="9"/>
            <color indexed="81"/>
            <rFont val="Tahoma"/>
            <family val="2"/>
          </rPr>
          <t>Diligenciar el número 1, ya que correpsonde a un único gasto.</t>
        </r>
        <r>
          <rPr>
            <sz val="9"/>
            <color indexed="81"/>
            <rFont val="Tahoma"/>
            <family val="2"/>
          </rPr>
          <t xml:space="preserve">
</t>
        </r>
      </text>
    </comment>
    <comment ref="K80" authorId="0" shapeId="0" xr:uid="{7A2CA785-F4FC-4593-AF5F-D9A2D9BBBC2B}">
      <text>
        <r>
          <rPr>
            <b/>
            <sz val="9"/>
            <color indexed="81"/>
            <rFont val="Tahoma"/>
            <family val="2"/>
          </rPr>
          <t xml:space="preserve">Corresponde al mes a legalizar por parte del operador.
</t>
        </r>
        <r>
          <rPr>
            <sz val="9"/>
            <color indexed="81"/>
            <rFont val="Tahoma"/>
            <family val="2"/>
          </rPr>
          <t>Seleccionar el primer mes legalizado.</t>
        </r>
      </text>
    </comment>
    <comment ref="L80" authorId="0" shapeId="0" xr:uid="{7F015E88-967D-4EF3-8C3C-2B10C39AB9DE}">
      <text>
        <r>
          <rPr>
            <b/>
            <sz val="9"/>
            <color indexed="81"/>
            <rFont val="Tahoma"/>
            <family val="2"/>
          </rPr>
          <t>Corresponde al segundo mes del contrato de aporte a legalizar.</t>
        </r>
      </text>
    </comment>
    <comment ref="B82" authorId="0" shapeId="0" xr:uid="{0D0F56A1-B904-4E0B-A02E-9754636B0DA3}">
      <text>
        <r>
          <rPr>
            <b/>
            <sz val="9"/>
            <color indexed="81"/>
            <rFont val="Tahoma"/>
            <family val="2"/>
          </rPr>
          <t>Diligenciar a que componente pertenece.</t>
        </r>
      </text>
    </comment>
    <comment ref="D82" authorId="0" shapeId="0" xr:uid="{131A9BDD-AF09-4502-9153-6489601F6DF2}">
      <text>
        <r>
          <rPr>
            <b/>
            <sz val="9"/>
            <color indexed="81"/>
            <rFont val="Tahoma"/>
            <family val="2"/>
          </rPr>
          <t>Se debe describir de manera concisa.</t>
        </r>
      </text>
    </comment>
    <comment ref="K83" authorId="0" shapeId="0" xr:uid="{9EEBA75D-31A7-408F-A311-46006DB89B08}">
      <text>
        <r>
          <rPr>
            <b/>
            <sz val="9"/>
            <color indexed="81"/>
            <rFont val="Tahoma"/>
            <family val="2"/>
          </rPr>
          <t>Se debe diligenciar el valor unitario or cada uno de los items de la contrapartida a alegalizar en el mes.</t>
        </r>
      </text>
    </comment>
  </commentList>
</comments>
</file>

<file path=xl/sharedStrings.xml><?xml version="1.0" encoding="utf-8"?>
<sst xmlns="http://schemas.openxmlformats.org/spreadsheetml/2006/main" count="753" uniqueCount="314">
  <si>
    <t xml:space="preserve">NUEVA MODALIDAD </t>
  </si>
  <si>
    <t>120 USUARIOS</t>
  </si>
  <si>
    <t>Costo del talento humano</t>
  </si>
  <si>
    <t>FORMA DE ATENCION 1</t>
  </si>
  <si>
    <t>FORMA DE ATENCION 3</t>
  </si>
  <si>
    <t>OPCIÓN  1</t>
  </si>
  <si>
    <t>OPCIÓN 3</t>
  </si>
  <si>
    <t>costo laboral</t>
  </si>
  <si>
    <t>asignacion laboral equivalente</t>
  </si>
  <si>
    <t>OPCIÓN  1 NN</t>
  </si>
  <si>
    <t>OPCIÓN 3 NN</t>
  </si>
  <si>
    <t>Talento Humano</t>
  </si>
  <si>
    <t>Coordinador/a general (1 por cada 120 cupos)</t>
  </si>
  <si>
    <t>Docente o pedagogo (1 por cada 40 cupos)</t>
  </si>
  <si>
    <t>Docente o pedagogo (1 por cada 60 cupos)</t>
  </si>
  <si>
    <t>Profesional de Atención Psicosocial (1 por cada 120 cupos)</t>
  </si>
  <si>
    <t>Profesional de Atención Psicosocial (1 por cada 60 cupos)</t>
  </si>
  <si>
    <t>Profesional de Nutrición (1 por cada 120 cupos)</t>
  </si>
  <si>
    <t>Profesional de Nutrición (1 por cada 60 cupos)</t>
  </si>
  <si>
    <t>Manipulador de alimentos (1 por cada 40 cupos)</t>
  </si>
  <si>
    <t>Manipulador de alimentos (1 por cada 60 cupos)</t>
  </si>
  <si>
    <t>Autoridades tradicionales y/o lideres comunitarios (1 por cada 40 cupos)</t>
  </si>
  <si>
    <t>Autoridades tradicionales y/o lideres comunitarios (1 por cada 60 cupos)</t>
  </si>
  <si>
    <t>Tecnico Administrativo</t>
  </si>
  <si>
    <t>Tecnico Administrativo (1 por cada 120 cupos)</t>
  </si>
  <si>
    <t>Madre /AE comunitario</t>
  </si>
  <si>
    <t>TOTAL</t>
  </si>
  <si>
    <t>Subtotal TH</t>
  </si>
  <si>
    <t>Alimentación</t>
  </si>
  <si>
    <t>Alimentación racion servida</t>
  </si>
  <si>
    <t xml:space="preserve">Complemento nutricional </t>
  </si>
  <si>
    <t>Refrigerio niños/as y persona responsable de su cuidado.</t>
  </si>
  <si>
    <t>Subtotal alimentacion</t>
  </si>
  <si>
    <t>Otras necesidades de la operación</t>
  </si>
  <si>
    <t>Recursos para cubrir los demas gastos de operacion que permitan la atencion de los beneficiarios de acuerdo a las necesidades y condiciones del teritorio.</t>
  </si>
  <si>
    <t>Subtotal otros</t>
  </si>
  <si>
    <t>Total Canasta</t>
  </si>
  <si>
    <t>COSTO FAMILIAR</t>
  </si>
  <si>
    <t>DIFERENCIA POR NIÑO MES</t>
  </si>
  <si>
    <t>COSTO CDI SIN ARRIENDO</t>
  </si>
  <si>
    <t>NUEVA MODALIDAD MES DE ATENCION</t>
  </si>
  <si>
    <t>NUEVA MODALIDAD ALISTAMIENTO</t>
  </si>
  <si>
    <t>FORMA DE OPERACION 1</t>
  </si>
  <si>
    <t>FORMA DE OPERACION 2</t>
  </si>
  <si>
    <t>FORMA DE OPERACION 3</t>
  </si>
  <si>
    <t>OPCIÓN 2</t>
  </si>
  <si>
    <t>Obligaciones Fase de alistamiento</t>
  </si>
  <si>
    <t xml:space="preserve">1.1. Busqueda activa de los beneficiarios, realizando el registro de huella, el cual se debe entregar al supervisor del contrato, una vez terminado el periodo de alistamiento con la informacion de la totalidad de los beneficiciarios a atender.
1.2. Conformar y organizar los equipos de trabajo conforme a los perfiles definidos en el Manual Técnico Operativo de la modalidad; para lo cual, la ENTIDAD ADMINISTRADORA DEL SERVICIO deberá presentar las hojas de vida del talento humano a vincular especificando el perfil y la Unidad de Servicio correspondiente. Para el caso del perfil Coordinador se deberá vincular el perfil avalado en la propuesta en cada unidad de servicio o uno igual o superior al presentado y aprobado inicialmente. 
1.3. Elaborar la estructura general del Plan Operativo de Atención Integral a la Primera Infancia - POAI, de acuerdo con la guía orientadora y los anexos impartidos vigentes por el ICBF. Para este fin la ENTIDAD ADMINISTRADORA DEL SERVICIO deberá presentar el plan de trabajo para la elaboración del POAI (ANEXO “Matriz para estructurar  la construcción del Plan Operativo de Atención Integral –POAI”) a más tardar el primer mes ejecución del contrato. 
1.4. La ENTIDAD ADMINISTRADORA DE SERVICIO deberá presentar el Proyecto Pedagógico, que será la base para la atención de los beneficiarios de la modalidad contratada. La construcción de dicho proyecto debe ser coherente con las disposiciones establecidas en el ANEXO “Guía proceso pedagógico del Plan Operativo de Atención Integral ICBF”. 
1.5. Realizar el proceso de preinscripción de beneficiarios y entregar las planillas correspondientes al supervisor del contrato para su aprobación, en la modalidad de atención en el formato establecido por el ICBF, de acuerdo con el Manual Operativo de la modalidad y los procesos de focalización del ICBF. 
1.6. Realizar los procesos de inducción y formación inicial al talento humano (agentes educativos y demás agentes vinculados a la operación de la modalidad) que hará parte del servicio de educación inicial.  
1.7. Conformar los grupos de atención de acuerdo con las características propias de la modalidad y lo dispuesto en el manual operativo. 
1.8. Adquirir la dotación total o parcial, en los casos que aplique, de acuerdo con lo que determine el ICBF, teniendo en cuenta los criterios establecidos en la Guía orientadora para la compra de dotación; esta debe estar disponible en el proceso de alistamiento, mediante acta con soporte fotográfico que debe reposar en la carpeta del contrato. En cuanto a la dotación entregada en el marco de la estrategia “De Cero a Siempre” se debe registrar en el sistema de información que disponga el ICBF. 
1.9. Disponer de las infraestructuras o espacios físicos adecuados y requeridos para la prestación del servicio de acuerdo con las disposiciones establecidas en la Guía de Transición de Infraestructuras y las condiciones de seguridad establecidas en el manual operativo de la modalidad. 
1.10. Presentar la derivación del menú, conforme a la minuta patrón de la modalidad la cual debe ser aprobada por el o la nutricionista del centro zonal o Regional según el caso.  Las obligaciones a que se refiere el presente numeral deben ser cumplidas por LA ENTIDAD ADMINISTRADORA DEL SERVICIO entre la fecha de cumplimiento de los requisitos de ejecución del contrato y la fecha efectiva de iniciación de la prestación del servicio. </t>
  </si>
  <si>
    <t>Docente o pedagogo (1 por cada 120 cupos)</t>
  </si>
  <si>
    <t>Autoridades tradicionales y/o lideres comunitarios (1 por cada 120 cupos)</t>
  </si>
  <si>
    <t>Agente educativo comunitario</t>
  </si>
  <si>
    <t>Total alistamiento</t>
  </si>
  <si>
    <t>RANGO</t>
  </si>
  <si>
    <t>RANGO DE NN</t>
  </si>
  <si>
    <t>NIÑOS Y NIÑAS</t>
  </si>
  <si>
    <t>NUMERO DE RANCHERIAS</t>
  </si>
  <si>
    <t xml:space="preserve"> A </t>
  </si>
  <si>
    <t>DE 1 A 9 NN</t>
  </si>
  <si>
    <t>X</t>
  </si>
  <si>
    <t>B</t>
  </si>
  <si>
    <t>DE 10 A 19 NN</t>
  </si>
  <si>
    <t>C</t>
  </si>
  <si>
    <t>DE 20 A 30 NN</t>
  </si>
  <si>
    <t>D</t>
  </si>
  <si>
    <t>DE 31 A 49 NN</t>
  </si>
  <si>
    <t>OPCIÓN  1 G y L</t>
  </si>
  <si>
    <t>OPCIÓN 3 G y L</t>
  </si>
  <si>
    <t>asiganacion laboral equivalente</t>
  </si>
  <si>
    <t>Coordinador/a general</t>
  </si>
  <si>
    <t>Docente o pedagogo</t>
  </si>
  <si>
    <t>Profesional de Atención Psicosocial</t>
  </si>
  <si>
    <t xml:space="preserve">Profesional de Nutrición </t>
  </si>
  <si>
    <t>Manipulador de alimentos</t>
  </si>
  <si>
    <t xml:space="preserve">Autoridades tradicionales y/o lideres comunitarios </t>
  </si>
  <si>
    <t>Recursos para cubrir los demas gastos de operacion que permitan la atencion de los beneficiarios de acuerdo a las necesidades de condiciones del teritorio.</t>
  </si>
  <si>
    <t>PROCESO
PROMOCION Y PREVENCIÓN
FORMATO INFORME FINANCIERO 
MODELO DE ATENCIÓN INTEGRAL - MAI</t>
  </si>
  <si>
    <t>F9.G29.PP</t>
  </si>
  <si>
    <t>Versión 1</t>
  </si>
  <si>
    <t>Página 1 de 3</t>
  </si>
  <si>
    <t>Clasificación de la Información: Pública</t>
  </si>
  <si>
    <t>INFORME FINANCIERO</t>
  </si>
  <si>
    <t>MODELO DE ATENCIÓN INTEGRAL - MAI</t>
  </si>
  <si>
    <t>1. INFORMACIÓN GENERAL</t>
  </si>
  <si>
    <t>REGIONAL:</t>
  </si>
  <si>
    <t>OPERADOR:</t>
  </si>
  <si>
    <t>CENTRO ZONAL:</t>
  </si>
  <si>
    <t>N° CONTRATO:</t>
  </si>
  <si>
    <t>PUEBLO BENEFICIADO:</t>
  </si>
  <si>
    <t>FAMILIAS BENEFICIADAS:</t>
  </si>
  <si>
    <t>FECHA INICIAL CONTRATO:</t>
  </si>
  <si>
    <t>APORTE ICBF:</t>
  </si>
  <si>
    <t>CONTRAPARTIDA:</t>
  </si>
  <si>
    <t>VALOR FINAL CONTRATO</t>
  </si>
  <si>
    <t>FECHA FINAL CONTRATO:</t>
  </si>
  <si>
    <t>ADICIONES:</t>
  </si>
  <si>
    <t>REDUCCIONES:</t>
  </si>
  <si>
    <t>2. DESEMBOLSOS</t>
  </si>
  <si>
    <t>3. CONTRAPARTIDA</t>
  </si>
  <si>
    <t>RENDIMIENTOS FINANCIEROS</t>
  </si>
  <si>
    <t>N° DE DESEMBOLSOS
REALIZADOS</t>
  </si>
  <si>
    <t>VALOR</t>
  </si>
  <si>
    <t>PORCENTAJE</t>
  </si>
  <si>
    <t>MES</t>
  </si>
  <si>
    <t xml:space="preserve">N° EJECUCUIÓN </t>
  </si>
  <si>
    <t>N° DE CUENTA DE AHORROS</t>
  </si>
  <si>
    <t>DESEMBOLSO 1</t>
  </si>
  <si>
    <t>DESEMBOLSO 2</t>
  </si>
  <si>
    <t>DESEMBOLSO 3</t>
  </si>
  <si>
    <t>DESEMBOLSO 4</t>
  </si>
  <si>
    <t>PAGOS MENSUALES</t>
  </si>
  <si>
    <t>PRESUPUESTO</t>
  </si>
  <si>
    <t>MESES</t>
  </si>
  <si>
    <t>COMPONENTE</t>
  </si>
  <si>
    <t>DESCRIPCION</t>
  </si>
  <si>
    <t>Tiempo en meses</t>
  </si>
  <si>
    <t>Cantidad</t>
  </si>
  <si>
    <t>Valor Unitario</t>
  </si>
  <si>
    <t>VR. MENSUAL  PRESUPUESTO</t>
  </si>
  <si>
    <t>TOTAL  PAGADO</t>
  </si>
  <si>
    <t>INEJECUCIÓN DEL MES</t>
  </si>
  <si>
    <t>INEJECUCIÓN ACUMULADA</t>
  </si>
  <si>
    <t>REDISTRIBUCIÓN</t>
  </si>
  <si>
    <t>CUENTAS POR PAGAR</t>
  </si>
  <si>
    <t>TALENTO HUMANO</t>
  </si>
  <si>
    <t>Coordinador</t>
  </si>
  <si>
    <t>Personal de Seguimiento y Monitoreo</t>
  </si>
  <si>
    <t>Gestor de Oferta</t>
  </si>
  <si>
    <t>Agrónomo /T. Agrícola</t>
  </si>
  <si>
    <t>Dinamizador Social y Cultural</t>
  </si>
  <si>
    <t xml:space="preserve">Profesional Psicosocial </t>
  </si>
  <si>
    <t>Nutricionista/salud</t>
  </si>
  <si>
    <t>Sabedor / Mamo / Autoridades</t>
  </si>
  <si>
    <t>Mamos/sagas</t>
  </si>
  <si>
    <t>Gestores de la Comunidad</t>
  </si>
  <si>
    <t xml:space="preserve"> Autoridad / Sabedor</t>
  </si>
  <si>
    <t xml:space="preserve">Cantidad </t>
  </si>
  <si>
    <t>Valor</t>
  </si>
  <si>
    <t>No Aistentes ó Profesionales</t>
  </si>
  <si>
    <t>ALIMENTACIÓN</t>
  </si>
  <si>
    <t>Olla Comunitaria, Encuentros Comunitarios</t>
  </si>
  <si>
    <t>Refrigerios Encuentros Comunitarios</t>
  </si>
  <si>
    <t>Olla Comunitaria Encuentros con Autoridades</t>
  </si>
  <si>
    <t>Refrigerios Encuentros con Autoridades</t>
  </si>
  <si>
    <t>Olla Comunitaria Encuentros de Acompañamiento Familiar 25%</t>
  </si>
  <si>
    <t>INSUMOS</t>
  </si>
  <si>
    <t>Horcón de prevención de vulneraciones y protección de niños, niñas, adolescentes y jóvenes.</t>
  </si>
  <si>
    <t>Horcón de fortalecimiento de la autonomía y seguridad alimentaria en el territorio ancestral.</t>
  </si>
  <si>
    <t>Horcón de revitalización de la identidad cultural.</t>
  </si>
  <si>
    <t>Horcón de fortalecimiento del Gobierno propio y la participación.</t>
  </si>
  <si>
    <t xml:space="preserve">Materiales para la familia </t>
  </si>
  <si>
    <t xml:space="preserve">TRANSPORTE Y VIATICOS </t>
  </si>
  <si>
    <t>Visitas Caracterización</t>
  </si>
  <si>
    <t>Encuentro de Acompañamiento familiar</t>
  </si>
  <si>
    <t>Visitas Cierre</t>
  </si>
  <si>
    <t>Encuentros comunitarios y de profundización</t>
  </si>
  <si>
    <t>Viáticos de encuentros comunitarios y de profundización</t>
  </si>
  <si>
    <t>Transporte Encuentros autoridades/ Encuentros con autoridades de formación</t>
  </si>
  <si>
    <t>Viáticos de  Encuentros autoridades</t>
  </si>
  <si>
    <t xml:space="preserve">Auxilio Transporte Autoridades </t>
  </si>
  <si>
    <t>Exposición Cultural</t>
  </si>
  <si>
    <t>ELEMENTOS DE IDENTIFICACIÓN</t>
  </si>
  <si>
    <t>Camiseta T. Polo</t>
  </si>
  <si>
    <t>Carné Institucional</t>
  </si>
  <si>
    <t>Gorras</t>
  </si>
  <si>
    <t>Pendón</t>
  </si>
  <si>
    <t>BIOSEGURIDAD</t>
  </si>
  <si>
    <t>Tapabocas desechable Caja x 100 unidades</t>
  </si>
  <si>
    <t>Alcohol</t>
  </si>
  <si>
    <t>BOTÍQUIN</t>
  </si>
  <si>
    <t>Botíquin</t>
  </si>
  <si>
    <t>COMUNICACIONES</t>
  </si>
  <si>
    <t>Plan de datos móviles</t>
  </si>
  <si>
    <t>ASISTENCIA TÉCNICA</t>
  </si>
  <si>
    <t xml:space="preserve"> Gastos de Asistencia técnica y Gestión del Conocimiento</t>
  </si>
  <si>
    <t>OTROS COSTOS</t>
  </si>
  <si>
    <t>Sistematización de experiencias</t>
  </si>
  <si>
    <t>Convergencia de Oferta</t>
  </si>
  <si>
    <t>GASTOS ADMONISTRATIVOS</t>
  </si>
  <si>
    <t>Gastos Admon Piloto MAI</t>
  </si>
  <si>
    <t>GRAVAMENES</t>
  </si>
  <si>
    <t>Gastos Bancarios 0,4%</t>
  </si>
  <si>
    <t>TOTAL DEL CONTRATO  - APORTE ICBF</t>
  </si>
  <si>
    <t>EJECUCIÓN MENSUAL</t>
  </si>
  <si>
    <t>VALOR PRESUPUESTADO</t>
  </si>
  <si>
    <t>VALOR EJECUTADO A LA FECHA</t>
  </si>
  <si>
    <t>SALDO POR EJECUTAR</t>
  </si>
  <si>
    <t>CONTRA PARTIDA SEGÚN LO ESTIPULADO EN EL CONTRATO</t>
  </si>
  <si>
    <t>DESCRIPCIÓN</t>
  </si>
  <si>
    <t>Notas: Recuerde presentar adicional lo siguiente:</t>
  </si>
  <si>
    <t>1. Conciliación Bancaria</t>
  </si>
  <si>
    <t>Revisado por el Cómite Técnico Operativo</t>
  </si>
  <si>
    <t>2. Detalle compras del mes</t>
  </si>
  <si>
    <t>Fecha de Revisión</t>
  </si>
  <si>
    <t>dd/mm/aaaa</t>
  </si>
  <si>
    <t>Aprobado por el Supervisor del Contrato como producto</t>
  </si>
  <si>
    <t>Versión Final</t>
  </si>
  <si>
    <t>FIRMA DEL REPRESENTANTE LEGAL</t>
  </si>
  <si>
    <t>FIRMA DEL CONTADOR</t>
  </si>
  <si>
    <t>FIRMA DEL REVISOR FISCAL</t>
  </si>
  <si>
    <t>Nombre:</t>
  </si>
  <si>
    <t>Fecha</t>
  </si>
  <si>
    <t>C.C.No:</t>
  </si>
  <si>
    <t>T.P.No:</t>
  </si>
  <si>
    <t>REGIONALES</t>
  </si>
  <si>
    <t>LA GUAJIRA</t>
  </si>
  <si>
    <t>GRUPO ÉTNICO</t>
  </si>
  <si>
    <t>ARHUACO</t>
  </si>
  <si>
    <t>JULIO</t>
  </si>
  <si>
    <t>CESAR</t>
  </si>
  <si>
    <t>KOGUI</t>
  </si>
  <si>
    <t>AGOSTO</t>
  </si>
  <si>
    <t>MAGDALENA</t>
  </si>
  <si>
    <t>WIWA</t>
  </si>
  <si>
    <t>SEPTIEMBRE</t>
  </si>
  <si>
    <t>KANKUAMO</t>
  </si>
  <si>
    <t>OCTUBRE</t>
  </si>
  <si>
    <t>OPERADOR</t>
  </si>
  <si>
    <t>NOVIEMBRE</t>
  </si>
  <si>
    <t>FAMILIAS</t>
  </si>
  <si>
    <t>DICIEMBRE</t>
  </si>
  <si>
    <t>CZ</t>
  </si>
  <si>
    <t>N° CONTRATO</t>
  </si>
  <si>
    <t>PROCESO
PROMOCION Y PREVENCIÓN
FORMATO INFORME FINANCIERO MODALIDAD DE ATENCIÓN INTEGRAL - MAI</t>
  </si>
  <si>
    <t>Página 2 de 3</t>
  </si>
  <si>
    <t>Clasificación de la Información:
Pública</t>
  </si>
  <si>
    <t xml:space="preserve">NOTAS ACLARATORIAS CORRESPONDIENTES AL INFORME FINANCIERO DEL MES: </t>
  </si>
  <si>
    <t>ACLARACIONES</t>
  </si>
  <si>
    <t>AISSITENCIA TÉCNICA</t>
  </si>
  <si>
    <t>PROCESO
PROMOCION Y PREVENCIÓN
FORMATO FLUJO DE CAJA MODALIDAD DE ATENCIÓN INTEGRAL - MAI</t>
  </si>
  <si>
    <t>Página 3 de 3</t>
  </si>
  <si>
    <t>INSTRUCCIONES DE DILIGENCIAMIENTO INFORME FINANCIERO</t>
  </si>
  <si>
    <t>El formato lo debe diligenciar el operador y el presupuesto debe coincidir con el flujo de caja aprobado, si el presupuesto  requiere ser ajustado deberá  ser aprobado por el supervisor con la justificación técnica y operativa.</t>
  </si>
  <si>
    <t>INFORMACIÓN GENERAL</t>
  </si>
  <si>
    <r>
      <rPr>
        <b/>
        <sz val="12"/>
        <color theme="1"/>
        <rFont val="Arial"/>
        <family val="2"/>
      </rPr>
      <t xml:space="preserve">Regional y CZ de influencia: </t>
    </r>
    <r>
      <rPr>
        <sz val="12"/>
        <color theme="1"/>
        <rFont val="Arial"/>
        <family val="2"/>
      </rPr>
      <t>Registrar la Regional Icbf donde se ejecuta el contrato y Centro Zonal.</t>
    </r>
  </si>
  <si>
    <r>
      <rPr>
        <b/>
        <sz val="12"/>
        <color theme="1"/>
        <rFont val="Arial"/>
        <family val="2"/>
      </rPr>
      <t xml:space="preserve">Operador: </t>
    </r>
    <r>
      <rPr>
        <sz val="12"/>
        <color theme="1"/>
        <rFont val="Arial"/>
        <family val="2"/>
      </rPr>
      <t>Corresponde al nombre del operador quien ejecuta el contrato.</t>
    </r>
  </si>
  <si>
    <r>
      <rPr>
        <b/>
        <sz val="12"/>
        <color theme="1"/>
        <rFont val="Arial"/>
        <family val="2"/>
      </rPr>
      <t xml:space="preserve">Número de contrato: </t>
    </r>
    <r>
      <rPr>
        <sz val="12"/>
        <color theme="1"/>
        <rFont val="Arial"/>
        <family val="2"/>
      </rPr>
      <t>Se registra el número contrato de aporte.</t>
    </r>
  </si>
  <si>
    <r>
      <rPr>
        <b/>
        <sz val="12"/>
        <color theme="1"/>
        <rFont val="Arial"/>
        <family val="2"/>
      </rPr>
      <t xml:space="preserve">Fecha de inicio y finalización: </t>
    </r>
    <r>
      <rPr>
        <sz val="12"/>
        <color theme="1"/>
        <rFont val="Arial"/>
        <family val="2"/>
      </rPr>
      <t>Se registra fecha de inicio y finalización de contrato de aporte.</t>
    </r>
  </si>
  <si>
    <r>
      <rPr>
        <b/>
        <sz val="12"/>
        <color theme="1"/>
        <rFont val="Arial"/>
        <family val="2"/>
      </rPr>
      <t xml:space="preserve">Grupo Étnico: </t>
    </r>
    <r>
      <rPr>
        <sz val="12"/>
        <color theme="1"/>
        <rFont val="Arial"/>
        <family val="2"/>
      </rPr>
      <t xml:space="preserve">Registrar al grupo étnico que pertenece las familias </t>
    </r>
  </si>
  <si>
    <r>
      <rPr>
        <b/>
        <sz val="12"/>
        <color theme="1"/>
        <rFont val="Arial"/>
        <family val="2"/>
      </rPr>
      <t>Familias Beneficiadas:</t>
    </r>
    <r>
      <rPr>
        <sz val="12"/>
        <color theme="1"/>
        <rFont val="Arial"/>
        <family val="2"/>
      </rPr>
      <t xml:space="preserve"> Se registra el número.</t>
    </r>
  </si>
  <si>
    <r>
      <rPr>
        <b/>
        <sz val="12"/>
        <color theme="1"/>
        <rFont val="Arial"/>
        <family val="2"/>
      </rPr>
      <t xml:space="preserve">Aporte ICBF: </t>
    </r>
    <r>
      <rPr>
        <sz val="12"/>
        <color theme="1"/>
        <rFont val="Arial"/>
        <family val="2"/>
      </rPr>
      <t>Se registra el valor de recursos aportador por el ICBF.</t>
    </r>
  </si>
  <si>
    <r>
      <rPr>
        <b/>
        <sz val="12"/>
        <color theme="1"/>
        <rFont val="Arial"/>
        <family val="2"/>
      </rPr>
      <t xml:space="preserve">Contrapartida: </t>
    </r>
    <r>
      <rPr>
        <sz val="12"/>
        <color theme="1"/>
        <rFont val="Arial"/>
        <family val="2"/>
      </rPr>
      <t xml:space="preserve">Se registra el valor de recursos que se comprometio el operador. Nota: Diligenciar los aportes mensuales que se van a realizar. (Si no hay contrapartida dejar en $0) </t>
    </r>
  </si>
  <si>
    <r>
      <rPr>
        <b/>
        <sz val="12"/>
        <color theme="1"/>
        <rFont val="Arial"/>
        <family val="2"/>
      </rPr>
      <t xml:space="preserve">Valor total del contrato: </t>
    </r>
    <r>
      <rPr>
        <sz val="12"/>
        <color theme="1"/>
        <rFont val="Arial"/>
        <family val="2"/>
      </rPr>
      <t>Se escribe el valor total del contrato incluyendo el aporte del Icbf y contrapartida.</t>
    </r>
  </si>
  <si>
    <r>
      <rPr>
        <b/>
        <sz val="12"/>
        <color theme="1"/>
        <rFont val="Arial"/>
        <family val="2"/>
      </rPr>
      <t>Desembolsos:</t>
    </r>
    <r>
      <rPr>
        <sz val="12"/>
        <color theme="1"/>
        <rFont val="Arial"/>
        <family val="2"/>
      </rPr>
      <t xml:space="preserve"> Diligenciar el valor de cada desembolso, de acuerdo con el porcentaje establecido y los meses programados.</t>
    </r>
  </si>
  <si>
    <r>
      <rPr>
        <b/>
        <sz val="12"/>
        <color theme="1"/>
        <rFont val="Arial"/>
        <family val="2"/>
      </rPr>
      <t>Adiciones y Reducciones:</t>
    </r>
    <r>
      <rPr>
        <sz val="12"/>
        <color theme="1"/>
        <rFont val="Arial"/>
        <family val="2"/>
      </rPr>
      <t xml:space="preserve"> Diligenciar el valor correspondiente si es el caso.</t>
    </r>
  </si>
  <si>
    <r>
      <rPr>
        <b/>
        <sz val="12"/>
        <color theme="1"/>
        <rFont val="Arial"/>
        <family val="2"/>
      </rPr>
      <t>Rendimientos Financieros:</t>
    </r>
    <r>
      <rPr>
        <sz val="12"/>
        <color theme="1"/>
        <rFont val="Arial"/>
        <family val="2"/>
      </rPr>
      <t xml:space="preserve"> Diligenciar el valor de los rendimientos consignados mensualmente.</t>
    </r>
  </si>
  <si>
    <r>
      <rPr>
        <b/>
        <sz val="12"/>
        <color theme="1"/>
        <rFont val="Arial"/>
        <family val="2"/>
      </rPr>
      <t>Cuenta de Ahorro:</t>
    </r>
    <r>
      <rPr>
        <sz val="12"/>
        <color theme="1"/>
        <rFont val="Arial"/>
        <family val="2"/>
      </rPr>
      <t xml:space="preserve"> Diligenciar el númeo de cuenta de ahorros exclusiva para el contrato.</t>
    </r>
  </si>
  <si>
    <r>
      <rPr>
        <b/>
        <sz val="12"/>
        <color theme="1"/>
        <rFont val="Arial"/>
        <family val="2"/>
      </rPr>
      <t>Nombre del Gasto</t>
    </r>
    <r>
      <rPr>
        <sz val="12"/>
        <color theme="1"/>
        <rFont val="Arial"/>
        <family val="2"/>
      </rPr>
      <t>: Describa el gasto  que corresponde a cada sub-componente, según proyecto aprobado.</t>
    </r>
  </si>
  <si>
    <r>
      <rPr>
        <b/>
        <sz val="12"/>
        <color theme="1"/>
        <rFont val="Arial"/>
        <family val="2"/>
      </rPr>
      <t>Presupuesto según proyecto (aporte Icbf) :</t>
    </r>
    <r>
      <rPr>
        <sz val="12"/>
        <color theme="1"/>
        <rFont val="Arial"/>
        <family val="2"/>
      </rPr>
      <t xml:space="preserve"> Escriba el valor del presupuesto aprobado por componente, solamente del aporte del Icbf.</t>
    </r>
  </si>
  <si>
    <r>
      <rPr>
        <b/>
        <sz val="12"/>
        <color theme="1"/>
        <rFont val="Arial"/>
        <family val="2"/>
      </rPr>
      <t>Pagos mensuales:</t>
    </r>
    <r>
      <rPr>
        <sz val="12"/>
        <color theme="1"/>
        <rFont val="Arial"/>
        <family val="2"/>
      </rPr>
      <t xml:space="preserve"> Mensualmente reporte los pagos realizados en el mes correspondiente, según componente y sub-componente.</t>
    </r>
  </si>
  <si>
    <r>
      <rPr>
        <b/>
        <sz val="12"/>
        <color theme="1"/>
        <rFont val="Arial"/>
        <family val="2"/>
      </rPr>
      <t>Total pagado</t>
    </r>
    <r>
      <rPr>
        <sz val="12"/>
        <color theme="1"/>
        <rFont val="Arial"/>
        <family val="2"/>
      </rPr>
      <t>: Corresponde a la suma de todos los meses de lo que se lleva pagado, deben existir soportes de cada pago.</t>
    </r>
  </si>
  <si>
    <r>
      <rPr>
        <b/>
        <sz val="12"/>
        <color theme="1"/>
        <rFont val="Arial"/>
        <family val="2"/>
      </rPr>
      <t>Inejecución del mes</t>
    </r>
    <r>
      <rPr>
        <sz val="12"/>
        <color theme="1"/>
        <rFont val="Arial"/>
        <family val="2"/>
      </rPr>
      <t>: Registre el valor que no es objeto de pago y que tampoco se encuentre causado o pendiente de pago, que se puede liberar o reinvetir con previa autorización del supervisor.</t>
    </r>
  </si>
  <si>
    <r>
      <rPr>
        <b/>
        <sz val="12"/>
        <color theme="1"/>
        <rFont val="Arial"/>
        <family val="2"/>
      </rPr>
      <t>Inejcución acumulada</t>
    </r>
    <r>
      <rPr>
        <sz val="12"/>
        <color theme="1"/>
        <rFont val="Arial"/>
        <family val="2"/>
      </rPr>
      <t>: Es la suma de las inejecuciones de cada mes,  recursos que no son objeto de pago.</t>
    </r>
  </si>
  <si>
    <r>
      <rPr>
        <b/>
        <sz val="12"/>
        <color theme="1"/>
        <rFont val="Arial"/>
        <family val="2"/>
      </rPr>
      <t>Cuentas por pagar:</t>
    </r>
    <r>
      <rPr>
        <sz val="12"/>
        <color theme="1"/>
        <rFont val="Arial"/>
        <family val="2"/>
      </rPr>
      <t xml:space="preserve"> Corresponde al valor pendiente x  pagar, causado y que se pagará posteriormente. </t>
    </r>
  </si>
  <si>
    <r>
      <rPr>
        <b/>
        <sz val="12"/>
        <color theme="1"/>
        <rFont val="Arial"/>
        <family val="2"/>
      </rPr>
      <t>Contrapartida</t>
    </r>
    <r>
      <rPr>
        <sz val="12"/>
        <color theme="1"/>
        <rFont val="Arial"/>
        <family val="2"/>
      </rPr>
      <t>: Registre la información detallada de la contrapartida, lo que se comprometio dar o entregar, según herramienta de costeo.</t>
    </r>
  </si>
  <si>
    <t>INSTRUCCIONES DILIGENCIAMIENTO NOTAS ACLARATORIAS</t>
  </si>
  <si>
    <t>El formato lo debe diligenciar el operador</t>
  </si>
  <si>
    <r>
      <rPr>
        <b/>
        <sz val="12"/>
        <color theme="1"/>
        <rFont val="Arial"/>
        <family val="2"/>
      </rPr>
      <t>Aclaraciones</t>
    </r>
    <r>
      <rPr>
        <sz val="12"/>
        <color theme="1"/>
        <rFont val="Arial"/>
        <family val="2"/>
      </rPr>
      <t xml:space="preserve"> : Registre allí las explicaciones necesarias para aclarar, precisar o explicar el pago de cada gasto, inejecuciones o cuentas por pagar.</t>
    </r>
  </si>
  <si>
    <t>FIRMAS</t>
  </si>
  <si>
    <r>
      <t xml:space="preserve">Representante Legal: </t>
    </r>
    <r>
      <rPr>
        <sz val="11"/>
        <color theme="1"/>
        <rFont val="Arial"/>
        <family val="2"/>
      </rPr>
      <t>Obligatoria</t>
    </r>
  </si>
  <si>
    <r>
      <t xml:space="preserve">Revisor Fiscal: </t>
    </r>
    <r>
      <rPr>
        <sz val="11"/>
        <color theme="1"/>
        <rFont val="Arial"/>
        <family val="2"/>
      </rPr>
      <t>Si el operador esta obligado a tenerlo.</t>
    </r>
    <r>
      <rPr>
        <b/>
        <sz val="11"/>
        <color theme="1"/>
        <rFont val="Arial"/>
        <family val="2"/>
      </rPr>
      <t xml:space="preserve"> </t>
    </r>
    <r>
      <rPr>
        <sz val="11"/>
        <color theme="1"/>
        <rFont val="Arial"/>
        <family val="2"/>
      </rPr>
      <t>Obligatoria</t>
    </r>
  </si>
  <si>
    <r>
      <t xml:space="preserve">Contador: </t>
    </r>
    <r>
      <rPr>
        <sz val="11"/>
        <color theme="1"/>
        <rFont val="Arial"/>
        <family val="2"/>
      </rPr>
      <t>Obligatoria</t>
    </r>
  </si>
  <si>
    <t>Nota: Recuerde adjuntar al informe financiero: Concialiación Bancaria y Detalle de las compras del mes.</t>
  </si>
  <si>
    <t>Entre 60 y 100 USUARIOS</t>
  </si>
  <si>
    <t>FORMA DE ATENCION 2</t>
  </si>
  <si>
    <t>OPCIÓN 2 NN</t>
  </si>
  <si>
    <t>OPCIÓN 2 G y L</t>
  </si>
  <si>
    <t>Gastos Operativos</t>
  </si>
  <si>
    <t>Dotación de Consumo</t>
  </si>
  <si>
    <t>Material didáctico de consumo y papelería</t>
  </si>
  <si>
    <t>Dotación de Aseo personal</t>
  </si>
  <si>
    <t>nn</t>
  </si>
  <si>
    <t>gl</t>
  </si>
  <si>
    <t>Transporte</t>
  </si>
  <si>
    <t xml:space="preserve">Subsidio de transporte  para Talento humano (desplazamiento a los encuentros educativos y a los hogares a visitar). </t>
  </si>
  <si>
    <t>TABLA RESUMEN REVISIÓN TH 15/04/2016</t>
  </si>
  <si>
    <t xml:space="preserve">Usuarios que ateinde </t>
  </si>
  <si>
    <t>H/Semana</t>
  </si>
  <si>
    <t>H/Mes</t>
  </si>
  <si>
    <t xml:space="preserve">OPCIÓN 1 * 40 usuarios </t>
  </si>
  <si>
    <t>Encuentros con el entorno y las practicas tradicionales</t>
  </si>
  <si>
    <t>5 dias a la semana / 5 horas</t>
  </si>
  <si>
    <t>NN</t>
  </si>
  <si>
    <t xml:space="preserve">Encuentros comunitarios 
(En contra jornada )
</t>
  </si>
  <si>
    <t>1 cada 15 días</t>
  </si>
  <si>
    <t>NN, G Y L</t>
  </si>
  <si>
    <t xml:space="preserve">Encuentros en el hogar 
(En contra jornada)
</t>
  </si>
  <si>
    <t>2 veces al mes x usuario (una por nutricionista y otra por el psicosocial) / 1,5  horas por encuentro</t>
  </si>
  <si>
    <t xml:space="preserve">Planeación y sistematización </t>
  </si>
  <si>
    <t xml:space="preserve">General </t>
  </si>
  <si>
    <t>TOTAL  SEMANA (40 HORAS)</t>
  </si>
  <si>
    <t>TOTAL HORAS MES (160 HORAS)</t>
  </si>
  <si>
    <t xml:space="preserve">OPCIÓN 2 </t>
  </si>
  <si>
    <t>Unidades Comunitarias de Atención para niños y niñas (UCA)</t>
  </si>
  <si>
    <t xml:space="preserve">5 días a la semana/
 5 h u 8h x día
</t>
  </si>
  <si>
    <t>120 NN /10 UCAS</t>
  </si>
  <si>
    <t xml:space="preserve">Encuentros grupales para gestantes y lactantes
</t>
  </si>
  <si>
    <t xml:space="preserve">1 x semana / 
4 horas 
</t>
  </si>
  <si>
    <t>G Y L</t>
  </si>
  <si>
    <t xml:space="preserve">30  GY L </t>
  </si>
  <si>
    <t xml:space="preserve">Encuentros en el Hogar para gestantes y lactantes 
</t>
  </si>
  <si>
    <t xml:space="preserve">1 al mes por usuario / 2 horas </t>
  </si>
  <si>
    <t xml:space="preserve">30 G Y L </t>
  </si>
  <si>
    <t xml:space="preserve">1 al mes  / mínimo 2 horas </t>
  </si>
  <si>
    <t xml:space="preserve">NN, G Y L </t>
  </si>
  <si>
    <t>NRO PROFESIONALES X 120 USUARIOS</t>
  </si>
  <si>
    <t>H</t>
  </si>
  <si>
    <t>OPCIÓN 3 - TH POR PUNTO - EN DOS SEMANAS</t>
  </si>
  <si>
    <t>Encuentros de Atención para niños y niñas</t>
  </si>
  <si>
    <t>5 días a la semana 2 semanas al mes / 5 h x encuentro</t>
  </si>
  <si>
    <t xml:space="preserve">1 al mes  / mínimo 2 horas por encuentro  
*No más de un encuentro por semana
</t>
  </si>
  <si>
    <t>2 veces al mes x usuario (una por nutricionista y otra por el psicosocial*) / 2 horas por encuentro</t>
  </si>
  <si>
    <t xml:space="preserve">Tiempos desplazamiento de punto a punto de atención </t>
  </si>
  <si>
    <t>TOTAL  HORAS EN 2 SEMANAS</t>
  </si>
  <si>
    <t>TOTAL MES (160 HORAS) (ATENCIÓN 2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</si>
</sst>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quot;$&quot;\ * #,##0.00_);_(&quot;$&quot;\ * \(#,##0.00\);_(&quot;$&quot;\ * &quot;-&quot;??_);_(@_)"/>
    <numFmt numFmtId="166" formatCode="_-* #,##0_-;\-* #,##0_-;_-* &quot;-&quot;??_-;_-@_-"/>
    <numFmt numFmtId="167" formatCode="_-&quot;$&quot;* #,##0_-;\-&quot;$&quot;* #,##0_-;_-&quot;$&quot;* &quot;-&quot;??_-;_-@_-"/>
    <numFmt numFmtId="168" formatCode="#,##0.0"/>
    <numFmt numFmtId="169" formatCode="_-* #,##0.000000_-;\-* #,##0.000000_-;_-* &quot;-&quot;??_-;_-@_-"/>
    <numFmt numFmtId="170" formatCode="&quot;$&quot;#,##0"/>
    <numFmt numFmtId="171" formatCode="d/mmm/yyyy"/>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Calibri"/>
      <family val="2"/>
      <scheme val="minor"/>
    </font>
    <font>
      <b/>
      <sz val="10"/>
      <color rgb="FF000000"/>
      <name val="Calibri"/>
      <family val="2"/>
      <scheme val="minor"/>
    </font>
    <font>
      <sz val="10"/>
      <name val="Calibri"/>
      <family val="2"/>
      <scheme val="minor"/>
    </font>
    <font>
      <b/>
      <sz val="10"/>
      <name val="Calibri"/>
      <family val="2"/>
      <scheme val="minor"/>
    </font>
    <font>
      <b/>
      <sz val="11"/>
      <name val="Calibri"/>
      <family val="2"/>
      <scheme val="minor"/>
    </font>
    <font>
      <b/>
      <sz val="10"/>
      <color rgb="FFFF0000"/>
      <name val="Calibri"/>
      <family val="2"/>
      <scheme val="minor"/>
    </font>
    <font>
      <b/>
      <sz val="11"/>
      <color rgb="FFFF0000"/>
      <name val="Calibri"/>
      <family val="2"/>
      <scheme val="minor"/>
    </font>
    <font>
      <i/>
      <sz val="11"/>
      <color theme="1"/>
      <name val="Calibri"/>
      <family val="2"/>
      <scheme val="minor"/>
    </font>
    <font>
      <i/>
      <sz val="11"/>
      <color rgb="FFFF0000"/>
      <name val="Calibri"/>
      <family val="2"/>
      <scheme val="minor"/>
    </font>
    <font>
      <b/>
      <sz val="14"/>
      <color rgb="FF000000"/>
      <name val="Arial"/>
      <family val="2"/>
    </font>
    <font>
      <sz val="14"/>
      <color rgb="FF000000"/>
      <name val="Arial"/>
      <family val="2"/>
    </font>
    <font>
      <b/>
      <sz val="10"/>
      <name val="Arial"/>
      <family val="2"/>
    </font>
    <font>
      <sz val="10"/>
      <name val="Arial"/>
      <family val="2"/>
    </font>
    <font>
      <b/>
      <sz val="11"/>
      <color theme="1"/>
      <name val="Arial"/>
      <family val="2"/>
    </font>
    <font>
      <sz val="11"/>
      <color theme="1"/>
      <name val="Arial"/>
      <family val="2"/>
    </font>
    <font>
      <b/>
      <sz val="10"/>
      <color theme="1"/>
      <name val="Arial"/>
      <family val="2"/>
    </font>
    <font>
      <b/>
      <sz val="11"/>
      <name val="Arial"/>
      <family val="2"/>
    </font>
    <font>
      <sz val="9"/>
      <color theme="1"/>
      <name val="Calibri"/>
      <family val="2"/>
      <scheme val="minor"/>
    </font>
    <font>
      <b/>
      <sz val="12"/>
      <color theme="1"/>
      <name val="Arial"/>
      <family val="2"/>
    </font>
    <font>
      <sz val="12"/>
      <color theme="1"/>
      <name val="Arial"/>
      <family val="2"/>
    </font>
    <font>
      <b/>
      <sz val="11"/>
      <color rgb="FF000000"/>
      <name val="Calibri"/>
      <family val="2"/>
      <scheme val="minor"/>
    </font>
    <font>
      <b/>
      <sz val="11"/>
      <color rgb="FFFF0000"/>
      <name val="Arial"/>
      <family val="2"/>
    </font>
    <font>
      <b/>
      <i/>
      <sz val="12"/>
      <color theme="1"/>
      <name val="Arial"/>
      <family val="2"/>
    </font>
    <font>
      <sz val="11"/>
      <color rgb="FF000000"/>
      <name val="Arial"/>
      <family val="2"/>
    </font>
    <font>
      <sz val="11"/>
      <name val="Arial"/>
      <family val="2"/>
    </font>
    <font>
      <b/>
      <sz val="11"/>
      <color rgb="FF000000"/>
      <name val="Arial"/>
      <family val="2"/>
    </font>
    <font>
      <b/>
      <i/>
      <sz val="14"/>
      <color theme="1"/>
      <name val="Arial"/>
      <family val="2"/>
    </font>
    <font>
      <i/>
      <sz val="12"/>
      <color theme="1"/>
      <name val="Arial"/>
      <family val="2"/>
    </font>
    <font>
      <i/>
      <sz val="16"/>
      <color theme="1"/>
      <name val="Arial"/>
      <family val="2"/>
    </font>
    <font>
      <b/>
      <sz val="9"/>
      <color theme="1"/>
      <name val="Calibri"/>
      <family val="2"/>
      <scheme val="minor"/>
    </font>
    <font>
      <sz val="9"/>
      <color indexed="81"/>
      <name val="Tahoma"/>
      <family val="2"/>
    </font>
    <font>
      <b/>
      <sz val="9"/>
      <color indexed="81"/>
      <name val="Tahoma"/>
      <family val="2"/>
    </font>
    <font>
      <sz val="11"/>
      <color rgb="FFFF0000"/>
      <name val="Arial"/>
      <family val="2"/>
    </font>
    <font>
      <u/>
      <sz val="11"/>
      <color theme="1"/>
      <name val="Arial"/>
      <family val="2"/>
    </font>
    <font>
      <sz val="8"/>
      <color rgb="FF000000"/>
      <name val="Segoe UI"/>
      <family val="2"/>
    </font>
  </fonts>
  <fills count="18">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4B084"/>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8" tint="0.59999389629810485"/>
        <bgColor indexed="64"/>
      </patternFill>
    </fill>
  </fills>
  <borders count="95">
    <border>
      <left/>
      <right/>
      <top/>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8">
    <xf numFmtId="0" fontId="0" fillId="0" borderId="0"/>
    <xf numFmtId="43"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15" fillId="0" borderId="0"/>
    <xf numFmtId="9" fontId="1" fillId="0" borderId="0" applyFont="0" applyFill="0" applyBorder="0" applyAlignment="0" applyProtection="0"/>
    <xf numFmtId="165" fontId="15" fillId="0" borderId="0" applyFont="0" applyFill="0" applyBorder="0" applyAlignment="0" applyProtection="0"/>
    <xf numFmtId="43" fontId="1" fillId="0" borderId="0" applyFont="0" applyFill="0" applyBorder="0" applyAlignment="0" applyProtection="0"/>
  </cellStyleXfs>
  <cellXfs count="742">
    <xf numFmtId="0" fontId="0" fillId="0" borderId="0" xfId="0"/>
    <xf numFmtId="166" fontId="0" fillId="0" borderId="0" xfId="1" applyNumberFormat="1" applyFont="1"/>
    <xf numFmtId="166" fontId="0" fillId="0" borderId="0" xfId="1" applyNumberFormat="1" applyFont="1" applyFill="1" applyBorder="1" applyAlignment="1">
      <alignment horizontal="center"/>
    </xf>
    <xf numFmtId="166" fontId="0" fillId="0" borderId="5" xfId="1" applyNumberFormat="1" applyFont="1" applyBorder="1"/>
    <xf numFmtId="166" fontId="0" fillId="0" borderId="5" xfId="1" applyNumberFormat="1" applyFont="1" applyFill="1" applyBorder="1" applyAlignment="1">
      <alignment horizontal="center"/>
    </xf>
    <xf numFmtId="0" fontId="0" fillId="0" borderId="0" xfId="0" applyAlignment="1">
      <alignment vertical="center"/>
    </xf>
    <xf numFmtId="166" fontId="0" fillId="0" borderId="0" xfId="1" applyNumberFormat="1" applyFont="1" applyAlignment="1">
      <alignment vertical="center"/>
    </xf>
    <xf numFmtId="0" fontId="0" fillId="0" borderId="0" xfId="0" applyAlignment="1">
      <alignment horizontal="center" vertical="center"/>
    </xf>
    <xf numFmtId="166" fontId="0" fillId="0" borderId="0" xfId="1" applyNumberFormat="1" applyFont="1" applyAlignment="1">
      <alignment horizontal="center" vertical="center"/>
    </xf>
    <xf numFmtId="0" fontId="2" fillId="0" borderId="0" xfId="0" applyFont="1" applyAlignment="1">
      <alignment horizontal="center" vertical="center"/>
    </xf>
    <xf numFmtId="166" fontId="2" fillId="0" borderId="0" xfId="1" applyNumberFormat="1" applyFont="1" applyAlignment="1">
      <alignment horizontal="center" vertical="center" wrapText="1"/>
    </xf>
    <xf numFmtId="166" fontId="2" fillId="0" borderId="5" xfId="1" applyNumberFormat="1" applyFont="1" applyBorder="1" applyAlignment="1">
      <alignment horizontal="center" vertical="center" wrapText="1"/>
    </xf>
    <xf numFmtId="166" fontId="2" fillId="0" borderId="5" xfId="1" applyNumberFormat="1" applyFont="1" applyBorder="1" applyAlignment="1">
      <alignment horizontal="center" vertical="center"/>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5" fillId="2" borderId="5" xfId="0" applyFont="1" applyFill="1" applyBorder="1" applyAlignment="1">
      <alignment horizontal="left" vertical="center" wrapText="1"/>
    </xf>
    <xf numFmtId="0" fontId="0" fillId="0" borderId="5" xfId="0" applyBorder="1"/>
    <xf numFmtId="166" fontId="0" fillId="0" borderId="13" xfId="1" applyNumberFormat="1" applyFont="1" applyBorder="1"/>
    <xf numFmtId="166" fontId="0" fillId="0" borderId="14" xfId="1" applyNumberFormat="1" applyFont="1" applyBorder="1"/>
    <xf numFmtId="166" fontId="0" fillId="0" borderId="15" xfId="1" applyNumberFormat="1" applyFont="1" applyBorder="1"/>
    <xf numFmtId="166" fontId="0" fillId="0" borderId="16" xfId="1" applyNumberFormat="1" applyFont="1" applyBorder="1"/>
    <xf numFmtId="166" fontId="0" fillId="0" borderId="17" xfId="1" applyNumberFormat="1" applyFont="1" applyBorder="1"/>
    <xf numFmtId="166" fontId="0" fillId="0" borderId="4" xfId="1" applyNumberFormat="1" applyFont="1" applyBorder="1"/>
    <xf numFmtId="167" fontId="5" fillId="0" borderId="13" xfId="2" applyNumberFormat="1" applyFont="1" applyFill="1" applyBorder="1" applyAlignment="1">
      <alignment vertical="center"/>
    </xf>
    <xf numFmtId="167" fontId="5" fillId="0" borderId="14" xfId="2" applyNumberFormat="1" applyFont="1" applyFill="1" applyBorder="1" applyAlignment="1">
      <alignment vertical="center"/>
    </xf>
    <xf numFmtId="167" fontId="5" fillId="0" borderId="15" xfId="2" applyNumberFormat="1" applyFont="1" applyFill="1" applyBorder="1" applyAlignment="1">
      <alignment vertical="center"/>
    </xf>
    <xf numFmtId="167" fontId="5" fillId="0" borderId="16" xfId="2" applyNumberFormat="1" applyFont="1" applyFill="1" applyBorder="1" applyAlignment="1">
      <alignment vertical="center"/>
    </xf>
    <xf numFmtId="0" fontId="0" fillId="0" borderId="4" xfId="0" applyBorder="1"/>
    <xf numFmtId="0" fontId="0" fillId="0" borderId="14" xfId="0" applyBorder="1"/>
    <xf numFmtId="166" fontId="2" fillId="3" borderId="9" xfId="1" applyNumberFormat="1" applyFont="1" applyFill="1" applyBorder="1"/>
    <xf numFmtId="166" fontId="2" fillId="3" borderId="6" xfId="1" applyNumberFormat="1" applyFont="1" applyFill="1" applyBorder="1" applyAlignment="1">
      <alignment horizontal="center"/>
    </xf>
    <xf numFmtId="166" fontId="2" fillId="3" borderId="7" xfId="1" applyNumberFormat="1" applyFont="1" applyFill="1" applyBorder="1" applyAlignment="1">
      <alignment horizontal="center"/>
    </xf>
    <xf numFmtId="166" fontId="2" fillId="3" borderId="6" xfId="1" applyNumberFormat="1" applyFont="1" applyFill="1" applyBorder="1"/>
    <xf numFmtId="166" fontId="2" fillId="3" borderId="7" xfId="1" applyNumberFormat="1" applyFont="1" applyFill="1" applyBorder="1"/>
    <xf numFmtId="166" fontId="0" fillId="0" borderId="18" xfId="1" applyNumberFormat="1" applyFont="1" applyBorder="1"/>
    <xf numFmtId="166" fontId="0" fillId="0" borderId="19" xfId="1" applyNumberFormat="1" applyFont="1" applyBorder="1"/>
    <xf numFmtId="166" fontId="2" fillId="0" borderId="6" xfId="1" applyNumberFormat="1" applyFont="1" applyBorder="1" applyAlignment="1">
      <alignment horizontal="center" vertical="center" wrapText="1"/>
    </xf>
    <xf numFmtId="166" fontId="2" fillId="0" borderId="7" xfId="1" applyNumberFormat="1" applyFont="1" applyBorder="1" applyAlignment="1">
      <alignment horizontal="center" vertical="center" wrapText="1"/>
    </xf>
    <xf numFmtId="0" fontId="6" fillId="2" borderId="20" xfId="0" applyFont="1" applyFill="1" applyBorder="1" applyAlignment="1">
      <alignment vertical="center" wrapText="1"/>
    </xf>
    <xf numFmtId="166" fontId="2" fillId="3" borderId="21" xfId="1" applyNumberFormat="1" applyFont="1" applyFill="1" applyBorder="1"/>
    <xf numFmtId="0" fontId="0" fillId="0" borderId="5" xfId="0" applyBorder="1" applyAlignment="1">
      <alignment horizontal="center" vertical="center"/>
    </xf>
    <xf numFmtId="0" fontId="0" fillId="0" borderId="5" xfId="0"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horizontal="center"/>
    </xf>
    <xf numFmtId="0" fontId="3" fillId="0" borderId="5" xfId="0" applyFont="1" applyBorder="1" applyAlignment="1">
      <alignment horizontal="center" vertical="center" wrapText="1"/>
    </xf>
    <xf numFmtId="166" fontId="0" fillId="0" borderId="5" xfId="1" applyNumberFormat="1" applyFont="1" applyBorder="1" applyAlignment="1">
      <alignment vertical="center"/>
    </xf>
    <xf numFmtId="166" fontId="0" fillId="0" borderId="1" xfId="1" applyNumberFormat="1" applyFont="1" applyBorder="1"/>
    <xf numFmtId="166" fontId="2" fillId="4" borderId="3" xfId="1" applyNumberFormat="1" applyFont="1" applyFill="1" applyBorder="1" applyAlignment="1">
      <alignment vertical="center"/>
    </xf>
    <xf numFmtId="166" fontId="0" fillId="0" borderId="1" xfId="1" applyNumberFormat="1" applyFont="1" applyBorder="1" applyAlignment="1">
      <alignment vertical="center"/>
    </xf>
    <xf numFmtId="0" fontId="0" fillId="0" borderId="5" xfId="0" applyBorder="1" applyAlignment="1">
      <alignment vertical="center"/>
    </xf>
    <xf numFmtId="166" fontId="0" fillId="0" borderId="14" xfId="1" applyNumberFormat="1" applyFont="1" applyBorder="1" applyAlignment="1">
      <alignment vertical="center"/>
    </xf>
    <xf numFmtId="0" fontId="0" fillId="0" borderId="14" xfId="0" applyBorder="1" applyAlignment="1">
      <alignment vertical="center"/>
    </xf>
    <xf numFmtId="166" fontId="2" fillId="0" borderId="30" xfId="1" applyNumberFormat="1" applyFont="1" applyBorder="1"/>
    <xf numFmtId="166" fontId="2" fillId="4" borderId="31" xfId="1" applyNumberFormat="1" applyFont="1" applyFill="1" applyBorder="1" applyAlignment="1">
      <alignment vertical="center" wrapText="1"/>
    </xf>
    <xf numFmtId="166" fontId="0" fillId="0" borderId="32" xfId="1" applyNumberFormat="1" applyFont="1" applyBorder="1"/>
    <xf numFmtId="166" fontId="2" fillId="4" borderId="26" xfId="1" applyNumberFormat="1" applyFont="1" applyFill="1" applyBorder="1" applyAlignment="1">
      <alignment vertical="center"/>
    </xf>
    <xf numFmtId="166" fontId="0" fillId="0" borderId="12" xfId="1" applyNumberFormat="1" applyFont="1" applyBorder="1"/>
    <xf numFmtId="166" fontId="2" fillId="4" borderId="29" xfId="1" applyNumberFormat="1" applyFont="1" applyFill="1" applyBorder="1" applyAlignment="1">
      <alignment vertical="center"/>
    </xf>
    <xf numFmtId="166" fontId="0" fillId="0" borderId="33" xfId="1" applyNumberFormat="1" applyFont="1" applyBorder="1"/>
    <xf numFmtId="166" fontId="2" fillId="4" borderId="25" xfId="1" applyNumberFormat="1" applyFont="1" applyFill="1" applyBorder="1" applyAlignment="1">
      <alignment vertical="center"/>
    </xf>
    <xf numFmtId="166" fontId="2" fillId="0" borderId="30" xfId="1" applyNumberFormat="1" applyFont="1" applyBorder="1" applyAlignment="1">
      <alignment vertical="center" wrapText="1"/>
    </xf>
    <xf numFmtId="166" fontId="0" fillId="0" borderId="32" xfId="1" applyNumberFormat="1" applyFont="1" applyBorder="1" applyAlignment="1">
      <alignment vertical="center"/>
    </xf>
    <xf numFmtId="166" fontId="0" fillId="0" borderId="12" xfId="1" applyNumberFormat="1" applyFont="1" applyBorder="1" applyAlignment="1">
      <alignment vertical="center"/>
    </xf>
    <xf numFmtId="166" fontId="0" fillId="0" borderId="33" xfId="1" applyNumberFormat="1" applyFont="1" applyBorder="1" applyAlignment="1">
      <alignment vertical="center"/>
    </xf>
    <xf numFmtId="166" fontId="0" fillId="0" borderId="0" xfId="0" applyNumberFormat="1"/>
    <xf numFmtId="166" fontId="2" fillId="0" borderId="0" xfId="1" applyNumberFormat="1" applyFont="1"/>
    <xf numFmtId="3" fontId="0" fillId="0" borderId="0" xfId="0" applyNumberFormat="1" applyAlignment="1">
      <alignment horizontal="center" vertical="center"/>
    </xf>
    <xf numFmtId="0" fontId="3" fillId="0" borderId="20" xfId="0" applyFont="1" applyBorder="1" applyAlignment="1">
      <alignment horizontal="left" vertical="center" wrapText="1"/>
    </xf>
    <xf numFmtId="3" fontId="0" fillId="0" borderId="5" xfId="0" applyNumberFormat="1" applyBorder="1" applyAlignment="1">
      <alignment horizontal="center" vertical="center"/>
    </xf>
    <xf numFmtId="3" fontId="2" fillId="7" borderId="5" xfId="0" applyNumberFormat="1" applyFont="1" applyFill="1" applyBorder="1" applyAlignment="1">
      <alignment horizontal="center" vertical="center"/>
    </xf>
    <xf numFmtId="3" fontId="2" fillId="8" borderId="5" xfId="0" applyNumberFormat="1" applyFont="1" applyFill="1" applyBorder="1" applyAlignment="1">
      <alignment horizontal="center" vertical="center"/>
    </xf>
    <xf numFmtId="3" fontId="7" fillId="8" borderId="5" xfId="0" applyNumberFormat="1" applyFont="1" applyFill="1" applyBorder="1" applyAlignment="1">
      <alignment horizontal="center" vertical="center"/>
    </xf>
    <xf numFmtId="0" fontId="4" fillId="7" borderId="5" xfId="0" applyFont="1" applyFill="1" applyBorder="1" applyAlignment="1">
      <alignment horizontal="left" vertical="center" wrapText="1"/>
    </xf>
    <xf numFmtId="0" fontId="3" fillId="5" borderId="8" xfId="0" applyFont="1" applyFill="1" applyBorder="1" applyAlignment="1">
      <alignment vertical="center" wrapText="1"/>
    </xf>
    <xf numFmtId="0" fontId="3" fillId="5" borderId="2" xfId="0" applyFont="1" applyFill="1" applyBorder="1" applyAlignment="1">
      <alignment vertical="center" wrapText="1"/>
    </xf>
    <xf numFmtId="0" fontId="3" fillId="5" borderId="24" xfId="0" applyFont="1" applyFill="1" applyBorder="1" applyAlignment="1">
      <alignment vertical="center" wrapText="1"/>
    </xf>
    <xf numFmtId="0" fontId="8" fillId="7" borderId="5" xfId="0" applyFont="1" applyFill="1" applyBorder="1" applyAlignment="1">
      <alignment horizontal="left" vertical="center" wrapText="1"/>
    </xf>
    <xf numFmtId="3" fontId="9" fillId="8" borderId="5" xfId="0" applyNumberFormat="1" applyFont="1" applyFill="1" applyBorder="1" applyAlignment="1">
      <alignment horizontal="center" vertical="center"/>
    </xf>
    <xf numFmtId="0" fontId="8" fillId="8" borderId="5" xfId="0" applyFont="1" applyFill="1" applyBorder="1" applyAlignment="1">
      <alignment horizontal="left" vertical="center" wrapText="1"/>
    </xf>
    <xf numFmtId="0" fontId="10" fillId="0" borderId="5" xfId="0" applyFont="1" applyBorder="1" applyAlignment="1">
      <alignment horizontal="center"/>
    </xf>
    <xf numFmtId="3" fontId="2" fillId="5" borderId="5" xfId="0" applyNumberFormat="1" applyFont="1" applyFill="1" applyBorder="1" applyAlignment="1">
      <alignment horizontal="center" vertical="center"/>
    </xf>
    <xf numFmtId="0" fontId="3" fillId="0" borderId="20" xfId="0" applyFont="1" applyBorder="1" applyAlignment="1">
      <alignment horizontal="center" vertical="center" wrapText="1"/>
    </xf>
    <xf numFmtId="0" fontId="0" fillId="0" borderId="0" xfId="0" applyAlignment="1">
      <alignment horizontal="center"/>
    </xf>
    <xf numFmtId="0" fontId="4" fillId="7" borderId="5"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11" fillId="0" borderId="5" xfId="0" applyFont="1" applyBorder="1" applyAlignment="1">
      <alignment horizontal="center"/>
    </xf>
    <xf numFmtId="0" fontId="4" fillId="0" borderId="5" xfId="0" applyFont="1" applyBorder="1" applyAlignment="1">
      <alignment horizontal="center" vertical="center" wrapText="1"/>
    </xf>
    <xf numFmtId="0" fontId="2" fillId="0" borderId="5" xfId="0" applyFont="1" applyBorder="1" applyAlignment="1">
      <alignment horizontal="center"/>
    </xf>
    <xf numFmtId="166" fontId="2" fillId="0" borderId="5" xfId="1" applyNumberFormat="1" applyFont="1" applyBorder="1"/>
    <xf numFmtId="166" fontId="0" fillId="0" borderId="14" xfId="1" applyNumberFormat="1" applyFont="1" applyFill="1" applyBorder="1"/>
    <xf numFmtId="166" fontId="0" fillId="0" borderId="16" xfId="1" applyNumberFormat="1" applyFont="1" applyFill="1" applyBorder="1"/>
    <xf numFmtId="41" fontId="0" fillId="0" borderId="0" xfId="3" applyFont="1"/>
    <xf numFmtId="0" fontId="4" fillId="0" borderId="24" xfId="0" applyFont="1" applyBorder="1" applyAlignment="1">
      <alignment horizontal="center" vertical="center" wrapText="1"/>
    </xf>
    <xf numFmtId="166" fontId="0" fillId="0" borderId="20" xfId="1" applyNumberFormat="1" applyFont="1" applyBorder="1"/>
    <xf numFmtId="0" fontId="0" fillId="0" borderId="16" xfId="0" applyBorder="1"/>
    <xf numFmtId="167" fontId="5" fillId="0" borderId="18" xfId="2" applyNumberFormat="1" applyFont="1" applyFill="1" applyBorder="1" applyAlignment="1">
      <alignment vertical="center"/>
    </xf>
    <xf numFmtId="167" fontId="5" fillId="0" borderId="19" xfId="2" applyNumberFormat="1" applyFont="1" applyFill="1" applyBorder="1" applyAlignment="1">
      <alignment vertical="center"/>
    </xf>
    <xf numFmtId="166" fontId="2" fillId="3" borderId="35" xfId="1" applyNumberFormat="1" applyFont="1" applyFill="1" applyBorder="1"/>
    <xf numFmtId="168" fontId="0" fillId="0" borderId="0" xfId="0" applyNumberFormat="1"/>
    <xf numFmtId="167" fontId="0" fillId="0" borderId="0" xfId="0" applyNumberFormat="1" applyAlignment="1">
      <alignment vertical="center"/>
    </xf>
    <xf numFmtId="167" fontId="0" fillId="0" borderId="0" xfId="0" applyNumberFormat="1"/>
    <xf numFmtId="167" fontId="5" fillId="5" borderId="13" xfId="2" applyNumberFormat="1" applyFont="1" applyFill="1" applyBorder="1" applyAlignment="1">
      <alignment vertical="center"/>
    </xf>
    <xf numFmtId="167" fontId="5" fillId="5" borderId="15" xfId="2" applyNumberFormat="1" applyFont="1" applyFill="1" applyBorder="1" applyAlignment="1">
      <alignment vertical="center"/>
    </xf>
    <xf numFmtId="166" fontId="2" fillId="0" borderId="9" xfId="1" applyNumberFormat="1" applyFont="1" applyBorder="1" applyAlignment="1">
      <alignment horizontal="center" vertical="center" wrapText="1"/>
    </xf>
    <xf numFmtId="0" fontId="0" fillId="0" borderId="0" xfId="0" applyAlignment="1">
      <alignment horizontal="center" vertical="center" wrapText="1"/>
    </xf>
    <xf numFmtId="166" fontId="0" fillId="0" borderId="36" xfId="1" applyNumberFormat="1" applyFont="1" applyBorder="1"/>
    <xf numFmtId="166" fontId="0" fillId="0" borderId="37" xfId="1" applyNumberFormat="1" applyFont="1" applyBorder="1"/>
    <xf numFmtId="0" fontId="12" fillId="10" borderId="38" xfId="0" applyFont="1" applyFill="1" applyBorder="1" applyAlignment="1">
      <alignment horizontal="center" vertical="center" wrapText="1" readingOrder="1"/>
    </xf>
    <xf numFmtId="0" fontId="12" fillId="5" borderId="39" xfId="0" applyFont="1" applyFill="1" applyBorder="1" applyAlignment="1">
      <alignment horizontal="center" vertical="center" wrapText="1" readingOrder="1"/>
    </xf>
    <xf numFmtId="0" fontId="12" fillId="5" borderId="40" xfId="0" applyFont="1" applyFill="1" applyBorder="1" applyAlignment="1">
      <alignment horizontal="left" wrapText="1" readingOrder="1"/>
    </xf>
    <xf numFmtId="3" fontId="12" fillId="5" borderId="40" xfId="0" applyNumberFormat="1" applyFont="1" applyFill="1" applyBorder="1" applyAlignment="1">
      <alignment horizontal="center" wrapText="1" readingOrder="1"/>
    </xf>
    <xf numFmtId="3" fontId="12" fillId="5" borderId="41" xfId="0" applyNumberFormat="1" applyFont="1" applyFill="1" applyBorder="1" applyAlignment="1">
      <alignment horizontal="center" wrapText="1" readingOrder="1"/>
    </xf>
    <xf numFmtId="0" fontId="13" fillId="0" borderId="42" xfId="0" applyFont="1" applyBorder="1" applyAlignment="1">
      <alignment horizontal="center" vertical="center" wrapText="1" readingOrder="1"/>
    </xf>
    <xf numFmtId="0" fontId="13" fillId="0" borderId="43" xfId="0" applyFont="1" applyBorder="1" applyAlignment="1">
      <alignment horizontal="left" wrapText="1" readingOrder="1"/>
    </xf>
    <xf numFmtId="3" fontId="13" fillId="0" borderId="43" xfId="0" applyNumberFormat="1" applyFont="1" applyBorder="1" applyAlignment="1">
      <alignment horizontal="center" wrapText="1" readingOrder="1"/>
    </xf>
    <xf numFmtId="0" fontId="13" fillId="0" borderId="44" xfId="0" applyFont="1" applyBorder="1" applyAlignment="1">
      <alignment horizontal="center" wrapText="1" readingOrder="1"/>
    </xf>
    <xf numFmtId="0" fontId="13" fillId="0" borderId="43" xfId="0" applyFont="1" applyBorder="1" applyAlignment="1">
      <alignment horizontal="center" wrapText="1" readingOrder="1"/>
    </xf>
    <xf numFmtId="0" fontId="13" fillId="0" borderId="45" xfId="0" applyFont="1" applyBorder="1" applyAlignment="1">
      <alignment horizontal="center" vertical="center" wrapText="1" readingOrder="1"/>
    </xf>
    <xf numFmtId="0" fontId="13" fillId="0" borderId="46" xfId="0" applyFont="1" applyBorder="1" applyAlignment="1">
      <alignment horizontal="left" wrapText="1" readingOrder="1"/>
    </xf>
    <xf numFmtId="0" fontId="13" fillId="0" borderId="46" xfId="0" applyFont="1" applyBorder="1" applyAlignment="1">
      <alignment horizontal="center" wrapText="1" readingOrder="1"/>
    </xf>
    <xf numFmtId="0" fontId="13" fillId="0" borderId="47" xfId="0" applyFont="1" applyBorder="1" applyAlignment="1">
      <alignment horizontal="center" wrapText="1" readingOrder="1"/>
    </xf>
    <xf numFmtId="0" fontId="13" fillId="10" borderId="48" xfId="0" applyFont="1" applyFill="1" applyBorder="1" applyAlignment="1">
      <alignment horizontal="center" vertical="center" wrapText="1" readingOrder="1"/>
    </xf>
    <xf numFmtId="0" fontId="12" fillId="10" borderId="49" xfId="0" applyFont="1" applyFill="1" applyBorder="1" applyAlignment="1">
      <alignment horizontal="left" wrapText="1" readingOrder="1"/>
    </xf>
    <xf numFmtId="3" fontId="12" fillId="10" borderId="49" xfId="0" applyNumberFormat="1" applyFont="1" applyFill="1" applyBorder="1" applyAlignment="1">
      <alignment horizontal="center" wrapText="1" readingOrder="1"/>
    </xf>
    <xf numFmtId="3" fontId="12" fillId="10" borderId="50" xfId="0" applyNumberFormat="1" applyFont="1" applyFill="1" applyBorder="1" applyAlignment="1">
      <alignment horizontal="center" wrapText="1" readingOrder="1"/>
    </xf>
    <xf numFmtId="0" fontId="3" fillId="0" borderId="24" xfId="0" applyFont="1" applyBorder="1" applyAlignment="1">
      <alignment horizontal="left" vertical="center" wrapText="1"/>
    </xf>
    <xf numFmtId="0" fontId="0" fillId="0" borderId="24" xfId="0" applyBorder="1" applyAlignment="1">
      <alignment horizontal="center"/>
    </xf>
    <xf numFmtId="166" fontId="0" fillId="0" borderId="24" xfId="1" applyNumberFormat="1" applyFont="1" applyFill="1" applyBorder="1" applyAlignment="1">
      <alignment horizontal="center"/>
    </xf>
    <xf numFmtId="166" fontId="2" fillId="0" borderId="56" xfId="1" applyNumberFormat="1" applyFont="1" applyBorder="1" applyAlignment="1">
      <alignment horizontal="center" vertical="center"/>
    </xf>
    <xf numFmtId="166" fontId="2" fillId="0" borderId="3" xfId="1" applyNumberFormat="1" applyFont="1" applyBorder="1" applyAlignment="1">
      <alignment horizontal="center" vertical="center" wrapText="1"/>
    </xf>
    <xf numFmtId="166" fontId="2" fillId="4" borderId="9" xfId="1" applyNumberFormat="1" applyFont="1" applyFill="1" applyBorder="1"/>
    <xf numFmtId="166" fontId="2" fillId="4" borderId="6" xfId="1" applyNumberFormat="1" applyFont="1" applyFill="1" applyBorder="1"/>
    <xf numFmtId="43" fontId="0" fillId="0" borderId="0" xfId="1" applyFont="1"/>
    <xf numFmtId="43" fontId="0" fillId="0" borderId="0" xfId="1" applyFont="1" applyAlignment="1">
      <alignment vertical="center"/>
    </xf>
    <xf numFmtId="167" fontId="5" fillId="0" borderId="0" xfId="2" applyNumberFormat="1" applyFont="1" applyFill="1" applyBorder="1" applyAlignment="1">
      <alignment vertical="center"/>
    </xf>
    <xf numFmtId="169" fontId="5" fillId="0" borderId="13" xfId="2" applyNumberFormat="1" applyFont="1" applyFill="1" applyBorder="1" applyAlignment="1">
      <alignment vertical="center"/>
    </xf>
    <xf numFmtId="169" fontId="5" fillId="0" borderId="18" xfId="2" applyNumberFormat="1" applyFont="1" applyFill="1" applyBorder="1" applyAlignment="1">
      <alignment vertical="center"/>
    </xf>
    <xf numFmtId="169" fontId="2" fillId="3" borderId="6" xfId="1" applyNumberFormat="1" applyFont="1" applyFill="1" applyBorder="1"/>
    <xf numFmtId="0" fontId="20" fillId="0" borderId="0" xfId="0" applyFont="1"/>
    <xf numFmtId="0" fontId="20" fillId="0" borderId="0" xfId="0" applyFont="1" applyAlignment="1">
      <alignment vertical="center"/>
    </xf>
    <xf numFmtId="0" fontId="20" fillId="0" borderId="0" xfId="0" applyFont="1" applyAlignment="1">
      <alignment horizontal="center" vertical="center"/>
    </xf>
    <xf numFmtId="0" fontId="2" fillId="0" borderId="0" xfId="0" applyFont="1"/>
    <xf numFmtId="0" fontId="16" fillId="11" borderId="60" xfId="0" applyFont="1" applyFill="1" applyBorder="1" applyAlignment="1" applyProtection="1">
      <alignment horizontal="left" vertical="center" wrapText="1"/>
      <protection locked="0"/>
    </xf>
    <xf numFmtId="0" fontId="16" fillId="11" borderId="31" xfId="0" applyFont="1" applyFill="1" applyBorder="1" applyAlignment="1" applyProtection="1">
      <alignment horizontal="left" vertical="center" wrapText="1"/>
      <protection locked="0"/>
    </xf>
    <xf numFmtId="0" fontId="16" fillId="11" borderId="79" xfId="0" applyFont="1" applyFill="1" applyBorder="1" applyAlignment="1" applyProtection="1">
      <alignment vertical="center" wrapText="1"/>
      <protection locked="0"/>
    </xf>
    <xf numFmtId="0" fontId="16" fillId="0" borderId="0" xfId="0" applyFont="1" applyAlignment="1">
      <alignment horizontal="center" vertical="center" wrapText="1"/>
    </xf>
    <xf numFmtId="0" fontId="17" fillId="0" borderId="0" xfId="0" applyFont="1"/>
    <xf numFmtId="0" fontId="16" fillId="11" borderId="61" xfId="0" applyFont="1" applyFill="1" applyBorder="1" applyAlignment="1" applyProtection="1">
      <alignment horizontal="left" vertical="center" wrapText="1"/>
      <protection locked="0"/>
    </xf>
    <xf numFmtId="164" fontId="17" fillId="0" borderId="80" xfId="2" applyFont="1" applyBorder="1" applyAlignment="1">
      <alignment horizontal="center" vertical="center"/>
    </xf>
    <xf numFmtId="164" fontId="17" fillId="0" borderId="74" xfId="2" applyFont="1" applyBorder="1" applyAlignment="1">
      <alignment horizontal="center" vertical="center"/>
    </xf>
    <xf numFmtId="164" fontId="17" fillId="0" borderId="75" xfId="2" applyFont="1" applyBorder="1" applyAlignment="1">
      <alignment horizontal="center" vertical="center"/>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16" fillId="11" borderId="61" xfId="0" applyFont="1" applyFill="1" applyBorder="1" applyAlignment="1" applyProtection="1">
      <alignment horizontal="center" vertical="center" wrapText="1"/>
      <protection locked="0"/>
    </xf>
    <xf numFmtId="0" fontId="16" fillId="11" borderId="60" xfId="0" applyFont="1" applyFill="1" applyBorder="1" applyAlignment="1" applyProtection="1">
      <alignment horizontal="center" vertical="center" wrapText="1"/>
      <protection locked="0"/>
    </xf>
    <xf numFmtId="0" fontId="16" fillId="11" borderId="31" xfId="0" applyFont="1" applyFill="1" applyBorder="1" applyAlignment="1" applyProtection="1">
      <alignment horizontal="center" vertical="center" wrapText="1"/>
      <protection locked="0"/>
    </xf>
    <xf numFmtId="0" fontId="17" fillId="0" borderId="0" xfId="0" applyFont="1" applyAlignment="1">
      <alignment vertical="center"/>
    </xf>
    <xf numFmtId="0" fontId="16" fillId="14" borderId="35" xfId="0" applyFont="1" applyFill="1" applyBorder="1" applyAlignment="1" applyProtection="1">
      <alignment horizontal="center" vertical="center"/>
      <protection locked="0"/>
    </xf>
    <xf numFmtId="10" fontId="19" fillId="14" borderId="35" xfId="0" applyNumberFormat="1" applyFont="1" applyFill="1" applyBorder="1" applyAlignment="1">
      <alignment horizontal="center" vertical="center" wrapText="1"/>
    </xf>
    <xf numFmtId="1" fontId="17" fillId="0" borderId="80" xfId="2" applyNumberFormat="1" applyFont="1" applyFill="1" applyBorder="1" applyAlignment="1">
      <alignment horizontal="center" vertical="center"/>
    </xf>
    <xf numFmtId="1" fontId="17" fillId="0" borderId="74" xfId="2" applyNumberFormat="1" applyFont="1" applyFill="1" applyBorder="1" applyAlignment="1">
      <alignment horizontal="center" vertical="center"/>
    </xf>
    <xf numFmtId="1" fontId="17" fillId="0" borderId="75" xfId="2" applyNumberFormat="1" applyFont="1" applyFill="1" applyBorder="1" applyAlignment="1">
      <alignment horizontal="center" vertical="center"/>
    </xf>
    <xf numFmtId="0" fontId="26" fillId="0" borderId="80" xfId="1" applyNumberFormat="1" applyFont="1" applyFill="1" applyBorder="1" applyAlignment="1" applyProtection="1">
      <alignment horizontal="center" vertical="center" wrapText="1"/>
    </xf>
    <xf numFmtId="0" fontId="26" fillId="0" borderId="74" xfId="1" applyNumberFormat="1" applyFont="1" applyFill="1" applyBorder="1" applyAlignment="1" applyProtection="1">
      <alignment horizontal="center" vertical="center" wrapText="1"/>
    </xf>
    <xf numFmtId="1" fontId="26" fillId="0" borderId="74" xfId="1" applyNumberFormat="1" applyFont="1" applyFill="1" applyBorder="1" applyAlignment="1" applyProtection="1">
      <alignment horizontal="center" vertical="center" wrapText="1"/>
    </xf>
    <xf numFmtId="1" fontId="26" fillId="0" borderId="75" xfId="1" applyNumberFormat="1" applyFont="1" applyFill="1" applyBorder="1" applyAlignment="1" applyProtection="1">
      <alignment horizontal="center" vertical="center" wrapText="1"/>
      <protection locked="0"/>
    </xf>
    <xf numFmtId="167" fontId="17" fillId="0" borderId="34" xfId="2" applyNumberFormat="1" applyFont="1" applyFill="1" applyBorder="1" applyAlignment="1">
      <alignment vertical="center"/>
    </xf>
    <xf numFmtId="167" fontId="17" fillId="0" borderId="37" xfId="2" applyNumberFormat="1" applyFont="1" applyFill="1" applyBorder="1" applyAlignment="1">
      <alignment vertical="center"/>
    </xf>
    <xf numFmtId="167" fontId="17" fillId="0" borderId="78" xfId="2" applyNumberFormat="1" applyFont="1" applyFill="1" applyBorder="1" applyAlignment="1">
      <alignment vertical="center"/>
    </xf>
    <xf numFmtId="164" fontId="16" fillId="15" borderId="80" xfId="2" applyFont="1" applyFill="1" applyBorder="1" applyAlignment="1">
      <alignment horizontal="right" vertical="center"/>
    </xf>
    <xf numFmtId="164" fontId="16" fillId="15" borderId="74" xfId="2" applyFont="1" applyFill="1" applyBorder="1" applyAlignment="1">
      <alignment horizontal="right" vertical="center"/>
    </xf>
    <xf numFmtId="164" fontId="16" fillId="15" borderId="75" xfId="2" applyFont="1" applyFill="1" applyBorder="1" applyAlignment="1">
      <alignment horizontal="right" vertical="center"/>
    </xf>
    <xf numFmtId="164" fontId="16" fillId="5" borderId="52" xfId="2" applyFont="1" applyFill="1" applyBorder="1" applyAlignment="1">
      <alignment horizontal="right" vertical="center"/>
    </xf>
    <xf numFmtId="164" fontId="16" fillId="5" borderId="70" xfId="2" applyFont="1" applyFill="1" applyBorder="1" applyAlignment="1">
      <alignment horizontal="right" vertical="center"/>
    </xf>
    <xf numFmtId="164" fontId="16" fillId="15" borderId="65" xfId="2" applyFont="1" applyFill="1" applyBorder="1" applyAlignment="1">
      <alignment horizontal="right" vertical="center"/>
    </xf>
    <xf numFmtId="0" fontId="16" fillId="14" borderId="21" xfId="0" applyFont="1" applyFill="1" applyBorder="1" applyAlignment="1">
      <alignment horizontal="center" vertical="center"/>
    </xf>
    <xf numFmtId="0" fontId="16" fillId="14" borderId="35" xfId="0" applyFont="1" applyFill="1" applyBorder="1" applyAlignment="1">
      <alignment horizontal="center" vertical="center"/>
    </xf>
    <xf numFmtId="0" fontId="17" fillId="0" borderId="73" xfId="0" applyFont="1" applyBorder="1" applyAlignment="1">
      <alignment horizontal="center" vertical="center"/>
    </xf>
    <xf numFmtId="164" fontId="16" fillId="15" borderId="4" xfId="2" applyFont="1" applyFill="1" applyBorder="1" applyAlignment="1">
      <alignment horizontal="right" vertical="center"/>
    </xf>
    <xf numFmtId="164" fontId="17" fillId="0" borderId="10" xfId="2" applyFont="1" applyBorder="1" applyAlignment="1">
      <alignment horizontal="center"/>
    </xf>
    <xf numFmtId="164" fontId="16" fillId="5" borderId="35" xfId="2" applyFont="1" applyFill="1" applyBorder="1" applyAlignment="1">
      <alignment horizontal="right" vertical="center"/>
    </xf>
    <xf numFmtId="164" fontId="16" fillId="15" borderId="53" xfId="2" applyFont="1" applyFill="1" applyBorder="1" applyAlignment="1">
      <alignment horizontal="right" vertical="center"/>
    </xf>
    <xf numFmtId="164" fontId="16" fillId="15" borderId="73" xfId="2" applyFont="1" applyFill="1" applyBorder="1" applyAlignment="1">
      <alignment horizontal="right" vertical="center"/>
    </xf>
    <xf numFmtId="164" fontId="16" fillId="15" borderId="52" xfId="2" applyFont="1" applyFill="1" applyBorder="1" applyAlignment="1">
      <alignment horizontal="right" vertical="center"/>
    </xf>
    <xf numFmtId="164" fontId="17" fillId="0" borderId="34" xfId="2" applyFont="1" applyBorder="1" applyAlignment="1">
      <alignment horizontal="center" vertical="center"/>
    </xf>
    <xf numFmtId="164" fontId="17" fillId="0" borderId="37" xfId="2" applyFont="1" applyBorder="1" applyAlignment="1">
      <alignment horizontal="center" vertical="center"/>
    </xf>
    <xf numFmtId="164" fontId="17" fillId="0" borderId="78" xfId="2" applyFont="1" applyBorder="1" applyAlignment="1">
      <alignment horizontal="center" vertical="center"/>
    </xf>
    <xf numFmtId="164" fontId="17" fillId="0" borderId="73" xfId="2" applyFont="1" applyBorder="1" applyAlignment="1">
      <alignment horizontal="center" vertical="center"/>
    </xf>
    <xf numFmtId="164" fontId="17" fillId="0" borderId="72" xfId="2" applyFont="1" applyBorder="1" applyAlignment="1">
      <alignment horizontal="center" vertical="center"/>
    </xf>
    <xf numFmtId="164" fontId="17" fillId="0" borderId="62" xfId="2" applyFont="1" applyBorder="1" applyAlignment="1">
      <alignment horizontal="center" vertical="center"/>
    </xf>
    <xf numFmtId="164" fontId="17" fillId="0" borderId="76" xfId="2" applyFont="1" applyBorder="1" applyAlignment="1">
      <alignment horizontal="center" vertical="center"/>
    </xf>
    <xf numFmtId="164" fontId="17" fillId="0" borderId="75" xfId="2" applyFont="1" applyBorder="1" applyAlignment="1">
      <alignment horizontal="center"/>
    </xf>
    <xf numFmtId="164" fontId="17" fillId="0" borderId="59" xfId="2" applyFont="1" applyBorder="1" applyAlignment="1">
      <alignment horizontal="center"/>
    </xf>
    <xf numFmtId="164" fontId="17" fillId="0" borderId="79" xfId="2" applyFont="1" applyBorder="1" applyAlignment="1">
      <alignment horizontal="center"/>
    </xf>
    <xf numFmtId="0" fontId="16" fillId="11" borderId="80" xfId="0" applyFont="1" applyFill="1" applyBorder="1" applyAlignment="1" applyProtection="1">
      <alignment vertical="center" wrapText="1"/>
      <protection locked="0"/>
    </xf>
    <xf numFmtId="0" fontId="16" fillId="11" borderId="18" xfId="0" applyFont="1" applyFill="1" applyBorder="1" applyAlignment="1" applyProtection="1">
      <alignment vertical="center" wrapText="1"/>
      <protection locked="0"/>
    </xf>
    <xf numFmtId="0" fontId="16" fillId="11" borderId="15" xfId="0" applyFont="1" applyFill="1" applyBorder="1" applyAlignment="1" applyProtection="1">
      <alignment vertical="center" wrapText="1"/>
      <protection locked="0"/>
    </xf>
    <xf numFmtId="0" fontId="16" fillId="11" borderId="17" xfId="0" applyFont="1" applyFill="1" applyBorder="1" applyAlignment="1" applyProtection="1">
      <alignment horizontal="left" vertical="center" wrapText="1"/>
      <protection locked="0"/>
    </xf>
    <xf numFmtId="0" fontId="16" fillId="11" borderId="35" xfId="0" applyFont="1" applyFill="1" applyBorder="1" applyAlignment="1" applyProtection="1">
      <alignment vertical="center" wrapText="1"/>
      <protection locked="0"/>
    </xf>
    <xf numFmtId="0" fontId="16" fillId="11" borderId="52" xfId="0" applyFont="1" applyFill="1" applyBorder="1" applyAlignment="1" applyProtection="1">
      <alignment vertical="center" wrapText="1"/>
      <protection locked="0"/>
    </xf>
    <xf numFmtId="0" fontId="17" fillId="0" borderId="0" xfId="0" applyFont="1" applyAlignment="1">
      <alignment horizontal="center" vertical="center"/>
    </xf>
    <xf numFmtId="164" fontId="17" fillId="0" borderId="12" xfId="2" applyFont="1" applyBorder="1" applyAlignment="1">
      <alignment horizontal="center" vertical="center"/>
    </xf>
    <xf numFmtId="164" fontId="17" fillId="0" borderId="13" xfId="2" applyFont="1" applyBorder="1" applyAlignment="1">
      <alignment horizontal="center" vertical="center"/>
    </xf>
    <xf numFmtId="164" fontId="17" fillId="0" borderId="29" xfId="2" applyFont="1" applyBorder="1" applyAlignment="1">
      <alignment horizontal="center" vertical="center"/>
    </xf>
    <xf numFmtId="0" fontId="17" fillId="0" borderId="4" xfId="0" applyFont="1" applyBorder="1"/>
    <xf numFmtId="171" fontId="19" fillId="0" borderId="17" xfId="0" applyNumberFormat="1" applyFont="1" applyBorder="1" applyAlignment="1">
      <alignment horizontal="center" vertical="center" wrapText="1"/>
    </xf>
    <xf numFmtId="171" fontId="19" fillId="0" borderId="0" xfId="0" applyNumberFormat="1" applyFont="1" applyAlignment="1">
      <alignment horizontal="center" vertical="center" wrapText="1"/>
    </xf>
    <xf numFmtId="0" fontId="17" fillId="0" borderId="17" xfId="0" applyFont="1" applyBorder="1"/>
    <xf numFmtId="164" fontId="17" fillId="0" borderId="0" xfId="2" applyFont="1" applyBorder="1"/>
    <xf numFmtId="0" fontId="17" fillId="0" borderId="69" xfId="0" applyFont="1" applyBorder="1"/>
    <xf numFmtId="0" fontId="17" fillId="0" borderId="70" xfId="0" applyFont="1" applyBorder="1"/>
    <xf numFmtId="0" fontId="21" fillId="0" borderId="0" xfId="0" applyFont="1" applyAlignment="1" applyProtection="1">
      <alignment vertical="center"/>
      <protection locked="0"/>
    </xf>
    <xf numFmtId="0" fontId="22" fillId="0" borderId="0" xfId="0" applyFont="1"/>
    <xf numFmtId="0" fontId="22" fillId="0" borderId="0" xfId="0" applyFont="1" applyAlignment="1">
      <alignment vertical="center"/>
    </xf>
    <xf numFmtId="0" fontId="22" fillId="0" borderId="17" xfId="0" applyFont="1" applyBorder="1" applyAlignment="1">
      <alignment vertical="center"/>
    </xf>
    <xf numFmtId="0" fontId="22" fillId="0" borderId="69" xfId="0" applyFont="1" applyBorder="1" applyAlignment="1">
      <alignment vertical="center"/>
    </xf>
    <xf numFmtId="0" fontId="22" fillId="0" borderId="70" xfId="0" applyFont="1" applyBorder="1" applyAlignment="1">
      <alignment vertical="center"/>
    </xf>
    <xf numFmtId="0" fontId="17" fillId="0" borderId="70" xfId="0" applyFont="1" applyBorder="1" applyAlignment="1">
      <alignment vertical="center"/>
    </xf>
    <xf numFmtId="0" fontId="19" fillId="0" borderId="0" xfId="0" applyFont="1" applyAlignment="1">
      <alignment horizontal="center" vertical="center"/>
    </xf>
    <xf numFmtId="164" fontId="16" fillId="0" borderId="0" xfId="2" applyFont="1" applyFill="1" applyBorder="1" applyAlignment="1">
      <alignment horizontal="right" vertical="center"/>
    </xf>
    <xf numFmtId="164" fontId="16" fillId="0" borderId="0" xfId="2" applyFont="1" applyFill="1" applyBorder="1"/>
    <xf numFmtId="164" fontId="16" fillId="0" borderId="4" xfId="2" applyFont="1" applyFill="1" applyBorder="1"/>
    <xf numFmtId="164" fontId="16" fillId="0" borderId="5" xfId="2" applyFont="1" applyFill="1" applyBorder="1"/>
    <xf numFmtId="164" fontId="16" fillId="0" borderId="12" xfId="2" applyFont="1" applyFill="1" applyBorder="1" applyAlignment="1">
      <alignment vertical="center"/>
    </xf>
    <xf numFmtId="164" fontId="16" fillId="0" borderId="55" xfId="2" applyFont="1" applyFill="1" applyBorder="1"/>
    <xf numFmtId="164" fontId="16" fillId="0" borderId="1" xfId="2" applyFont="1" applyFill="1" applyBorder="1"/>
    <xf numFmtId="164" fontId="16" fillId="0" borderId="13" xfId="2" applyFont="1" applyFill="1" applyBorder="1" applyAlignment="1">
      <alignment vertical="center"/>
    </xf>
    <xf numFmtId="164" fontId="16" fillId="0" borderId="14" xfId="2" applyFont="1" applyFill="1" applyBorder="1"/>
    <xf numFmtId="164" fontId="16" fillId="0" borderId="29" xfId="2" applyFont="1" applyFill="1" applyBorder="1" applyAlignment="1">
      <alignment vertical="center"/>
    </xf>
    <xf numFmtId="164" fontId="16" fillId="0" borderId="56" xfId="2" applyFont="1" applyFill="1" applyBorder="1"/>
    <xf numFmtId="164" fontId="16" fillId="0" borderId="3" xfId="2" applyFont="1" applyFill="1" applyBorder="1"/>
    <xf numFmtId="164" fontId="16" fillId="0" borderId="0" xfId="2" applyFont="1" applyFill="1" applyBorder="1" applyAlignment="1">
      <alignment horizontal="center" vertical="center"/>
    </xf>
    <xf numFmtId="0" fontId="17" fillId="0" borderId="52" xfId="0" applyFont="1" applyBorder="1" applyAlignment="1" applyProtection="1">
      <alignment horizontal="center" vertical="center" wrapText="1"/>
      <protection locked="0"/>
    </xf>
    <xf numFmtId="0" fontId="16" fillId="11" borderId="69" xfId="0" applyFont="1" applyFill="1" applyBorder="1" applyAlignment="1" applyProtection="1">
      <alignment horizontal="left" vertical="center" wrapText="1"/>
      <protection locked="0"/>
    </xf>
    <xf numFmtId="0" fontId="17" fillId="0" borderId="4" xfId="0" applyFont="1" applyBorder="1" applyAlignment="1">
      <alignment horizontal="center"/>
    </xf>
    <xf numFmtId="164" fontId="17" fillId="0" borderId="64" xfId="2" applyFont="1" applyBorder="1" applyAlignment="1">
      <alignment horizontal="center"/>
    </xf>
    <xf numFmtId="0" fontId="21" fillId="0" borderId="4" xfId="0" applyFont="1" applyBorder="1" applyAlignment="1" applyProtection="1">
      <alignment horizontal="center" vertical="center"/>
      <protection locked="0"/>
    </xf>
    <xf numFmtId="0" fontId="17" fillId="0" borderId="71" xfId="0" applyFont="1" applyBorder="1"/>
    <xf numFmtId="0" fontId="16" fillId="0" borderId="35" xfId="0" applyFont="1" applyBorder="1" applyAlignment="1" applyProtection="1">
      <alignment horizontal="center" vertical="center" wrapText="1"/>
      <protection locked="0"/>
    </xf>
    <xf numFmtId="164" fontId="16" fillId="5" borderId="35" xfId="2" applyFont="1" applyFill="1" applyBorder="1" applyAlignment="1">
      <alignment horizontal="center" vertical="center"/>
    </xf>
    <xf numFmtId="164" fontId="16" fillId="12" borderId="52" xfId="2" applyFont="1" applyFill="1" applyBorder="1" applyAlignment="1">
      <alignment horizontal="right" vertical="center"/>
    </xf>
    <xf numFmtId="0" fontId="16" fillId="3" borderId="9" xfId="0" applyFont="1" applyFill="1" applyBorder="1" applyAlignment="1">
      <alignment horizontal="center" vertical="center" wrapText="1"/>
    </xf>
    <xf numFmtId="0" fontId="16" fillId="0" borderId="17" xfId="0" applyFont="1" applyBorder="1"/>
    <xf numFmtId="0" fontId="0" fillId="0" borderId="0" xfId="0" applyAlignment="1">
      <alignment horizontal="left" vertical="center"/>
    </xf>
    <xf numFmtId="164" fontId="17" fillId="0" borderId="26" xfId="2" applyFont="1" applyBorder="1" applyAlignment="1">
      <alignment horizontal="center" vertical="center"/>
    </xf>
    <xf numFmtId="164" fontId="17" fillId="0" borderId="57" xfId="2" applyFont="1" applyBorder="1" applyAlignment="1">
      <alignment horizontal="center" vertical="center"/>
    </xf>
    <xf numFmtId="0" fontId="26" fillId="0" borderId="66" xfId="0" applyFont="1" applyBorder="1" applyAlignment="1" applyProtection="1">
      <alignment horizontal="center" vertical="center" wrapText="1"/>
      <protection locked="0"/>
    </xf>
    <xf numFmtId="0" fontId="26" fillId="0" borderId="67" xfId="0" applyFont="1" applyBorder="1" applyAlignment="1" applyProtection="1">
      <alignment horizontal="center" vertical="center" wrapText="1"/>
      <protection locked="0"/>
    </xf>
    <xf numFmtId="0" fontId="26" fillId="0" borderId="68" xfId="0" applyFont="1" applyBorder="1" applyAlignment="1" applyProtection="1">
      <alignment horizontal="center" vertical="center" wrapText="1"/>
      <protection locked="0"/>
    </xf>
    <xf numFmtId="164" fontId="21" fillId="0" borderId="4" xfId="2" applyFont="1" applyFill="1" applyBorder="1" applyAlignment="1">
      <alignment horizontal="center" vertical="center"/>
    </xf>
    <xf numFmtId="0" fontId="16" fillId="0" borderId="35" xfId="0" applyFont="1" applyBorder="1" applyAlignment="1">
      <alignment horizontal="center" vertical="center"/>
    </xf>
    <xf numFmtId="0" fontId="17" fillId="8" borderId="51" xfId="0" applyFont="1" applyFill="1" applyBorder="1"/>
    <xf numFmtId="0" fontId="17" fillId="8" borderId="53" xfId="0" applyFont="1" applyFill="1" applyBorder="1"/>
    <xf numFmtId="0" fontId="17" fillId="8" borderId="17" xfId="0" applyFont="1" applyFill="1" applyBorder="1"/>
    <xf numFmtId="0" fontId="17" fillId="8" borderId="69" xfId="0" applyFont="1" applyFill="1" applyBorder="1"/>
    <xf numFmtId="164" fontId="16" fillId="5" borderId="35" xfId="2" applyFont="1" applyFill="1" applyBorder="1" applyAlignment="1">
      <alignment vertical="center"/>
    </xf>
    <xf numFmtId="0" fontId="17" fillId="13" borderId="70" xfId="0" applyFont="1" applyFill="1" applyBorder="1" applyAlignment="1" applyProtection="1">
      <alignment horizontal="left" vertical="center" wrapText="1"/>
      <protection locked="0"/>
    </xf>
    <xf numFmtId="10" fontId="16" fillId="14" borderId="35" xfId="0" applyNumberFormat="1" applyFont="1" applyFill="1" applyBorder="1" applyAlignment="1">
      <alignment horizontal="center" vertical="center" wrapText="1"/>
    </xf>
    <xf numFmtId="164" fontId="17" fillId="0" borderId="27" xfId="2" applyFont="1" applyBorder="1" applyAlignment="1">
      <alignment horizontal="center" vertical="center"/>
    </xf>
    <xf numFmtId="164" fontId="16" fillId="15" borderId="77" xfId="2" applyFont="1" applyFill="1" applyBorder="1" applyAlignment="1">
      <alignment horizontal="right" vertical="center"/>
    </xf>
    <xf numFmtId="164" fontId="16" fillId="15" borderId="71" xfId="2" applyFont="1" applyFill="1" applyBorder="1" applyAlignment="1">
      <alignment horizontal="right" vertical="center"/>
    </xf>
    <xf numFmtId="164" fontId="16" fillId="15" borderId="27" xfId="2" applyFont="1" applyFill="1" applyBorder="1" applyAlignment="1">
      <alignment horizontal="right" vertical="center"/>
    </xf>
    <xf numFmtId="164" fontId="17" fillId="0" borderId="11" xfId="2" applyFont="1" applyBorder="1" applyAlignment="1">
      <alignment horizontal="center" vertical="center"/>
    </xf>
    <xf numFmtId="0" fontId="20" fillId="0" borderId="17" xfId="0" applyFont="1" applyBorder="1" applyAlignment="1">
      <alignment vertical="center"/>
    </xf>
    <xf numFmtId="0" fontId="20" fillId="0" borderId="4" xfId="0" applyFont="1" applyBorder="1"/>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22" fillId="0" borderId="67" xfId="0" applyFont="1" applyBorder="1" applyAlignment="1">
      <alignment vertical="center"/>
    </xf>
    <xf numFmtId="0" fontId="20" fillId="0" borderId="67" xfId="0" applyFont="1" applyBorder="1"/>
    <xf numFmtId="0" fontId="20" fillId="0" borderId="68" xfId="0" applyFont="1" applyBorder="1"/>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1" fillId="0" borderId="70" xfId="0" applyFont="1" applyBorder="1" applyAlignment="1">
      <alignment horizontal="center" vertical="center" wrapText="1"/>
    </xf>
    <xf numFmtId="0" fontId="20" fillId="0" borderId="70" xfId="0" applyFont="1" applyBorder="1"/>
    <xf numFmtId="0" fontId="20" fillId="0" borderId="71" xfId="0" applyFont="1" applyBorder="1"/>
    <xf numFmtId="0" fontId="35" fillId="0" borderId="69" xfId="0" applyFont="1" applyBorder="1"/>
    <xf numFmtId="0" fontId="35" fillId="0" borderId="70" xfId="0" applyFont="1" applyBorder="1"/>
    <xf numFmtId="0" fontId="17" fillId="0" borderId="89" xfId="0" applyFont="1" applyBorder="1" applyAlignment="1">
      <alignment vertical="center"/>
    </xf>
    <xf numFmtId="0" fontId="17" fillId="0" borderId="91" xfId="0" applyFont="1" applyBorder="1" applyAlignment="1">
      <alignment horizontal="left" vertical="center"/>
    </xf>
    <xf numFmtId="14" fontId="17" fillId="0" borderId="91" xfId="0" applyNumberFormat="1" applyFont="1" applyBorder="1" applyAlignment="1">
      <alignment horizontal="left" vertical="center"/>
    </xf>
    <xf numFmtId="0" fontId="17" fillId="0" borderId="91" xfId="0" applyFont="1" applyBorder="1" applyAlignment="1" applyProtection="1">
      <alignment horizontal="left" vertical="center"/>
      <protection locked="0"/>
    </xf>
    <xf numFmtId="0" fontId="17" fillId="0" borderId="94" xfId="0" applyFont="1" applyBorder="1" applyAlignment="1">
      <alignment vertical="center"/>
    </xf>
    <xf numFmtId="0" fontId="16" fillId="14" borderId="51" xfId="0" applyFont="1" applyFill="1" applyBorder="1" applyAlignment="1">
      <alignment horizontal="center" vertical="center"/>
    </xf>
    <xf numFmtId="0" fontId="16" fillId="14" borderId="67" xfId="0" applyFont="1" applyFill="1" applyBorder="1" applyAlignment="1">
      <alignment horizontal="center" vertical="center"/>
    </xf>
    <xf numFmtId="0" fontId="35" fillId="0" borderId="17" xfId="0" applyFont="1" applyBorder="1"/>
    <xf numFmtId="0" fontId="24" fillId="0" borderId="0" xfId="0" applyFont="1" applyAlignment="1">
      <alignment horizontal="center" vertical="center"/>
    </xf>
    <xf numFmtId="0" fontId="17" fillId="0" borderId="34" xfId="0" applyFont="1" applyBorder="1" applyAlignment="1">
      <alignment vertical="center"/>
    </xf>
    <xf numFmtId="0" fontId="17" fillId="0" borderId="34" xfId="0" applyFont="1" applyBorder="1"/>
    <xf numFmtId="164" fontId="17" fillId="0" borderId="30" xfId="2" applyFont="1" applyBorder="1" applyAlignment="1">
      <alignment horizontal="center" vertical="center"/>
    </xf>
    <xf numFmtId="10" fontId="19" fillId="14" borderId="21" xfId="0" applyNumberFormat="1"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19" fillId="0" borderId="0" xfId="0" applyFont="1" applyAlignment="1">
      <alignment horizontal="center" vertical="center" wrapText="1"/>
    </xf>
    <xf numFmtId="0" fontId="16" fillId="3" borderId="9" xfId="0" applyFont="1" applyFill="1" applyBorder="1" applyAlignment="1">
      <alignment horizontal="center" vertical="center"/>
    </xf>
    <xf numFmtId="0" fontId="17" fillId="0" borderId="0" xfId="0" applyFont="1" applyAlignment="1">
      <alignment horizontal="center"/>
    </xf>
    <xf numFmtId="0" fontId="16" fillId="0" borderId="17" xfId="0" applyFont="1" applyBorder="1" applyAlignment="1">
      <alignment horizontal="center" vertical="center" wrapText="1"/>
    </xf>
    <xf numFmtId="0" fontId="16" fillId="0" borderId="52" xfId="0" applyFont="1" applyBorder="1" applyAlignment="1" applyProtection="1">
      <alignment horizontal="center" vertical="center" wrapText="1"/>
      <protection locked="0"/>
    </xf>
    <xf numFmtId="0" fontId="28" fillId="0" borderId="69" xfId="0" applyFont="1" applyBorder="1" applyAlignment="1" applyProtection="1">
      <alignment horizontal="center" vertical="center" wrapText="1"/>
      <protection locked="0"/>
    </xf>
    <xf numFmtId="0" fontId="17" fillId="0" borderId="73" xfId="0" applyFont="1" applyBorder="1" applyAlignment="1" applyProtection="1">
      <alignment horizontal="center" vertical="center"/>
      <protection locked="0"/>
    </xf>
    <xf numFmtId="164" fontId="17" fillId="0" borderId="73" xfId="2" applyFont="1" applyBorder="1" applyAlignment="1" applyProtection="1">
      <alignment horizontal="center" vertical="center"/>
      <protection locked="0"/>
    </xf>
    <xf numFmtId="0" fontId="17" fillId="0" borderId="74" xfId="0" applyFont="1" applyBorder="1" applyAlignment="1" applyProtection="1">
      <alignment horizontal="center" vertical="center"/>
      <protection locked="0"/>
    </xf>
    <xf numFmtId="164" fontId="17" fillId="0" borderId="74" xfId="2"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164" fontId="17" fillId="0" borderId="75" xfId="2"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164" fontId="17" fillId="0" borderId="35" xfId="2" applyFont="1" applyBorder="1" applyAlignment="1" applyProtection="1">
      <alignment horizontal="center" vertical="center"/>
      <protection locked="0"/>
    </xf>
    <xf numFmtId="0" fontId="17" fillId="0" borderId="70" xfId="0" applyFont="1" applyBorder="1" applyAlignment="1" applyProtection="1">
      <alignment horizontal="center" vertical="center"/>
      <protection locked="0"/>
    </xf>
    <xf numFmtId="164" fontId="17" fillId="0" borderId="70" xfId="2" applyFont="1" applyBorder="1" applyAlignment="1" applyProtection="1">
      <alignment horizontal="center" vertical="center"/>
      <protection locked="0"/>
    </xf>
    <xf numFmtId="0" fontId="19" fillId="0" borderId="52" xfId="0" applyFont="1" applyBorder="1" applyAlignment="1" applyProtection="1">
      <alignment horizontal="center" vertical="center" wrapText="1"/>
      <protection locked="0"/>
    </xf>
    <xf numFmtId="0" fontId="17" fillId="0" borderId="52" xfId="0" applyFont="1" applyBorder="1" applyAlignment="1" applyProtection="1">
      <alignment horizontal="center" vertical="center"/>
      <protection locked="0"/>
    </xf>
    <xf numFmtId="164" fontId="17" fillId="0" borderId="52" xfId="2" applyFont="1" applyBorder="1" applyAlignment="1" applyProtection="1">
      <alignment horizontal="center" vertical="center"/>
      <protection locked="0"/>
    </xf>
    <xf numFmtId="0" fontId="16" fillId="0" borderId="52" xfId="0" applyFont="1" applyBorder="1" applyAlignment="1" applyProtection="1">
      <alignment horizontal="center" vertical="center"/>
      <protection locked="0"/>
    </xf>
    <xf numFmtId="0" fontId="19" fillId="0" borderId="51" xfId="0" applyFont="1" applyBorder="1" applyAlignment="1">
      <alignment vertical="center" wrapText="1"/>
    </xf>
    <xf numFmtId="0" fontId="19" fillId="0" borderId="53" xfId="0" applyFont="1" applyBorder="1" applyAlignment="1">
      <alignment vertical="center" wrapText="1"/>
    </xf>
    <xf numFmtId="0" fontId="19" fillId="0" borderId="52" xfId="0" applyFont="1" applyBorder="1" applyAlignment="1">
      <alignment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0" fillId="0" borderId="5" xfId="0" applyBorder="1" applyAlignment="1">
      <alignment horizontal="center" vertical="center" wrapText="1"/>
    </xf>
    <xf numFmtId="166" fontId="2" fillId="0" borderId="9" xfId="1" applyNumberFormat="1" applyFont="1" applyBorder="1" applyAlignment="1">
      <alignment horizontal="center" vertical="center" wrapText="1"/>
    </xf>
    <xf numFmtId="166" fontId="2" fillId="0" borderId="21" xfId="1" applyNumberFormat="1" applyFont="1" applyBorder="1" applyAlignment="1">
      <alignment horizontal="center" vertical="center" wrapText="1"/>
    </xf>
    <xf numFmtId="166" fontId="2" fillId="0" borderId="5" xfId="1"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0" fillId="0" borderId="22" xfId="0" applyBorder="1" applyAlignment="1">
      <alignment horizontal="center" vertical="center" wrapText="1"/>
    </xf>
    <xf numFmtId="166" fontId="2" fillId="0" borderId="55" xfId="1" applyNumberFormat="1" applyFont="1" applyBorder="1" applyAlignment="1">
      <alignment horizontal="center" vertical="center"/>
    </xf>
    <xf numFmtId="166" fontId="2" fillId="0" borderId="1" xfId="1" applyNumberFormat="1" applyFont="1" applyBorder="1" applyAlignment="1">
      <alignment horizontal="center" vertical="center"/>
    </xf>
    <xf numFmtId="0" fontId="2" fillId="0" borderId="29"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6"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166" fontId="2" fillId="0" borderId="51" xfId="1" applyNumberFormat="1" applyFont="1" applyBorder="1" applyAlignment="1">
      <alignment horizontal="center" vertical="center" wrapText="1"/>
    </xf>
    <xf numFmtId="166" fontId="2" fillId="0" borderId="52" xfId="1" applyNumberFormat="1" applyFont="1"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2" fillId="0" borderId="54"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0" fillId="0" borderId="33" xfId="0" applyBorder="1" applyAlignment="1">
      <alignment horizontal="center" vertical="center" wrapText="1"/>
    </xf>
    <xf numFmtId="166" fontId="2" fillId="0" borderId="27" xfId="1" applyNumberFormat="1" applyFont="1" applyBorder="1" applyAlignment="1">
      <alignment horizontal="center" vertical="center" wrapText="1"/>
    </xf>
    <xf numFmtId="0" fontId="0" fillId="0" borderId="51" xfId="0" applyBorder="1" applyAlignment="1">
      <alignment horizontal="left" wrapText="1"/>
    </xf>
    <xf numFmtId="0" fontId="0" fillId="0" borderId="53" xfId="0" applyBorder="1" applyAlignment="1">
      <alignment horizontal="left" wrapText="1"/>
    </xf>
    <xf numFmtId="0" fontId="0" fillId="0" borderId="52" xfId="0" applyBorder="1" applyAlignment="1">
      <alignment horizontal="left" wrapText="1"/>
    </xf>
    <xf numFmtId="166" fontId="0" fillId="0" borderId="51" xfId="0" applyNumberFormat="1" applyBorder="1" applyAlignment="1">
      <alignment horizontal="center" vertical="center"/>
    </xf>
    <xf numFmtId="166" fontId="0" fillId="0" borderId="53" xfId="0" applyNumberFormat="1" applyBorder="1" applyAlignment="1">
      <alignment horizontal="center" vertical="center"/>
    </xf>
    <xf numFmtId="166" fontId="0" fillId="0" borderId="52" xfId="0" applyNumberFormat="1" applyBorder="1" applyAlignment="1">
      <alignment horizontal="center" vertical="center"/>
    </xf>
    <xf numFmtId="166" fontId="2" fillId="0" borderId="11" xfId="1" applyNumberFormat="1" applyFont="1" applyBorder="1" applyAlignment="1">
      <alignment horizontal="center" vertical="center" wrapText="1"/>
    </xf>
    <xf numFmtId="166" fontId="2" fillId="0" borderId="28" xfId="1" applyNumberFormat="1" applyFont="1" applyBorder="1" applyAlignment="1">
      <alignment horizontal="center" vertical="center" wrapText="1"/>
    </xf>
    <xf numFmtId="0" fontId="0" fillId="0" borderId="22" xfId="0" applyBorder="1" applyAlignment="1">
      <alignment horizontal="center"/>
    </xf>
    <xf numFmtId="0" fontId="36" fillId="0" borderId="87" xfId="0" applyFont="1" applyBorder="1" applyAlignment="1">
      <alignment horizontal="center" vertical="center"/>
    </xf>
    <xf numFmtId="0" fontId="36" fillId="0" borderId="88" xfId="0" applyFont="1" applyBorder="1" applyAlignment="1">
      <alignment horizontal="center" vertical="center"/>
    </xf>
    <xf numFmtId="0" fontId="36" fillId="0" borderId="90" xfId="0" applyFont="1" applyBorder="1" applyAlignment="1">
      <alignment horizontal="center" vertical="center"/>
    </xf>
    <xf numFmtId="0" fontId="36" fillId="0" borderId="0" xfId="0" applyFont="1" applyAlignment="1">
      <alignment horizontal="center" vertical="center"/>
    </xf>
    <xf numFmtId="164" fontId="16" fillId="17" borderId="51" xfId="2" applyFont="1" applyFill="1" applyBorder="1" applyAlignment="1">
      <alignment horizontal="center" vertical="center"/>
    </xf>
    <xf numFmtId="164" fontId="16" fillId="17" borderId="52" xfId="2" applyFont="1" applyFill="1" applyBorder="1" applyAlignment="1">
      <alignment horizontal="center" vertical="center"/>
    </xf>
    <xf numFmtId="0" fontId="17" fillId="13" borderId="60" xfId="0" applyFont="1" applyFill="1" applyBorder="1" applyAlignment="1" applyProtection="1">
      <alignment horizontal="left" vertical="center" wrapText="1"/>
      <protection locked="0"/>
    </xf>
    <xf numFmtId="0" fontId="17" fillId="13" borderId="62" xfId="0" applyFont="1" applyFill="1" applyBorder="1" applyAlignment="1" applyProtection="1">
      <alignment horizontal="left" vertical="center" wrapText="1"/>
      <protection locked="0"/>
    </xf>
    <xf numFmtId="164" fontId="16" fillId="15" borderId="13" xfId="2" applyFont="1" applyFill="1" applyBorder="1" applyAlignment="1">
      <alignment horizontal="center" vertical="center"/>
    </xf>
    <xf numFmtId="164" fontId="16" fillId="15" borderId="14" xfId="2" applyFont="1" applyFill="1" applyBorder="1" applyAlignment="1">
      <alignment horizontal="center" vertical="center"/>
    </xf>
    <xf numFmtId="0" fontId="19"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21" fillId="0" borderId="63" xfId="0" applyFont="1" applyBorder="1" applyAlignment="1" applyProtection="1">
      <alignment horizontal="center" vertical="center"/>
      <protection locked="0"/>
    </xf>
    <xf numFmtId="0" fontId="21" fillId="0" borderId="59"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8" fillId="0" borderId="66" xfId="0" applyFont="1" applyBorder="1" applyAlignment="1" applyProtection="1">
      <alignment horizontal="center" vertical="center" wrapText="1"/>
      <protection locked="0"/>
    </xf>
    <xf numFmtId="0" fontId="28" fillId="0" borderId="69" xfId="0" applyFont="1" applyBorder="1" applyAlignment="1" applyProtection="1">
      <alignment horizontal="center" vertical="center" wrapText="1"/>
      <protection locked="0"/>
    </xf>
    <xf numFmtId="164" fontId="16" fillId="15" borderId="29" xfId="2" applyFont="1" applyFill="1" applyBorder="1" applyAlignment="1">
      <alignment horizontal="center" vertical="center"/>
    </xf>
    <xf numFmtId="164" fontId="16" fillId="15" borderId="3" xfId="2" applyFont="1" applyFill="1" applyBorder="1" applyAlignment="1">
      <alignment horizontal="center" vertical="center"/>
    </xf>
    <xf numFmtId="0" fontId="19" fillId="0" borderId="29" xfId="0" applyFont="1" applyBorder="1" applyAlignment="1">
      <alignment horizontal="center" vertical="center"/>
    </xf>
    <xf numFmtId="0" fontId="19" fillId="0" borderId="3" xfId="0" applyFont="1" applyBorder="1" applyAlignment="1">
      <alignment horizontal="center" vertical="center"/>
    </xf>
    <xf numFmtId="0" fontId="19" fillId="0" borderId="55" xfId="0" applyFont="1" applyBorder="1" applyAlignment="1">
      <alignment horizontal="center" vertical="center"/>
    </xf>
    <xf numFmtId="0" fontId="19" fillId="0" borderId="5" xfId="0" applyFont="1" applyBorder="1" applyAlignment="1">
      <alignment horizontal="center" vertical="center"/>
    </xf>
    <xf numFmtId="164" fontId="16" fillId="5" borderId="69" xfId="2" applyFont="1" applyFill="1" applyBorder="1" applyAlignment="1">
      <alignment horizontal="center" vertical="center"/>
    </xf>
    <xf numFmtId="164" fontId="16" fillId="5" borderId="71" xfId="2" applyFont="1" applyFill="1" applyBorder="1" applyAlignment="1">
      <alignment horizontal="center" vertical="center"/>
    </xf>
    <xf numFmtId="164" fontId="16" fillId="5" borderId="9" xfId="2" applyFont="1" applyFill="1" applyBorder="1" applyAlignment="1">
      <alignment horizontal="center" vertical="center"/>
    </xf>
    <xf numFmtId="164" fontId="16" fillId="5" borderId="27" xfId="2" applyFont="1" applyFill="1" applyBorder="1" applyAlignment="1">
      <alignment horizontal="center" vertical="center"/>
    </xf>
    <xf numFmtId="0" fontId="17" fillId="13" borderId="31" xfId="0" applyFont="1" applyFill="1" applyBorder="1" applyAlignment="1" applyProtection="1">
      <alignment horizontal="left" vertical="center" wrapText="1"/>
      <protection locked="0"/>
    </xf>
    <xf numFmtId="0" fontId="17" fillId="13" borderId="76" xfId="0" applyFont="1" applyFill="1" applyBorder="1" applyAlignment="1" applyProtection="1">
      <alignment horizontal="left" vertical="center" wrapText="1"/>
      <protection locked="0"/>
    </xf>
    <xf numFmtId="0" fontId="14" fillId="8" borderId="82" xfId="0" applyFont="1" applyFill="1" applyBorder="1" applyAlignment="1" applyProtection="1">
      <alignment horizontal="center" vertical="center" wrapText="1"/>
      <protection locked="0"/>
    </xf>
    <xf numFmtId="0" fontId="14" fillId="8" borderId="67" xfId="0" applyFont="1" applyFill="1" applyBorder="1" applyAlignment="1" applyProtection="1">
      <alignment horizontal="center" vertical="center" wrapText="1"/>
      <protection locked="0"/>
    </xf>
    <xf numFmtId="0" fontId="17" fillId="0" borderId="30" xfId="0" applyFont="1" applyBorder="1" applyAlignment="1" applyProtection="1">
      <alignment horizontal="justify" vertical="center"/>
      <protection locked="0"/>
    </xf>
    <xf numFmtId="0" fontId="17" fillId="0" borderId="77" xfId="0" applyFont="1" applyBorder="1" applyAlignment="1" applyProtection="1">
      <alignment horizontal="justify" vertical="center"/>
      <protection locked="0"/>
    </xf>
    <xf numFmtId="0" fontId="27" fillId="0" borderId="31" xfId="0" applyFont="1" applyBorder="1" applyAlignment="1" applyProtection="1">
      <alignment horizontal="justify" vertical="center"/>
      <protection locked="0"/>
    </xf>
    <xf numFmtId="0" fontId="27" fillId="0" borderId="76" xfId="0" applyFont="1" applyBorder="1" applyAlignment="1" applyProtection="1">
      <alignment horizontal="justify" vertical="center"/>
      <protection locked="0"/>
    </xf>
    <xf numFmtId="0" fontId="14" fillId="8" borderId="9" xfId="0" applyFont="1" applyFill="1" applyBorder="1" applyAlignment="1" applyProtection="1">
      <alignment horizontal="center" vertical="center" wrapText="1"/>
      <protection locked="0"/>
    </xf>
    <xf numFmtId="0" fontId="14" fillId="8" borderId="27" xfId="0" applyFont="1" applyFill="1" applyBorder="1" applyAlignment="1" applyProtection="1">
      <alignment horizontal="center" vertical="center" wrapText="1"/>
      <protection locked="0"/>
    </xf>
    <xf numFmtId="0" fontId="36" fillId="0" borderId="92" xfId="0" applyFont="1" applyBorder="1" applyAlignment="1">
      <alignment horizontal="center" vertical="center"/>
    </xf>
    <xf numFmtId="0" fontId="36" fillId="0" borderId="93" xfId="0" applyFont="1" applyBorder="1" applyAlignment="1">
      <alignment horizontal="center" vertical="center"/>
    </xf>
    <xf numFmtId="0" fontId="16" fillId="0" borderId="9" xfId="0" applyFont="1" applyBorder="1" applyAlignment="1">
      <alignment horizontal="center" vertical="center"/>
    </xf>
    <xf numFmtId="0" fontId="16" fillId="0" borderId="21" xfId="0" applyFont="1" applyBorder="1" applyAlignment="1">
      <alignment horizontal="center" vertical="center"/>
    </xf>
    <xf numFmtId="0" fontId="16" fillId="0" borderId="27" xfId="0" applyFont="1" applyBorder="1" applyAlignment="1">
      <alignment horizontal="center" vertical="center"/>
    </xf>
    <xf numFmtId="10" fontId="19" fillId="14" borderId="9" xfId="0" applyNumberFormat="1" applyFont="1" applyFill="1" applyBorder="1" applyAlignment="1">
      <alignment horizontal="center" vertical="center" wrapText="1"/>
    </xf>
    <xf numFmtId="10" fontId="19" fillId="14" borderId="21" xfId="0" applyNumberFormat="1" applyFont="1" applyFill="1" applyBorder="1" applyAlignment="1">
      <alignment horizontal="center" vertical="center" wrapText="1"/>
    </xf>
    <xf numFmtId="10" fontId="19" fillId="14" borderId="27" xfId="0" applyNumberFormat="1" applyFont="1" applyFill="1" applyBorder="1" applyAlignment="1">
      <alignment horizontal="center" vertical="center" wrapText="1"/>
    </xf>
    <xf numFmtId="164" fontId="16" fillId="0" borderId="66" xfId="2" applyFont="1" applyFill="1" applyBorder="1" applyAlignment="1">
      <alignment horizontal="center" vertical="center"/>
    </xf>
    <xf numFmtId="164" fontId="16" fillId="0" borderId="68" xfId="2" applyFont="1" applyFill="1" applyBorder="1" applyAlignment="1">
      <alignment horizontal="center" vertical="center"/>
    </xf>
    <xf numFmtId="164" fontId="16" fillId="0" borderId="69" xfId="2" applyFont="1" applyFill="1" applyBorder="1" applyAlignment="1">
      <alignment horizontal="center" vertical="center"/>
    </xf>
    <xf numFmtId="164" fontId="16" fillId="0" borderId="71" xfId="2" applyFont="1" applyFill="1" applyBorder="1" applyAlignment="1">
      <alignment horizontal="center" vertical="center"/>
    </xf>
    <xf numFmtId="0" fontId="27" fillId="0" borderId="69" xfId="0" applyFont="1" applyBorder="1" applyAlignment="1" applyProtection="1">
      <alignment horizontal="left" vertical="center" wrapText="1"/>
      <protection locked="0"/>
    </xf>
    <xf numFmtId="0" fontId="27" fillId="0" borderId="71"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wrapText="1"/>
      <protection locked="0"/>
    </xf>
    <xf numFmtId="0" fontId="17" fillId="0" borderId="71" xfId="0" applyFont="1" applyBorder="1" applyAlignment="1" applyProtection="1">
      <alignment horizontal="left" vertical="center" wrapText="1"/>
      <protection locked="0"/>
    </xf>
    <xf numFmtId="164" fontId="16" fillId="3" borderId="66" xfId="0" applyNumberFormat="1" applyFont="1" applyFill="1" applyBorder="1" applyAlignment="1">
      <alignment horizontal="center" vertical="center"/>
    </xf>
    <xf numFmtId="164" fontId="16" fillId="3" borderId="68" xfId="0" applyNumberFormat="1" applyFont="1" applyFill="1" applyBorder="1" applyAlignment="1">
      <alignment horizontal="center" vertical="center"/>
    </xf>
    <xf numFmtId="164" fontId="16" fillId="3" borderId="17" xfId="0" applyNumberFormat="1" applyFont="1" applyFill="1" applyBorder="1" applyAlignment="1">
      <alignment horizontal="center" vertical="center"/>
    </xf>
    <xf numFmtId="164" fontId="16" fillId="3" borderId="4" xfId="0" applyNumberFormat="1" applyFont="1" applyFill="1" applyBorder="1" applyAlignment="1">
      <alignment horizontal="center" vertical="center"/>
    </xf>
    <xf numFmtId="164" fontId="16" fillId="3" borderId="69" xfId="0" applyNumberFormat="1" applyFont="1" applyFill="1" applyBorder="1" applyAlignment="1">
      <alignment horizontal="center" vertical="center"/>
    </xf>
    <xf numFmtId="164" fontId="16" fillId="3" borderId="71" xfId="0" applyNumberFormat="1" applyFont="1" applyFill="1" applyBorder="1" applyAlignment="1">
      <alignment horizontal="center" vertical="center"/>
    </xf>
    <xf numFmtId="164" fontId="16" fillId="17" borderId="66" xfId="2" applyFont="1" applyFill="1" applyBorder="1" applyAlignment="1">
      <alignment horizontal="center" vertical="center"/>
    </xf>
    <xf numFmtId="164" fontId="16" fillId="17" borderId="17" xfId="2" applyFont="1" applyFill="1" applyBorder="1" applyAlignment="1">
      <alignment horizontal="center" vertical="center"/>
    </xf>
    <xf numFmtId="0" fontId="19" fillId="3" borderId="9" xfId="0" applyFont="1" applyFill="1" applyBorder="1" applyAlignment="1">
      <alignment horizontal="center" vertical="center"/>
    </xf>
    <xf numFmtId="0" fontId="19" fillId="3" borderId="21" xfId="0" applyFont="1" applyFill="1" applyBorder="1" applyAlignment="1">
      <alignment horizontal="center" vertical="center"/>
    </xf>
    <xf numFmtId="0" fontId="14" fillId="8" borderId="66" xfId="0" applyFont="1" applyFill="1" applyBorder="1" applyAlignment="1" applyProtection="1">
      <alignment horizontal="center" vertical="center"/>
      <protection locked="0"/>
    </xf>
    <xf numFmtId="0" fontId="14" fillId="8" borderId="81" xfId="0" applyFont="1" applyFill="1" applyBorder="1" applyAlignment="1" applyProtection="1">
      <alignment horizontal="center" vertical="center"/>
      <protection locked="0"/>
    </xf>
    <xf numFmtId="0" fontId="36" fillId="0" borderId="90" xfId="0" applyFont="1" applyBorder="1" applyAlignment="1">
      <alignment horizontal="center" vertical="center" wrapText="1"/>
    </xf>
    <xf numFmtId="0" fontId="36" fillId="0" borderId="0" xfId="0" applyFont="1" applyAlignment="1">
      <alignment horizontal="center" vertical="center" wrapText="1"/>
    </xf>
    <xf numFmtId="0" fontId="26" fillId="0" borderId="13" xfId="0" applyFont="1" applyBorder="1" applyAlignment="1" applyProtection="1">
      <alignment horizontal="justify" vertical="center" wrapText="1"/>
      <protection locked="0"/>
    </xf>
    <xf numFmtId="0" fontId="26" fillId="0" borderId="14" xfId="0" applyFont="1" applyBorder="1" applyAlignment="1" applyProtection="1">
      <alignment horizontal="justify" vertical="center" wrapText="1"/>
      <protection locked="0"/>
    </xf>
    <xf numFmtId="0" fontId="17" fillId="13" borderId="30" xfId="0" applyFont="1" applyFill="1" applyBorder="1" applyAlignment="1" applyProtection="1">
      <alignment horizontal="left" vertical="center" wrapText="1"/>
      <protection locked="0"/>
    </xf>
    <xf numFmtId="0" fontId="17" fillId="13" borderId="77" xfId="0" applyFont="1" applyFill="1" applyBorder="1" applyAlignment="1" applyProtection="1">
      <alignment horizontal="left" vertical="center" wrapText="1"/>
      <protection locked="0"/>
    </xf>
    <xf numFmtId="164" fontId="16" fillId="15" borderId="12" xfId="2" applyFont="1" applyFill="1" applyBorder="1" applyAlignment="1">
      <alignment horizontal="center" vertical="center"/>
    </xf>
    <xf numFmtId="164" fontId="16" fillId="15" borderId="1" xfId="2" applyFont="1" applyFill="1" applyBorder="1" applyAlignment="1">
      <alignment horizontal="center" vertical="center"/>
    </xf>
    <xf numFmtId="0" fontId="27" fillId="13" borderId="60" xfId="0" applyFont="1" applyFill="1" applyBorder="1" applyAlignment="1" applyProtection="1">
      <alignment horizontal="left" vertical="center" wrapText="1"/>
      <protection locked="0"/>
    </xf>
    <xf numFmtId="0" fontId="27" fillId="13" borderId="62" xfId="0" applyFont="1" applyFill="1" applyBorder="1" applyAlignment="1" applyProtection="1">
      <alignment horizontal="left" vertical="center" wrapText="1"/>
      <protection locked="0"/>
    </xf>
    <xf numFmtId="164" fontId="16" fillId="5" borderId="17" xfId="2" applyFont="1" applyFill="1" applyBorder="1" applyAlignment="1">
      <alignment horizontal="center" vertical="center"/>
    </xf>
    <xf numFmtId="164" fontId="16" fillId="5" borderId="4" xfId="2" applyFont="1" applyFill="1" applyBorder="1" applyAlignment="1">
      <alignment horizontal="center" vertical="center"/>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10" fontId="19" fillId="14" borderId="66" xfId="0" applyNumberFormat="1" applyFont="1" applyFill="1" applyBorder="1" applyAlignment="1">
      <alignment horizontal="center" vertical="center" wrapText="1"/>
    </xf>
    <xf numFmtId="10" fontId="19" fillId="14" borderId="67" xfId="0" applyNumberFormat="1" applyFont="1" applyFill="1" applyBorder="1" applyAlignment="1">
      <alignment horizontal="center" vertical="center" wrapText="1"/>
    </xf>
    <xf numFmtId="10" fontId="19" fillId="14" borderId="68" xfId="0" applyNumberFormat="1" applyFont="1" applyFill="1" applyBorder="1" applyAlignment="1">
      <alignment horizontal="center" vertical="center" wrapText="1"/>
    </xf>
    <xf numFmtId="0" fontId="16" fillId="3" borderId="66" xfId="0" applyFont="1" applyFill="1" applyBorder="1" applyAlignment="1" applyProtection="1">
      <alignment horizontal="left" vertical="center" wrapText="1"/>
      <protection locked="0"/>
    </xf>
    <xf numFmtId="0" fontId="16" fillId="3" borderId="68" xfId="0" applyFont="1" applyFill="1" applyBorder="1" applyAlignment="1" applyProtection="1">
      <alignment horizontal="left" vertical="center" wrapText="1"/>
      <protection locked="0"/>
    </xf>
    <xf numFmtId="0" fontId="16" fillId="3" borderId="69" xfId="0" applyFont="1" applyFill="1" applyBorder="1" applyAlignment="1" applyProtection="1">
      <alignment horizontal="left" vertical="center" wrapText="1"/>
      <protection locked="0"/>
    </xf>
    <xf numFmtId="0" fontId="16" fillId="3" borderId="71" xfId="0" applyFont="1" applyFill="1" applyBorder="1" applyAlignment="1" applyProtection="1">
      <alignment horizontal="left" vertical="center" wrapText="1"/>
      <protection locked="0"/>
    </xf>
    <xf numFmtId="164" fontId="17" fillId="0" borderId="9" xfId="2" applyFont="1" applyFill="1" applyBorder="1" applyAlignment="1">
      <alignment horizontal="center" vertical="center"/>
    </xf>
    <xf numFmtId="164" fontId="17" fillId="0" borderId="21" xfId="2" applyFont="1" applyFill="1" applyBorder="1" applyAlignment="1">
      <alignment horizontal="center" vertical="center"/>
    </xf>
    <xf numFmtId="164" fontId="17" fillId="0" borderId="27" xfId="2" applyFont="1" applyFill="1" applyBorder="1" applyAlignment="1">
      <alignment horizontal="center" vertical="center"/>
    </xf>
    <xf numFmtId="44" fontId="17" fillId="16" borderId="51" xfId="2" applyNumberFormat="1" applyFont="1" applyFill="1" applyBorder="1" applyAlignment="1">
      <alignment horizontal="center" vertical="center"/>
    </xf>
    <xf numFmtId="164" fontId="17" fillId="16" borderId="52" xfId="2" applyFont="1" applyFill="1" applyBorder="1" applyAlignment="1">
      <alignment horizontal="center" vertical="center"/>
    </xf>
    <xf numFmtId="0" fontId="17" fillId="0" borderId="9"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6" fillId="9" borderId="66" xfId="0" applyFont="1" applyFill="1" applyBorder="1" applyAlignment="1">
      <alignment horizontal="center" vertical="center"/>
    </xf>
    <xf numFmtId="0" fontId="16" fillId="9" borderId="67" xfId="0" applyFont="1" applyFill="1" applyBorder="1" applyAlignment="1">
      <alignment horizontal="center" vertical="center"/>
    </xf>
    <xf numFmtId="0" fontId="16" fillId="9" borderId="68" xfId="0" applyFont="1" applyFill="1" applyBorder="1" applyAlignment="1">
      <alignment horizontal="center" vertical="center"/>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27" fillId="13" borderId="31" xfId="0" applyFont="1" applyFill="1" applyBorder="1" applyAlignment="1" applyProtection="1">
      <alignment horizontal="left" vertical="center" wrapText="1"/>
      <protection locked="0"/>
    </xf>
    <xf numFmtId="0" fontId="27" fillId="13" borderId="76" xfId="0" applyFont="1" applyFill="1" applyBorder="1" applyAlignment="1" applyProtection="1">
      <alignment horizontal="left" vertical="center" wrapText="1"/>
      <protection locked="0"/>
    </xf>
    <xf numFmtId="0" fontId="16" fillId="14" borderId="6" xfId="0" applyFont="1" applyFill="1" applyBorder="1" applyAlignment="1" applyProtection="1">
      <alignment horizontal="center" vertical="center" wrapText="1"/>
      <protection locked="0"/>
    </xf>
    <xf numFmtId="0" fontId="16" fillId="14" borderId="7" xfId="0" applyFont="1" applyFill="1" applyBorder="1" applyAlignment="1" applyProtection="1">
      <alignment horizontal="center" vertical="center" wrapText="1"/>
      <protection locked="0"/>
    </xf>
    <xf numFmtId="10" fontId="16" fillId="14" borderId="83" xfId="0" applyNumberFormat="1" applyFont="1" applyFill="1" applyBorder="1" applyAlignment="1">
      <alignment horizontal="center" vertical="center" wrapText="1"/>
    </xf>
    <xf numFmtId="10" fontId="16" fillId="14" borderId="84" xfId="0" applyNumberFormat="1" applyFont="1" applyFill="1" applyBorder="1" applyAlignment="1">
      <alignment horizontal="center"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4" xfId="0" applyFont="1" applyBorder="1" applyAlignment="1">
      <alignment horizontal="center" vertical="center"/>
    </xf>
    <xf numFmtId="0" fontId="14" fillId="0" borderId="85" xfId="0"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30" xfId="0" applyFont="1" applyBorder="1" applyAlignment="1">
      <alignment horizontal="center" vertical="center"/>
    </xf>
    <xf numFmtId="0" fontId="14" fillId="0" borderId="72" xfId="0" applyFont="1" applyBorder="1" applyAlignment="1">
      <alignment horizontal="center" vertical="center"/>
    </xf>
    <xf numFmtId="0" fontId="14" fillId="0" borderId="32" xfId="0" applyFont="1" applyBorder="1" applyAlignment="1">
      <alignment horizontal="center" vertical="center"/>
    </xf>
    <xf numFmtId="0" fontId="14" fillId="0" borderId="63" xfId="0" applyFont="1" applyBorder="1" applyAlignment="1">
      <alignment horizontal="center" vertical="center"/>
    </xf>
    <xf numFmtId="0" fontId="14" fillId="0" borderId="10" xfId="0" applyFont="1" applyBorder="1" applyAlignment="1">
      <alignment horizontal="center" vertical="center"/>
    </xf>
    <xf numFmtId="0" fontId="14" fillId="0" borderId="69" xfId="0" applyFont="1" applyBorder="1" applyAlignment="1">
      <alignment horizontal="center" vertical="center"/>
    </xf>
    <xf numFmtId="0" fontId="14" fillId="0" borderId="86" xfId="0" applyFont="1" applyBorder="1" applyAlignment="1">
      <alignment horizontal="center" vertical="center"/>
    </xf>
    <xf numFmtId="0" fontId="19" fillId="0" borderId="56" xfId="0" applyFont="1" applyBorder="1" applyAlignment="1">
      <alignment horizontal="center" vertical="center"/>
    </xf>
    <xf numFmtId="0" fontId="16" fillId="3" borderId="66" xfId="0" applyFont="1" applyFill="1" applyBorder="1" applyAlignment="1">
      <alignment horizontal="center" vertical="center" wrapText="1"/>
    </xf>
    <xf numFmtId="0" fontId="16" fillId="3" borderId="68" xfId="0" applyFont="1" applyFill="1" applyBorder="1" applyAlignment="1">
      <alignment horizontal="center" vertical="center" wrapText="1"/>
    </xf>
    <xf numFmtId="0" fontId="17" fillId="13" borderId="9" xfId="0" applyFont="1" applyFill="1" applyBorder="1" applyAlignment="1" applyProtection="1">
      <alignment horizontal="left" vertical="center" wrapText="1"/>
      <protection locked="0"/>
    </xf>
    <xf numFmtId="0" fontId="17" fillId="13" borderId="27" xfId="0" applyFont="1" applyFill="1" applyBorder="1" applyAlignment="1" applyProtection="1">
      <alignment horizontal="left" vertical="center" wrapText="1"/>
      <protection locked="0"/>
    </xf>
    <xf numFmtId="164" fontId="16" fillId="15" borderId="6" xfId="2" applyFont="1" applyFill="1" applyBorder="1" applyAlignment="1">
      <alignment horizontal="center" vertical="center"/>
    </xf>
    <xf numFmtId="164" fontId="16" fillId="15" borderId="7" xfId="2" applyFont="1" applyFill="1" applyBorder="1" applyAlignment="1">
      <alignment horizontal="center" vertical="center"/>
    </xf>
    <xf numFmtId="0" fontId="19" fillId="12" borderId="9" xfId="0" applyFont="1" applyFill="1" applyBorder="1" applyAlignment="1">
      <alignment horizontal="center" vertical="center"/>
    </xf>
    <xf numFmtId="0" fontId="19" fillId="12" borderId="21" xfId="0" applyFont="1" applyFill="1" applyBorder="1" applyAlignment="1">
      <alignment horizontal="center" vertical="center"/>
    </xf>
    <xf numFmtId="0" fontId="19" fillId="12" borderId="27" xfId="0" applyFont="1" applyFill="1" applyBorder="1" applyAlignment="1">
      <alignment horizontal="center" vertical="center"/>
    </xf>
    <xf numFmtId="164" fontId="16" fillId="12" borderId="9" xfId="2" applyFont="1" applyFill="1" applyBorder="1" applyAlignment="1">
      <alignment horizontal="center" vertical="center"/>
    </xf>
    <xf numFmtId="164" fontId="16" fillId="12" borderId="27" xfId="2" applyFont="1" applyFill="1" applyBorder="1" applyAlignment="1">
      <alignment horizontal="center" vertical="center"/>
    </xf>
    <xf numFmtId="0" fontId="16" fillId="0" borderId="51" xfId="0" applyFont="1" applyBorder="1" applyAlignment="1" applyProtection="1">
      <alignment horizontal="center" vertical="center" wrapText="1"/>
      <protection locked="0"/>
    </xf>
    <xf numFmtId="0" fontId="16" fillId="0" borderId="52" xfId="0" applyFont="1" applyBorder="1" applyAlignment="1" applyProtection="1">
      <alignment horizontal="center" vertical="center" wrapText="1"/>
      <protection locked="0"/>
    </xf>
    <xf numFmtId="0" fontId="28" fillId="0" borderId="17"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27" fillId="13" borderId="30" xfId="0" applyFont="1" applyFill="1" applyBorder="1" applyAlignment="1" applyProtection="1">
      <alignment horizontal="left" vertical="center" wrapText="1"/>
      <protection locked="0"/>
    </xf>
    <xf numFmtId="0" fontId="27" fillId="13" borderId="77" xfId="0" applyFont="1" applyFill="1" applyBorder="1" applyAlignment="1" applyProtection="1">
      <alignment horizontal="left" vertical="center" wrapText="1"/>
      <protection locked="0"/>
    </xf>
    <xf numFmtId="0" fontId="17" fillId="0" borderId="37" xfId="0" applyFont="1" applyBorder="1" applyAlignment="1">
      <alignment horizontal="center" vertical="center"/>
    </xf>
    <xf numFmtId="0" fontId="17" fillId="0" borderId="62" xfId="0" applyFont="1" applyBorder="1" applyAlignment="1">
      <alignment horizontal="center" vertical="center"/>
    </xf>
    <xf numFmtId="164" fontId="17" fillId="0" borderId="13" xfId="2" applyFont="1" applyBorder="1" applyAlignment="1">
      <alignment horizontal="center"/>
    </xf>
    <xf numFmtId="164" fontId="17" fillId="0" borderId="14" xfId="2" applyFont="1" applyBorder="1" applyAlignment="1">
      <alignment horizontal="center"/>
    </xf>
    <xf numFmtId="0" fontId="17" fillId="0" borderId="57" xfId="0" applyFont="1" applyBorder="1" applyAlignment="1">
      <alignment horizontal="center"/>
    </xf>
    <xf numFmtId="0" fontId="17" fillId="0" borderId="37" xfId="0" applyFont="1" applyBorder="1" applyAlignment="1">
      <alignment horizontal="center"/>
    </xf>
    <xf numFmtId="0" fontId="17" fillId="0" borderId="14" xfId="0" applyFont="1" applyBorder="1" applyAlignment="1">
      <alignment horizontal="center"/>
    </xf>
    <xf numFmtId="0" fontId="26" fillId="0" borderId="13" xfId="0" applyFont="1" applyBorder="1" applyAlignment="1" applyProtection="1">
      <alignment horizontal="left" vertical="top" wrapText="1"/>
      <protection locked="0"/>
    </xf>
    <xf numFmtId="0" fontId="26" fillId="0" borderId="14" xfId="0" applyFont="1" applyBorder="1" applyAlignment="1" applyProtection="1">
      <alignment horizontal="left" vertical="top" wrapText="1"/>
      <protection locked="0"/>
    </xf>
    <xf numFmtId="0" fontId="27" fillId="0" borderId="29"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16" fillId="0" borderId="80" xfId="0" applyFont="1" applyBorder="1" applyAlignment="1" applyProtection="1">
      <alignment horizontal="center" vertical="center" wrapText="1"/>
      <protection locked="0"/>
    </xf>
    <xf numFmtId="0" fontId="16" fillId="0" borderId="74" xfId="0" applyFont="1" applyBorder="1" applyAlignment="1" applyProtection="1">
      <alignment horizontal="center" vertical="center" wrapText="1"/>
      <protection locked="0"/>
    </xf>
    <xf numFmtId="0" fontId="16" fillId="0" borderId="75" xfId="0" applyFont="1" applyBorder="1" applyAlignment="1" applyProtection="1">
      <alignment horizontal="center" vertical="center" wrapText="1"/>
      <protection locked="0"/>
    </xf>
    <xf numFmtId="14" fontId="14" fillId="0" borderId="33" xfId="0" applyNumberFormat="1" applyFont="1" applyBorder="1" applyAlignment="1">
      <alignment horizontal="center" vertical="center"/>
    </xf>
    <xf numFmtId="14" fontId="14" fillId="0" borderId="72" xfId="0" applyNumberFormat="1" applyFont="1" applyBorder="1" applyAlignment="1">
      <alignment horizontal="center" vertical="center"/>
    </xf>
    <xf numFmtId="14" fontId="14" fillId="0" borderId="77" xfId="0" applyNumberFormat="1" applyFont="1" applyBorder="1" applyAlignment="1">
      <alignment horizontal="center" vertical="center"/>
    </xf>
    <xf numFmtId="10" fontId="19" fillId="14" borderId="6" xfId="0" applyNumberFormat="1" applyFont="1" applyFill="1" applyBorder="1" applyAlignment="1">
      <alignment horizontal="center" vertical="center" wrapText="1"/>
    </xf>
    <xf numFmtId="10" fontId="19" fillId="14" borderId="7" xfId="0" applyNumberFormat="1" applyFont="1" applyFill="1" applyBorder="1" applyAlignment="1">
      <alignment horizontal="center" vertical="center" wrapText="1"/>
    </xf>
    <xf numFmtId="0" fontId="26" fillId="0" borderId="18" xfId="0" applyFont="1" applyBorder="1" applyAlignment="1" applyProtection="1">
      <alignment horizontal="justify" vertical="center" wrapText="1"/>
      <protection locked="0"/>
    </xf>
    <xf numFmtId="0" fontId="26" fillId="0" borderId="19" xfId="0" applyFont="1" applyBorder="1" applyAlignment="1" applyProtection="1">
      <alignment horizontal="justify" vertical="center" wrapText="1"/>
      <protection locked="0"/>
    </xf>
    <xf numFmtId="164" fontId="16" fillId="15" borderId="18" xfId="2" applyFont="1" applyFill="1" applyBorder="1" applyAlignment="1">
      <alignment horizontal="center" vertical="center"/>
    </xf>
    <xf numFmtId="164" fontId="16" fillId="15" borderId="19" xfId="2" applyFont="1" applyFill="1" applyBorder="1" applyAlignment="1">
      <alignment horizontal="center" vertical="center"/>
    </xf>
    <xf numFmtId="0" fontId="17" fillId="0" borderId="66" xfId="0" applyFont="1" applyBorder="1" applyAlignment="1">
      <alignment horizontal="center"/>
    </xf>
    <xf numFmtId="0" fontId="17" fillId="0" borderId="68" xfId="0" applyFont="1" applyBorder="1" applyAlignment="1">
      <alignment horizontal="center"/>
    </xf>
    <xf numFmtId="0" fontId="17" fillId="0" borderId="69" xfId="0" applyFont="1" applyBorder="1" applyAlignment="1">
      <alignment horizontal="center"/>
    </xf>
    <xf numFmtId="0" fontId="17" fillId="0" borderId="71" xfId="0" applyFont="1" applyBorder="1" applyAlignment="1">
      <alignment horizontal="center"/>
    </xf>
    <xf numFmtId="10" fontId="19" fillId="15" borderId="66" xfId="0" applyNumberFormat="1" applyFont="1" applyFill="1" applyBorder="1" applyAlignment="1">
      <alignment horizontal="center" vertical="center" wrapText="1"/>
    </xf>
    <xf numFmtId="10" fontId="19" fillId="15" borderId="67" xfId="0" applyNumberFormat="1" applyFont="1" applyFill="1" applyBorder="1" applyAlignment="1">
      <alignment horizontal="center" vertical="center" wrapText="1"/>
    </xf>
    <xf numFmtId="10" fontId="19" fillId="15" borderId="68" xfId="0" applyNumberFormat="1" applyFont="1" applyFill="1" applyBorder="1" applyAlignment="1">
      <alignment horizontal="center" vertical="center" wrapText="1"/>
    </xf>
    <xf numFmtId="164" fontId="17" fillId="0" borderId="12" xfId="2" applyFont="1" applyFill="1" applyBorder="1" applyAlignment="1" applyProtection="1">
      <alignment horizontal="center" vertical="center" wrapText="1"/>
      <protection locked="0"/>
    </xf>
    <xf numFmtId="164" fontId="17" fillId="0" borderId="33" xfId="2" applyFont="1" applyFill="1" applyBorder="1" applyAlignment="1" applyProtection="1">
      <alignment horizontal="center" vertical="center" wrapText="1"/>
      <protection locked="0"/>
    </xf>
    <xf numFmtId="9" fontId="16" fillId="11" borderId="12" xfId="5" applyFont="1" applyFill="1" applyBorder="1" applyAlignment="1" applyProtection="1">
      <alignment horizontal="center" vertical="center" wrapText="1"/>
      <protection locked="0"/>
    </xf>
    <xf numFmtId="9" fontId="16" fillId="11" borderId="1" xfId="5" applyFont="1" applyFill="1" applyBorder="1" applyAlignment="1" applyProtection="1">
      <alignment horizontal="center" vertical="center" wrapText="1"/>
      <protection locked="0"/>
    </xf>
    <xf numFmtId="0" fontId="17" fillId="0" borderId="72" xfId="0" applyFont="1" applyBorder="1" applyAlignment="1">
      <alignment horizontal="center" vertical="center"/>
    </xf>
    <xf numFmtId="0" fontId="17" fillId="0" borderId="77" xfId="0" applyFont="1" applyBorder="1" applyAlignment="1">
      <alignment horizontal="center" vertical="center"/>
    </xf>
    <xf numFmtId="164" fontId="17" fillId="0" borderId="18" xfId="2" applyFont="1" applyBorder="1" applyAlignment="1">
      <alignment horizontal="center"/>
    </xf>
    <xf numFmtId="164" fontId="17" fillId="0" borderId="19" xfId="2" applyFont="1" applyBorder="1" applyAlignment="1">
      <alignment horizontal="center"/>
    </xf>
    <xf numFmtId="0" fontId="17" fillId="0" borderId="23" xfId="0" applyFont="1" applyBorder="1" applyAlignment="1">
      <alignment horizontal="center"/>
    </xf>
    <xf numFmtId="0" fontId="17" fillId="0" borderId="34" xfId="0" applyFont="1" applyBorder="1" applyAlignment="1">
      <alignment horizontal="center"/>
    </xf>
    <xf numFmtId="0" fontId="17" fillId="0" borderId="19" xfId="0" applyFont="1" applyBorder="1" applyAlignment="1">
      <alignment horizontal="center"/>
    </xf>
    <xf numFmtId="164" fontId="17" fillId="0" borderId="29" xfId="2" applyFont="1" applyFill="1" applyBorder="1" applyAlignment="1" applyProtection="1">
      <alignment horizontal="center" vertical="center" wrapText="1"/>
      <protection locked="0"/>
    </xf>
    <xf numFmtId="164" fontId="17" fillId="0" borderId="25" xfId="2" applyFont="1" applyFill="1" applyBorder="1" applyAlignment="1" applyProtection="1">
      <alignment horizontal="center" vertical="center" wrapText="1"/>
      <protection locked="0"/>
    </xf>
    <xf numFmtId="9" fontId="16" fillId="11" borderId="29" xfId="5" applyFont="1" applyFill="1" applyBorder="1" applyAlignment="1" applyProtection="1">
      <alignment horizontal="center" vertical="center" wrapText="1"/>
      <protection locked="0"/>
    </xf>
    <xf numFmtId="9" fontId="16" fillId="11" borderId="3" xfId="5" applyFont="1" applyFill="1" applyBorder="1" applyAlignment="1" applyProtection="1">
      <alignment horizontal="center" vertical="center" wrapText="1"/>
      <protection locked="0"/>
    </xf>
    <xf numFmtId="0" fontId="17" fillId="0" borderId="78" xfId="0" applyFont="1" applyBorder="1" applyAlignment="1">
      <alignment horizontal="center" vertical="center"/>
    </xf>
    <xf numFmtId="0" fontId="17" fillId="0" borderId="76" xfId="0" applyFont="1" applyBorder="1" applyAlignment="1">
      <alignment horizontal="center" vertical="center"/>
    </xf>
    <xf numFmtId="164" fontId="17" fillId="0" borderId="29" xfId="2" applyFont="1" applyBorder="1" applyAlignment="1">
      <alignment horizontal="center"/>
    </xf>
    <xf numFmtId="164" fontId="17" fillId="0" borderId="3" xfId="2" applyFont="1" applyBorder="1" applyAlignment="1">
      <alignment horizontal="center"/>
    </xf>
    <xf numFmtId="0" fontId="17" fillId="0" borderId="26" xfId="0" applyFont="1" applyBorder="1" applyAlignment="1">
      <alignment horizontal="center"/>
    </xf>
    <xf numFmtId="0" fontId="17" fillId="0" borderId="78" xfId="0" applyFont="1" applyBorder="1" applyAlignment="1">
      <alignment horizontal="center"/>
    </xf>
    <xf numFmtId="0" fontId="17" fillId="0" borderId="3" xfId="0" applyFont="1" applyBorder="1" applyAlignment="1">
      <alignment horizontal="center"/>
    </xf>
    <xf numFmtId="164" fontId="17" fillId="0" borderId="13" xfId="2" applyFont="1" applyFill="1" applyBorder="1" applyAlignment="1" applyProtection="1">
      <alignment horizontal="center" vertical="center" wrapText="1"/>
      <protection locked="0"/>
    </xf>
    <xf numFmtId="164" fontId="17" fillId="0" borderId="20" xfId="2" applyFont="1" applyFill="1" applyBorder="1" applyAlignment="1" applyProtection="1">
      <alignment horizontal="center" vertical="center" wrapText="1"/>
      <protection locked="0"/>
    </xf>
    <xf numFmtId="9" fontId="16" fillId="11" borderId="13" xfId="5" applyFont="1" applyFill="1" applyBorder="1" applyAlignment="1" applyProtection="1">
      <alignment horizontal="center" vertical="center" wrapText="1"/>
      <protection locked="0"/>
    </xf>
    <xf numFmtId="9" fontId="16" fillId="11" borderId="14" xfId="5" applyFont="1" applyFill="1" applyBorder="1" applyAlignment="1" applyProtection="1">
      <alignment horizontal="center" vertical="center" wrapText="1"/>
      <protection locked="0"/>
    </xf>
    <xf numFmtId="0" fontId="25" fillId="0" borderId="17" xfId="0" applyFont="1" applyBorder="1" applyAlignment="1">
      <alignment horizontal="center" vertical="center" wrapText="1"/>
    </xf>
    <xf numFmtId="0" fontId="25" fillId="0" borderId="0" xfId="0" applyFont="1" applyAlignment="1">
      <alignment horizontal="center" vertical="center" wrapText="1"/>
    </xf>
    <xf numFmtId="0" fontId="25" fillId="0" borderId="4" xfId="0" applyFont="1" applyBorder="1" applyAlignment="1">
      <alignment horizontal="center" vertical="center" wrapText="1"/>
    </xf>
    <xf numFmtId="0" fontId="25" fillId="0" borderId="17" xfId="0" applyFont="1" applyBorder="1" applyAlignment="1">
      <alignment horizontal="center" vertical="center"/>
    </xf>
    <xf numFmtId="0" fontId="25" fillId="0" borderId="0" xfId="0" applyFont="1" applyAlignment="1">
      <alignment horizontal="center" vertical="center"/>
    </xf>
    <xf numFmtId="0" fontId="25" fillId="0" borderId="4" xfId="0" applyFont="1" applyBorder="1" applyAlignment="1">
      <alignment horizontal="center" vertical="center"/>
    </xf>
    <xf numFmtId="0" fontId="21" fillId="14" borderId="9" xfId="0" applyFont="1" applyFill="1" applyBorder="1" applyAlignment="1">
      <alignment horizontal="center" vertical="center"/>
    </xf>
    <xf numFmtId="0" fontId="21" fillId="14" borderId="21" xfId="0" applyFont="1" applyFill="1" applyBorder="1" applyAlignment="1">
      <alignment horizontal="center" vertical="center"/>
    </xf>
    <xf numFmtId="0" fontId="21" fillId="14" borderId="27" xfId="0" applyFont="1" applyFill="1" applyBorder="1" applyAlignment="1">
      <alignment horizontal="center" vertical="center"/>
    </xf>
    <xf numFmtId="0" fontId="16" fillId="3" borderId="66" xfId="0" applyFont="1" applyFill="1" applyBorder="1" applyAlignment="1">
      <alignment horizontal="center" vertical="center"/>
    </xf>
    <xf numFmtId="0" fontId="16" fillId="3" borderId="68" xfId="0" applyFont="1" applyFill="1" applyBorder="1" applyAlignment="1">
      <alignment horizontal="center" vertical="center"/>
    </xf>
    <xf numFmtId="0" fontId="16" fillId="3" borderId="67"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27" xfId="0" applyFont="1" applyFill="1" applyBorder="1" applyAlignment="1">
      <alignment horizontal="center" vertical="center"/>
    </xf>
    <xf numFmtId="0" fontId="16" fillId="0" borderId="9"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0" borderId="66"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wrapText="1"/>
      <protection locked="0"/>
    </xf>
    <xf numFmtId="0" fontId="16" fillId="0" borderId="68" xfId="0" applyFont="1" applyBorder="1" applyAlignment="1" applyProtection="1">
      <alignment horizontal="center" vertical="center" wrapText="1"/>
      <protection locked="0"/>
    </xf>
    <xf numFmtId="0" fontId="16" fillId="3" borderId="69" xfId="0" applyFont="1" applyFill="1" applyBorder="1" applyAlignment="1">
      <alignment horizontal="center" vertical="center"/>
    </xf>
    <xf numFmtId="0" fontId="16" fillId="3" borderId="71" xfId="0" applyFont="1" applyFill="1" applyBorder="1" applyAlignment="1">
      <alignment horizontal="center" vertical="center"/>
    </xf>
    <xf numFmtId="0" fontId="16" fillId="11" borderId="51" xfId="0" applyFont="1" applyFill="1" applyBorder="1" applyAlignment="1" applyProtection="1">
      <alignment horizontal="left" vertical="center" wrapText="1"/>
      <protection locked="0"/>
    </xf>
    <xf numFmtId="0" fontId="16" fillId="11" borderId="52" xfId="0" applyFont="1" applyFill="1" applyBorder="1" applyAlignment="1" applyProtection="1">
      <alignment horizontal="left" vertical="center" wrapText="1"/>
      <protection locked="0"/>
    </xf>
    <xf numFmtId="0" fontId="17" fillId="0" borderId="67" xfId="0" applyFont="1" applyBorder="1" applyAlignment="1" applyProtection="1">
      <alignment horizontal="center" vertical="center" wrapText="1"/>
      <protection locked="0"/>
    </xf>
    <xf numFmtId="0" fontId="17" fillId="0" borderId="70" xfId="0" applyFont="1" applyBorder="1" applyAlignment="1" applyProtection="1">
      <alignment horizontal="center" vertical="center" wrapText="1"/>
      <protection locked="0"/>
    </xf>
    <xf numFmtId="0" fontId="17" fillId="0" borderId="69" xfId="0" applyFont="1" applyBorder="1" applyAlignment="1">
      <alignment horizontal="center" vertical="center"/>
    </xf>
    <xf numFmtId="0" fontId="17" fillId="0" borderId="71" xfId="0" applyFont="1" applyBorder="1" applyAlignment="1">
      <alignment horizontal="center" vertical="center"/>
    </xf>
    <xf numFmtId="0" fontId="17" fillId="0" borderId="17" xfId="0" applyFont="1" applyBorder="1" applyAlignment="1">
      <alignment horizontal="center"/>
    </xf>
    <xf numFmtId="0" fontId="17" fillId="0" borderId="0" xfId="0" applyFont="1" applyAlignment="1">
      <alignment horizontal="center"/>
    </xf>
    <xf numFmtId="0" fontId="21" fillId="0" borderId="59" xfId="0" applyFont="1" applyBorder="1" applyAlignment="1" applyProtection="1">
      <alignment horizontal="left" vertical="center"/>
      <protection locked="0"/>
    </xf>
    <xf numFmtId="0" fontId="26" fillId="0" borderId="9"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26" fillId="0" borderId="66" xfId="0" applyFont="1" applyBorder="1" applyAlignment="1" applyProtection="1">
      <alignment horizontal="center" vertical="center" wrapText="1"/>
      <protection locked="0"/>
    </xf>
    <xf numFmtId="0" fontId="26" fillId="0" borderId="67" xfId="0" applyFont="1" applyBorder="1" applyAlignment="1" applyProtection="1">
      <alignment horizontal="center" vertical="center" wrapText="1"/>
      <protection locked="0"/>
    </xf>
    <xf numFmtId="0" fontId="26" fillId="0" borderId="68" xfId="0" applyFont="1" applyBorder="1" applyAlignment="1" applyProtection="1">
      <alignment horizontal="center" vertical="center" wrapText="1"/>
      <protection locked="0"/>
    </xf>
    <xf numFmtId="0" fontId="26" fillId="0" borderId="31" xfId="0" applyFont="1" applyBorder="1" applyAlignment="1" applyProtection="1">
      <alignment horizontal="center" vertical="center" wrapText="1"/>
      <protection locked="0"/>
    </xf>
    <xf numFmtId="0" fontId="26" fillId="0" borderId="78" xfId="0" applyFont="1" applyBorder="1" applyAlignment="1" applyProtection="1">
      <alignment horizontal="center" vertical="center" wrapText="1"/>
      <protection locked="0"/>
    </xf>
    <xf numFmtId="0" fontId="26" fillId="0" borderId="76" xfId="0" applyFont="1" applyBorder="1" applyAlignment="1" applyProtection="1">
      <alignment horizontal="center" vertical="center" wrapText="1"/>
      <protection locked="0"/>
    </xf>
    <xf numFmtId="0" fontId="26" fillId="0" borderId="69" xfId="0" applyFont="1" applyBorder="1" applyAlignment="1" applyProtection="1">
      <alignment horizontal="center" vertical="center" wrapText="1"/>
      <protection locked="0"/>
    </xf>
    <xf numFmtId="0" fontId="26" fillId="0" borderId="70" xfId="0" applyFont="1" applyBorder="1" applyAlignment="1" applyProtection="1">
      <alignment horizontal="center" vertical="center" wrapText="1"/>
      <protection locked="0"/>
    </xf>
    <xf numFmtId="0" fontId="26" fillId="0" borderId="71" xfId="0" applyFont="1" applyBorder="1" applyAlignment="1" applyProtection="1">
      <alignment horizontal="center" vertical="center" wrapText="1"/>
      <protection locked="0"/>
    </xf>
    <xf numFmtId="0" fontId="17" fillId="0" borderId="9" xfId="0" applyFont="1" applyBorder="1" applyAlignment="1" applyProtection="1">
      <alignment horizontal="left" vertical="center"/>
      <protection locked="0"/>
    </xf>
    <xf numFmtId="0" fontId="17" fillId="0" borderId="21" xfId="0" applyFont="1" applyBorder="1" applyAlignment="1" applyProtection="1">
      <alignment horizontal="left" vertical="center"/>
      <protection locked="0"/>
    </xf>
    <xf numFmtId="0" fontId="17" fillId="0" borderId="69" xfId="0" applyFont="1" applyBorder="1" applyAlignment="1" applyProtection="1">
      <alignment horizontal="left" vertical="center"/>
      <protection locked="0"/>
    </xf>
    <xf numFmtId="0" fontId="17" fillId="0" borderId="70" xfId="0" applyFont="1" applyBorder="1" applyAlignment="1" applyProtection="1">
      <alignment horizontal="left" vertical="center"/>
      <protection locked="0"/>
    </xf>
    <xf numFmtId="0" fontId="16" fillId="0" borderId="69" xfId="0" applyFont="1" applyBorder="1" applyAlignment="1" applyProtection="1">
      <alignment horizontal="center" vertical="center"/>
      <protection locked="0"/>
    </xf>
    <xf numFmtId="0" fontId="16" fillId="0" borderId="70" xfId="0" applyFont="1" applyBorder="1" applyAlignment="1" applyProtection="1">
      <alignment horizontal="center" vertical="center"/>
      <protection locked="0"/>
    </xf>
    <xf numFmtId="0" fontId="16" fillId="0" borderId="71" xfId="0" applyFont="1" applyBorder="1" applyAlignment="1" applyProtection="1">
      <alignment horizontal="center" vertical="center"/>
      <protection locked="0"/>
    </xf>
    <xf numFmtId="0" fontId="23" fillId="0" borderId="9"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27" xfId="0" applyFont="1" applyBorder="1" applyAlignment="1" applyProtection="1">
      <alignment horizontal="center" vertical="center" wrapText="1"/>
      <protection locked="0"/>
    </xf>
    <xf numFmtId="0" fontId="17" fillId="13" borderId="21" xfId="0" applyFont="1" applyFill="1" applyBorder="1" applyAlignment="1" applyProtection="1">
      <alignment horizontal="left" vertical="center" wrapText="1"/>
      <protection locked="0"/>
    </xf>
    <xf numFmtId="0" fontId="26" fillId="0" borderId="63" xfId="0" applyFont="1" applyBorder="1" applyAlignment="1" applyProtection="1">
      <alignment horizontal="center" vertical="center" wrapText="1"/>
      <protection locked="0"/>
    </xf>
    <xf numFmtId="0" fontId="26" fillId="0" borderId="59" xfId="0" applyFont="1" applyBorder="1" applyAlignment="1" applyProtection="1">
      <alignment horizontal="center" vertical="center" wrapText="1"/>
      <protection locked="0"/>
    </xf>
    <xf numFmtId="0" fontId="26" fillId="0" borderId="64"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69" xfId="0" applyFont="1" applyBorder="1" applyAlignment="1" applyProtection="1">
      <alignment horizontal="center" vertical="center" wrapText="1"/>
      <protection locked="0"/>
    </xf>
    <xf numFmtId="0" fontId="16" fillId="0" borderId="70" xfId="0" applyFont="1" applyBorder="1" applyAlignment="1" applyProtection="1">
      <alignment horizontal="center" vertical="center" wrapText="1"/>
      <protection locked="0"/>
    </xf>
    <xf numFmtId="0" fontId="16" fillId="0" borderId="71" xfId="0" applyFont="1" applyBorder="1" applyAlignment="1" applyProtection="1">
      <alignment horizontal="center" vertical="center" wrapText="1"/>
      <protection locked="0"/>
    </xf>
    <xf numFmtId="0" fontId="27" fillId="13" borderId="72" xfId="0" applyFont="1" applyFill="1" applyBorder="1" applyAlignment="1" applyProtection="1">
      <alignment horizontal="left" vertical="center" wrapText="1"/>
      <protection locked="0"/>
    </xf>
    <xf numFmtId="0" fontId="27" fillId="13" borderId="78" xfId="0" applyFont="1" applyFill="1" applyBorder="1" applyAlignment="1" applyProtection="1">
      <alignment horizontal="left" vertical="center" wrapText="1"/>
      <protection locked="0"/>
    </xf>
    <xf numFmtId="0" fontId="28" fillId="0" borderId="67" xfId="0" applyFont="1" applyBorder="1" applyAlignment="1" applyProtection="1">
      <alignment horizontal="center" vertical="center" wrapText="1"/>
      <protection locked="0"/>
    </xf>
    <xf numFmtId="0" fontId="28" fillId="0" borderId="68" xfId="0" applyFont="1" applyBorder="1" applyAlignment="1" applyProtection="1">
      <alignment horizontal="center" vertical="center" wrapText="1"/>
      <protection locked="0"/>
    </xf>
    <xf numFmtId="0" fontId="28" fillId="0" borderId="70" xfId="0" applyFont="1" applyBorder="1" applyAlignment="1" applyProtection="1">
      <alignment horizontal="center" vertical="center" wrapText="1"/>
      <protection locked="0"/>
    </xf>
    <xf numFmtId="0" fontId="28" fillId="0" borderId="71" xfId="0" applyFont="1" applyBorder="1" applyAlignment="1" applyProtection="1">
      <alignment horizontal="center" vertical="center" wrapText="1"/>
      <protection locked="0"/>
    </xf>
    <xf numFmtId="0" fontId="17" fillId="13" borderId="72" xfId="0" applyFont="1" applyFill="1" applyBorder="1" applyAlignment="1" applyProtection="1">
      <alignment horizontal="left" vertical="center" wrapText="1"/>
      <protection locked="0"/>
    </xf>
    <xf numFmtId="0" fontId="17" fillId="13" borderId="37" xfId="0" applyFont="1" applyFill="1" applyBorder="1" applyAlignment="1" applyProtection="1">
      <alignment horizontal="left" vertical="center" wrapText="1"/>
      <protection locked="0"/>
    </xf>
    <xf numFmtId="0" fontId="17" fillId="13" borderId="78" xfId="0" applyFont="1" applyFill="1" applyBorder="1" applyAlignment="1" applyProtection="1">
      <alignment horizontal="left" vertical="center" wrapText="1"/>
      <protection locked="0"/>
    </xf>
    <xf numFmtId="0" fontId="23" fillId="0" borderId="66" xfId="0" applyFont="1" applyBorder="1" applyAlignment="1" applyProtection="1">
      <alignment horizontal="center" vertical="center" wrapText="1"/>
      <protection locked="0"/>
    </xf>
    <xf numFmtId="0" fontId="23" fillId="0" borderId="67" xfId="0" applyFont="1" applyBorder="1" applyAlignment="1" applyProtection="1">
      <alignment horizontal="center" vertical="center" wrapText="1"/>
      <protection locked="0"/>
    </xf>
    <xf numFmtId="0" fontId="23" fillId="0" borderId="68"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69" xfId="0" applyFont="1" applyBorder="1" applyAlignment="1" applyProtection="1">
      <alignment horizontal="center" vertical="center" wrapText="1"/>
      <protection locked="0"/>
    </xf>
    <xf numFmtId="0" fontId="23" fillId="0" borderId="70" xfId="0" applyFont="1" applyBorder="1" applyAlignment="1" applyProtection="1">
      <alignment horizontal="center" vertical="center" wrapText="1"/>
      <protection locked="0"/>
    </xf>
    <xf numFmtId="0" fontId="23" fillId="0" borderId="71" xfId="0" applyFont="1" applyBorder="1" applyAlignment="1" applyProtection="1">
      <alignment horizontal="center" vertical="center" wrapText="1"/>
      <protection locked="0"/>
    </xf>
    <xf numFmtId="0" fontId="27" fillId="13" borderId="37" xfId="0" applyFont="1" applyFill="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20" xfId="0" applyFont="1" applyBorder="1" applyAlignment="1" applyProtection="1">
      <alignment horizontal="left" vertical="center" wrapText="1"/>
      <protection locked="0"/>
    </xf>
    <xf numFmtId="0" fontId="27" fillId="0" borderId="29" xfId="0" applyFont="1" applyBorder="1" applyAlignment="1" applyProtection="1">
      <alignment horizontal="left" vertical="center" wrapText="1"/>
      <protection locked="0"/>
    </xf>
    <xf numFmtId="0" fontId="27" fillId="0" borderId="25" xfId="0" applyFont="1" applyBorder="1" applyAlignment="1" applyProtection="1">
      <alignment horizontal="left" vertical="center" wrapText="1"/>
      <protection locked="0"/>
    </xf>
    <xf numFmtId="0" fontId="16" fillId="0" borderId="6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71" xfId="0" applyFont="1" applyBorder="1" applyAlignment="1">
      <alignment horizontal="center" vertical="center" wrapText="1"/>
    </xf>
    <xf numFmtId="0" fontId="18" fillId="0" borderId="0" xfId="0" applyFont="1" applyAlignment="1">
      <alignment horizontal="center" vertical="center" wrapText="1"/>
    </xf>
    <xf numFmtId="0" fontId="14" fillId="0" borderId="13" xfId="0" applyFont="1" applyBorder="1" applyAlignment="1">
      <alignment horizontal="center" vertical="center"/>
    </xf>
    <xf numFmtId="0" fontId="14" fillId="0" borderId="5" xfId="0" applyFont="1" applyBorder="1" applyAlignment="1">
      <alignment horizontal="center" vertical="center"/>
    </xf>
    <xf numFmtId="0" fontId="14" fillId="0" borderId="34" xfId="0" applyFont="1" applyBorder="1" applyAlignment="1">
      <alignment horizontal="center" vertical="center"/>
    </xf>
    <xf numFmtId="0" fontId="14" fillId="0" borderId="65" xfId="0" applyFont="1" applyBorder="1" applyAlignment="1">
      <alignment horizontal="center" vertical="center"/>
    </xf>
    <xf numFmtId="0" fontId="18" fillId="0" borderId="6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4" xfId="0" applyFont="1" applyBorder="1" applyAlignment="1">
      <alignment horizontal="center" vertical="center" wrapText="1"/>
    </xf>
    <xf numFmtId="0" fontId="26" fillId="0" borderId="12" xfId="0" applyFont="1" applyBorder="1" applyAlignment="1" applyProtection="1">
      <alignment horizontal="center" vertical="center" wrapText="1"/>
      <protection locked="0"/>
    </xf>
    <xf numFmtId="0" fontId="26" fillId="0" borderId="55"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17" fillId="0" borderId="9" xfId="0" applyFont="1" applyBorder="1" applyAlignment="1">
      <alignment horizontal="center" vertical="center"/>
    </xf>
    <xf numFmtId="0" fontId="17" fillId="0" borderId="21" xfId="0" applyFont="1" applyBorder="1" applyAlignment="1">
      <alignment horizontal="center" vertical="center"/>
    </xf>
    <xf numFmtId="0" fontId="17" fillId="0" borderId="27" xfId="0" applyFont="1" applyBorder="1" applyAlignment="1">
      <alignment horizontal="center" vertical="center"/>
    </xf>
    <xf numFmtId="0" fontId="16" fillId="14" borderId="6" xfId="0" applyFont="1" applyFill="1" applyBorder="1" applyAlignment="1" applyProtection="1">
      <alignment horizontal="left" vertical="center" wrapText="1"/>
      <protection locked="0"/>
    </xf>
    <xf numFmtId="0" fontId="16" fillId="14" borderId="7" xfId="0" applyFont="1" applyFill="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33" xfId="0" applyFont="1" applyBorder="1" applyAlignment="1" applyProtection="1">
      <alignment horizontal="left" vertical="center" wrapText="1"/>
      <protection locked="0"/>
    </xf>
    <xf numFmtId="0" fontId="29" fillId="0" borderId="9"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7" xfId="0" applyFont="1" applyBorder="1" applyAlignment="1">
      <alignment horizontal="center" vertical="center" wrapText="1"/>
    </xf>
    <xf numFmtId="170" fontId="19" fillId="14" borderId="9" xfId="0" applyNumberFormat="1" applyFont="1" applyFill="1" applyBorder="1" applyAlignment="1">
      <alignment horizontal="center" vertical="center"/>
    </xf>
    <xf numFmtId="170" fontId="19" fillId="14" borderId="21" xfId="0" applyNumberFormat="1" applyFont="1" applyFill="1" applyBorder="1" applyAlignment="1">
      <alignment horizontal="center" vertical="center"/>
    </xf>
    <xf numFmtId="170" fontId="19" fillId="14" borderId="27" xfId="0" applyNumberFormat="1" applyFont="1" applyFill="1" applyBorder="1" applyAlignment="1">
      <alignment horizontal="center" vertical="center"/>
    </xf>
    <xf numFmtId="0" fontId="16" fillId="14" borderId="9" xfId="0" applyFont="1" applyFill="1" applyBorder="1" applyAlignment="1" applyProtection="1">
      <alignment horizontal="center" vertical="center"/>
      <protection locked="0"/>
    </xf>
    <xf numFmtId="0" fontId="16" fillId="14" borderId="21" xfId="0" applyFont="1" applyFill="1" applyBorder="1" applyAlignment="1" applyProtection="1">
      <alignment horizontal="center" vertical="center"/>
      <protection locked="0"/>
    </xf>
    <xf numFmtId="0" fontId="16" fillId="14" borderId="27" xfId="0" applyFont="1" applyFill="1" applyBorder="1" applyAlignment="1" applyProtection="1">
      <alignment horizontal="center" vertical="center"/>
      <protection locked="0"/>
    </xf>
    <xf numFmtId="0" fontId="19" fillId="0" borderId="66"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71" xfId="0" applyFont="1" applyBorder="1" applyAlignment="1">
      <alignment horizontal="center" vertical="center" wrapText="1"/>
    </xf>
    <xf numFmtId="0" fontId="14" fillId="0" borderId="12" xfId="0" applyFont="1" applyBorder="1" applyAlignment="1">
      <alignment horizontal="center" vertical="center"/>
    </xf>
    <xf numFmtId="0" fontId="14" fillId="0" borderId="55" xfId="0" applyFont="1" applyBorder="1" applyAlignment="1">
      <alignment horizontal="center" vertical="center"/>
    </xf>
    <xf numFmtId="14" fontId="14" fillId="0" borderId="55" xfId="0" applyNumberFormat="1" applyFont="1" applyBorder="1" applyAlignment="1">
      <alignment horizontal="center" vertical="center"/>
    </xf>
    <xf numFmtId="14" fontId="14" fillId="0" borderId="1" xfId="0" applyNumberFormat="1" applyFont="1" applyBorder="1" applyAlignment="1">
      <alignment horizontal="center" vertical="center"/>
    </xf>
    <xf numFmtId="0" fontId="14" fillId="0" borderId="14" xfId="0" applyFont="1" applyBorder="1" applyAlignment="1">
      <alignment horizontal="center" vertical="center"/>
    </xf>
    <xf numFmtId="0" fontId="18" fillId="0" borderId="1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3" xfId="0" applyFont="1" applyBorder="1" applyAlignment="1">
      <alignment horizontal="center" vertical="center" wrapText="1"/>
    </xf>
    <xf numFmtId="0" fontId="25" fillId="14" borderId="9" xfId="0" applyFont="1" applyFill="1" applyBorder="1" applyAlignment="1">
      <alignment horizontal="center" vertical="center"/>
    </xf>
    <xf numFmtId="0" fontId="25" fillId="14" borderId="21" xfId="0" applyFont="1" applyFill="1" applyBorder="1" applyAlignment="1">
      <alignment horizontal="center" vertical="center"/>
    </xf>
    <xf numFmtId="0" fontId="25" fillId="14" borderId="27" xfId="0" applyFont="1" applyFill="1" applyBorder="1" applyAlignment="1">
      <alignment horizontal="center" vertical="center"/>
    </xf>
    <xf numFmtId="0" fontId="30" fillId="0" borderId="17" xfId="0" applyFont="1" applyBorder="1" applyAlignment="1">
      <alignment horizontal="center" vertical="center" wrapText="1"/>
    </xf>
    <xf numFmtId="0" fontId="30" fillId="0" borderId="0" xfId="0" applyFont="1" applyAlignment="1">
      <alignment horizontal="center" vertical="center" wrapText="1"/>
    </xf>
    <xf numFmtId="0" fontId="30" fillId="0" borderId="4" xfId="0" applyFont="1" applyBorder="1" applyAlignment="1">
      <alignment horizontal="center" vertical="center" wrapText="1"/>
    </xf>
    <xf numFmtId="0" fontId="21" fillId="14" borderId="66" xfId="0" applyFont="1" applyFill="1" applyBorder="1" applyAlignment="1">
      <alignment horizontal="center" vertical="center" wrapText="1"/>
    </xf>
    <xf numFmtId="0" fontId="21" fillId="14" borderId="67" xfId="0" applyFont="1" applyFill="1" applyBorder="1" applyAlignment="1">
      <alignment horizontal="center" vertical="center" wrapText="1"/>
    </xf>
    <xf numFmtId="0" fontId="21" fillId="14" borderId="68" xfId="0" applyFont="1" applyFill="1" applyBorder="1" applyAlignment="1">
      <alignment horizontal="center" vertical="center" wrapText="1"/>
    </xf>
    <xf numFmtId="0" fontId="22" fillId="0" borderId="66" xfId="0" applyFont="1" applyBorder="1" applyAlignment="1">
      <alignment horizontal="left" vertical="center" wrapText="1"/>
    </xf>
    <xf numFmtId="0" fontId="22" fillId="0" borderId="67" xfId="0" applyFont="1" applyBorder="1" applyAlignment="1">
      <alignment horizontal="left" vertical="center" wrapText="1"/>
    </xf>
    <xf numFmtId="0" fontId="22" fillId="0" borderId="68" xfId="0" applyFont="1" applyBorder="1" applyAlignment="1">
      <alignment horizontal="left" vertical="center" wrapText="1"/>
    </xf>
    <xf numFmtId="0" fontId="22" fillId="0" borderId="17" xfId="0" applyFont="1" applyBorder="1" applyAlignment="1">
      <alignment horizontal="left" vertical="center" wrapText="1"/>
    </xf>
    <xf numFmtId="0" fontId="22" fillId="0" borderId="0" xfId="0" applyFont="1" applyAlignment="1">
      <alignment horizontal="left" vertical="center" wrapText="1"/>
    </xf>
    <xf numFmtId="0" fontId="22" fillId="0" borderId="4" xfId="0" applyFont="1" applyBorder="1" applyAlignment="1">
      <alignment horizontal="left" vertical="center" wrapText="1"/>
    </xf>
    <xf numFmtId="0" fontId="22" fillId="0" borderId="69" xfId="0" applyFont="1" applyBorder="1" applyAlignment="1">
      <alignment horizontal="left" vertical="center" wrapText="1"/>
    </xf>
    <xf numFmtId="0" fontId="22" fillId="0" borderId="70" xfId="0" applyFont="1" applyBorder="1" applyAlignment="1">
      <alignment horizontal="left" vertical="center" wrapText="1"/>
    </xf>
    <xf numFmtId="0" fontId="22" fillId="0" borderId="71" xfId="0" applyFont="1" applyBorder="1" applyAlignment="1">
      <alignment horizontal="left" vertical="center" wrapText="1"/>
    </xf>
    <xf numFmtId="0" fontId="21" fillId="14" borderId="69" xfId="0" applyFont="1" applyFill="1" applyBorder="1" applyAlignment="1">
      <alignment horizontal="center" vertical="center" wrapText="1"/>
    </xf>
    <xf numFmtId="0" fontId="21" fillId="14" borderId="70" xfId="0" applyFont="1" applyFill="1" applyBorder="1" applyAlignment="1">
      <alignment horizontal="center" vertical="center" wrapText="1"/>
    </xf>
    <xf numFmtId="0" fontId="21" fillId="14" borderId="71" xfId="0" applyFont="1" applyFill="1" applyBorder="1" applyAlignment="1">
      <alignment horizontal="center"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4" xfId="0" applyFont="1" applyBorder="1" applyAlignment="1">
      <alignment horizontal="left" vertical="center"/>
    </xf>
    <xf numFmtId="0" fontId="16" fillId="0" borderId="69" xfId="0" applyFont="1" applyBorder="1" applyAlignment="1">
      <alignment horizontal="left" vertical="center"/>
    </xf>
    <xf numFmtId="0" fontId="16" fillId="0" borderId="70" xfId="0" applyFont="1" applyBorder="1" applyAlignment="1">
      <alignment horizontal="left" vertical="center"/>
    </xf>
    <xf numFmtId="0" fontId="16" fillId="0" borderId="71" xfId="0" applyFont="1" applyBorder="1" applyAlignment="1">
      <alignment horizontal="left" vertical="center"/>
    </xf>
    <xf numFmtId="0" fontId="32" fillId="0" borderId="0" xfId="0" applyFont="1" applyAlignment="1">
      <alignment horizontal="left" vertical="center"/>
    </xf>
    <xf numFmtId="0" fontId="21" fillId="14" borderId="9" xfId="0" applyFont="1" applyFill="1" applyBorder="1" applyAlignment="1">
      <alignment horizontal="center" vertical="center" wrapText="1"/>
    </xf>
    <xf numFmtId="0" fontId="21" fillId="14" borderId="21" xfId="0" applyFont="1" applyFill="1" applyBorder="1" applyAlignment="1">
      <alignment horizontal="center" vertical="center" wrapText="1"/>
    </xf>
    <xf numFmtId="0" fontId="21" fillId="14" borderId="27" xfId="0" applyFont="1" applyFill="1" applyBorder="1" applyAlignment="1">
      <alignment horizontal="center" vertical="center" wrapTex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16" fillId="0" borderId="66" xfId="0" applyFont="1" applyBorder="1" applyAlignment="1">
      <alignment horizontal="left" vertical="center"/>
    </xf>
    <xf numFmtId="0" fontId="16" fillId="0" borderId="67" xfId="0" applyFont="1" applyBorder="1" applyAlignment="1">
      <alignment horizontal="left" vertical="center"/>
    </xf>
    <xf numFmtId="0" fontId="16" fillId="0" borderId="68" xfId="0" applyFont="1" applyBorder="1" applyAlignment="1">
      <alignment horizontal="left" vertical="center"/>
    </xf>
    <xf numFmtId="0" fontId="4" fillId="0" borderId="10" xfId="0" applyFont="1" applyBorder="1" applyAlignment="1">
      <alignment horizontal="center" vertical="center" wrapText="1"/>
    </xf>
    <xf numFmtId="0" fontId="4" fillId="0" borderId="23" xfId="0" applyFont="1" applyBorder="1" applyAlignment="1">
      <alignment horizontal="center" vertical="center" wrapText="1"/>
    </xf>
    <xf numFmtId="0" fontId="2" fillId="5" borderId="34" xfId="0" applyFont="1" applyFill="1" applyBorder="1" applyAlignment="1">
      <alignment horizontal="center"/>
    </xf>
    <xf numFmtId="0" fontId="4" fillId="5" borderId="8"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24" xfId="0" applyFont="1" applyFill="1" applyBorder="1" applyAlignment="1">
      <alignment horizontal="center" vertical="center" wrapText="1"/>
    </xf>
  </cellXfs>
  <cellStyles count="8">
    <cellStyle name="Millares" xfId="1" builtinId="3"/>
    <cellStyle name="Millares [0]" xfId="3" builtinId="6"/>
    <cellStyle name="Millares 11" xfId="7" xr:uid="{00000000-0005-0000-0000-000002000000}"/>
    <cellStyle name="Moneda" xfId="2" builtinId="4"/>
    <cellStyle name="Moneda 3" xfId="6" xr:uid="{00000000-0005-0000-0000-000004000000}"/>
    <cellStyle name="Normal" xfId="0" builtinId="0"/>
    <cellStyle name="Normal 2" xfId="4" xr:uid="{00000000-0005-0000-0000-000006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712788</xdr:colOff>
      <xdr:row>2</xdr:row>
      <xdr:rowOff>42298</xdr:rowOff>
    </xdr:from>
    <xdr:to>
      <xdr:col>1</xdr:col>
      <xdr:colOff>1419225</xdr:colOff>
      <xdr:row>6</xdr:row>
      <xdr:rowOff>165698</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3838" y="394723"/>
          <a:ext cx="706437" cy="980650"/>
        </a:xfrm>
        <a:prstGeom prst="rect">
          <a:avLst/>
        </a:prstGeom>
      </xdr:spPr>
    </xdr:pic>
    <xdr:clientData/>
  </xdr:twoCellAnchor>
  <xdr:twoCellAnchor>
    <xdr:from>
      <xdr:col>18</xdr:col>
      <xdr:colOff>802821</xdr:colOff>
      <xdr:row>96</xdr:row>
      <xdr:rowOff>149680</xdr:rowOff>
    </xdr:from>
    <xdr:to>
      <xdr:col>19</xdr:col>
      <xdr:colOff>1564822</xdr:colOff>
      <xdr:row>99</xdr:row>
      <xdr:rowOff>136073</xdr:rowOff>
    </xdr:to>
    <xdr:grpSp>
      <xdr:nvGrpSpPr>
        <xdr:cNvPr id="9" name="Grupo 8">
          <a:extLst>
            <a:ext uri="{FF2B5EF4-FFF2-40B4-BE49-F238E27FC236}">
              <a16:creationId xmlns:a16="http://schemas.microsoft.com/office/drawing/2014/main" id="{00000000-0008-0000-0500-000009000000}"/>
            </a:ext>
          </a:extLst>
        </xdr:cNvPr>
        <xdr:cNvGrpSpPr/>
      </xdr:nvGrpSpPr>
      <xdr:grpSpPr>
        <a:xfrm>
          <a:off x="28656642" y="22968859"/>
          <a:ext cx="2653394" cy="762000"/>
          <a:chOff x="21759333" y="18785416"/>
          <a:chExt cx="2328334" cy="709084"/>
        </a:xfrm>
      </xdr:grpSpPr>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21865167" y="18796000"/>
            <a:ext cx="2169583" cy="698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sz="1100" b="1">
                <a:latin typeface="Arial" panose="020B0604020202020204" pitchFamily="34" charset="0"/>
                <a:cs typeface="Arial" panose="020B0604020202020204" pitchFamily="34" charset="0"/>
              </a:rPr>
              <a:t>FIRMA</a:t>
            </a:r>
            <a:r>
              <a:rPr lang="es-419" sz="1100" b="1" baseline="0">
                <a:latin typeface="Arial" panose="020B0604020202020204" pitchFamily="34" charset="0"/>
                <a:cs typeface="Arial" panose="020B0604020202020204" pitchFamily="34" charset="0"/>
              </a:rPr>
              <a:t> DEL SUPERVISOR DEL CONTRATO</a:t>
            </a:r>
            <a:endParaRPr lang="es-419" sz="1100" b="1">
              <a:latin typeface="Arial" panose="020B0604020202020204" pitchFamily="34" charset="0"/>
              <a:cs typeface="Arial" panose="020B0604020202020204" pitchFamily="34" charset="0"/>
            </a:endParaRPr>
          </a:p>
        </xdr:txBody>
      </xdr:sp>
      <xdr:cxnSp macro="">
        <xdr:nvCxnSpPr>
          <xdr:cNvPr id="11" name="Conector recto 10">
            <a:extLst>
              <a:ext uri="{FF2B5EF4-FFF2-40B4-BE49-F238E27FC236}">
                <a16:creationId xmlns:a16="http://schemas.microsoft.com/office/drawing/2014/main" id="{00000000-0008-0000-0500-00000B000000}"/>
              </a:ext>
            </a:extLst>
          </xdr:cNvPr>
          <xdr:cNvCxnSpPr/>
        </xdr:nvCxnSpPr>
        <xdr:spPr>
          <a:xfrm>
            <a:off x="21759333" y="18785416"/>
            <a:ext cx="2328334" cy="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17</xdr:col>
          <xdr:colOff>0</xdr:colOff>
          <xdr:row>91</xdr:row>
          <xdr:rowOff>0</xdr:rowOff>
        </xdr:from>
        <xdr:to>
          <xdr:col>17</xdr:col>
          <xdr:colOff>1428750</xdr:colOff>
          <xdr:row>91</xdr:row>
          <xdr:rowOff>219075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5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92</xdr:row>
          <xdr:rowOff>9525</xdr:rowOff>
        </xdr:from>
        <xdr:to>
          <xdr:col>17</xdr:col>
          <xdr:colOff>942975</xdr:colOff>
          <xdr:row>92</xdr:row>
          <xdr:rowOff>228600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5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94</xdr:row>
          <xdr:rowOff>9525</xdr:rowOff>
        </xdr:from>
        <xdr:to>
          <xdr:col>17</xdr:col>
          <xdr:colOff>1009650</xdr:colOff>
          <xdr:row>94</xdr:row>
          <xdr:rowOff>219075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5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95</xdr:row>
          <xdr:rowOff>0</xdr:rowOff>
        </xdr:from>
        <xdr:to>
          <xdr:col>17</xdr:col>
          <xdr:colOff>1038225</xdr:colOff>
          <xdr:row>95</xdr:row>
          <xdr:rowOff>219075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5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96</xdr:row>
          <xdr:rowOff>9525</xdr:rowOff>
        </xdr:from>
        <xdr:to>
          <xdr:col>17</xdr:col>
          <xdr:colOff>657225</xdr:colOff>
          <xdr:row>96</xdr:row>
          <xdr:rowOff>228600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5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96</xdr:row>
          <xdr:rowOff>209550</xdr:rowOff>
        </xdr:from>
        <xdr:to>
          <xdr:col>17</xdr:col>
          <xdr:colOff>352425</xdr:colOff>
          <xdr:row>97</xdr:row>
          <xdr:rowOff>171450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5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No</a:t>
              </a:r>
            </a:p>
          </xdr:txBody>
        </xdr:sp>
        <xdr:clientData/>
      </xdr:twoCellAnchor>
    </mc:Choice>
    <mc:Fallback/>
  </mc:AlternateContent>
  <xdr:twoCellAnchor editAs="oneCell">
    <xdr:from>
      <xdr:col>6</xdr:col>
      <xdr:colOff>1196788</xdr:colOff>
      <xdr:row>102</xdr:row>
      <xdr:rowOff>180074</xdr:rowOff>
    </xdr:from>
    <xdr:to>
      <xdr:col>12</xdr:col>
      <xdr:colOff>1329761</xdr:colOff>
      <xdr:row>109</xdr:row>
      <xdr:rowOff>0</xdr:rowOff>
    </xdr:to>
    <xdr:pic>
      <xdr:nvPicPr>
        <xdr:cNvPr id="13" name="Imagen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31413" y="24294199"/>
          <a:ext cx="7879973" cy="1153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549274</xdr:colOff>
      <xdr:row>1</xdr:row>
      <xdr:rowOff>151493</xdr:rowOff>
    </xdr:from>
    <xdr:to>
      <xdr:col>2</xdr:col>
      <xdr:colOff>571500</xdr:colOff>
      <xdr:row>4</xdr:row>
      <xdr:rowOff>325872</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6674" y="532493"/>
          <a:ext cx="809626" cy="1037979"/>
        </a:xfrm>
        <a:prstGeom prst="rect">
          <a:avLst/>
        </a:prstGeom>
      </xdr:spPr>
    </xdr:pic>
    <xdr:clientData/>
  </xdr:twoCellAnchor>
  <xdr:twoCellAnchor editAs="oneCell">
    <xdr:from>
      <xdr:col>4</xdr:col>
      <xdr:colOff>269875</xdr:colOff>
      <xdr:row>58</xdr:row>
      <xdr:rowOff>111125</xdr:rowOff>
    </xdr:from>
    <xdr:to>
      <xdr:col>7</xdr:col>
      <xdr:colOff>1135502</xdr:colOff>
      <xdr:row>60</xdr:row>
      <xdr:rowOff>638189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79875" y="18335625"/>
          <a:ext cx="7231502" cy="9080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1208822</xdr:colOff>
      <xdr:row>1</xdr:row>
      <xdr:rowOff>104775</xdr:rowOff>
    </xdr:from>
    <xdr:to>
      <xdr:col>2</xdr:col>
      <xdr:colOff>714375</xdr:colOff>
      <xdr:row>4</xdr:row>
      <xdr:rowOff>222550</xdr:rowOff>
    </xdr:to>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8422" y="542925"/>
          <a:ext cx="924778" cy="1117900"/>
        </a:xfrm>
        <a:prstGeom prst="rect">
          <a:avLst/>
        </a:prstGeom>
      </xdr:spPr>
    </xdr:pic>
    <xdr:clientData/>
  </xdr:twoCellAnchor>
  <xdr:twoCellAnchor editAs="oneCell">
    <xdr:from>
      <xdr:col>2</xdr:col>
      <xdr:colOff>1047747</xdr:colOff>
      <xdr:row>44</xdr:row>
      <xdr:rowOff>3954</xdr:rowOff>
    </xdr:from>
    <xdr:to>
      <xdr:col>9</xdr:col>
      <xdr:colOff>488156</xdr:colOff>
      <xdr:row>49</xdr:row>
      <xdr:rowOff>116768</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4185" y="9314642"/>
          <a:ext cx="6846096" cy="8867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speranza Rodriguez Rodriguez" id="{5CA7672F-1A3B-4DD8-BDD8-6A0C694A678F}" userId="S::Esperanza.Rodriguezr@icbf.gov.co::e17a758a-f3c0-4a74-a61a-2ea59127bb3c"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 dT="2022-09-02T16:55:03.42" personId="{5CA7672F-1A3B-4DD8-BDD8-6A0C694A678F}" id="{C7B0849B-69D4-4F32-8030-B3F2310BA740}">
    <text>tener presente el número de desembolsos, según contrato y el porcentaje de cada cada uno de ellos.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microsoft.com/office/2017/10/relationships/threadedComment" Target="../threadedComments/threadedComment1.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A1:N29"/>
  <sheetViews>
    <sheetView workbookViewId="0">
      <pane xSplit="2" ySplit="3" topLeftCell="C6" activePane="bottomRight" state="frozen"/>
      <selection pane="topRight" activeCell="C1" sqref="C1"/>
      <selection pane="bottomLeft" activeCell="A4" sqref="A4"/>
      <selection pane="bottomRight" activeCell="J20" sqref="J20"/>
    </sheetView>
  </sheetViews>
  <sheetFormatPr baseColWidth="10" defaultColWidth="11.42578125" defaultRowHeight="15" x14ac:dyDescent="0.25"/>
  <cols>
    <col min="2" max="2" width="23.42578125" customWidth="1"/>
    <col min="4" max="4" width="23.42578125" customWidth="1"/>
    <col min="5" max="5" width="11.42578125" customWidth="1"/>
    <col min="6" max="6" width="13.7109375" style="1" customWidth="1"/>
    <col min="7" max="7" width="17" style="1" customWidth="1"/>
    <col min="8" max="8" width="17.42578125" style="1" customWidth="1"/>
    <col min="9" max="9" width="14.140625" style="1" bestFit="1" customWidth="1"/>
    <col min="10" max="10" width="11.42578125" style="1"/>
  </cols>
  <sheetData>
    <row r="1" spans="1:14" ht="15" customHeight="1" thickBot="1" x14ac:dyDescent="0.3">
      <c r="B1" s="16"/>
      <c r="C1" s="320" t="s">
        <v>0</v>
      </c>
      <c r="D1" s="320"/>
      <c r="E1" s="320"/>
      <c r="F1" s="3"/>
      <c r="G1" s="3"/>
      <c r="I1" s="321" t="s">
        <v>0</v>
      </c>
      <c r="J1" s="322"/>
    </row>
    <row r="2" spans="1:14" s="7" customFormat="1" ht="30.75" customHeight="1" thickBot="1" x14ac:dyDescent="0.3">
      <c r="B2" s="40"/>
      <c r="C2" s="41" t="s">
        <v>1</v>
      </c>
      <c r="D2" s="40"/>
      <c r="E2" s="41" t="s">
        <v>1</v>
      </c>
      <c r="F2" s="323" t="s">
        <v>2</v>
      </c>
      <c r="G2" s="323"/>
      <c r="H2" s="8"/>
      <c r="I2" s="106" t="s">
        <v>3</v>
      </c>
      <c r="J2" s="37" t="s">
        <v>4</v>
      </c>
    </row>
    <row r="3" spans="1:14" s="9" customFormat="1" ht="45.75" thickBot="1" x14ac:dyDescent="0.3">
      <c r="B3" s="324" t="s">
        <v>5</v>
      </c>
      <c r="C3" s="324"/>
      <c r="D3" s="325" t="s">
        <v>6</v>
      </c>
      <c r="E3" s="325"/>
      <c r="F3" s="12" t="s">
        <v>7</v>
      </c>
      <c r="G3" s="11" t="s">
        <v>8</v>
      </c>
      <c r="H3" s="10"/>
      <c r="I3" s="36" t="s">
        <v>9</v>
      </c>
      <c r="J3" s="36" t="s">
        <v>10</v>
      </c>
    </row>
    <row r="4" spans="1:14" ht="25.5" x14ac:dyDescent="0.25">
      <c r="A4" s="326" t="s">
        <v>11</v>
      </c>
      <c r="B4" s="14" t="s">
        <v>12</v>
      </c>
      <c r="C4" s="44">
        <v>1</v>
      </c>
      <c r="D4" s="14"/>
      <c r="E4" s="44">
        <v>0</v>
      </c>
      <c r="F4" s="4">
        <v>2094000</v>
      </c>
      <c r="G4" s="4">
        <v>1378944</v>
      </c>
      <c r="H4" s="2"/>
      <c r="I4" s="34">
        <f>+F4/120</f>
        <v>17450</v>
      </c>
      <c r="J4" s="34">
        <v>0</v>
      </c>
      <c r="L4" s="65"/>
      <c r="M4" s="94"/>
      <c r="N4" s="65"/>
    </row>
    <row r="5" spans="1:14" ht="25.5" x14ac:dyDescent="0.25">
      <c r="A5" s="326"/>
      <c r="B5" s="14" t="s">
        <v>13</v>
      </c>
      <c r="C5" s="44">
        <v>1</v>
      </c>
      <c r="D5" s="14" t="s">
        <v>14</v>
      </c>
      <c r="E5" s="44">
        <v>2</v>
      </c>
      <c r="F5" s="4">
        <v>1623250</v>
      </c>
      <c r="G5" s="4">
        <v>993966</v>
      </c>
      <c r="H5" s="2"/>
      <c r="I5" s="17">
        <f>+F5/120</f>
        <v>13527.083333333334</v>
      </c>
      <c r="J5" s="17">
        <f>+F5/60</f>
        <v>27054.166666666668</v>
      </c>
      <c r="L5" s="65"/>
      <c r="M5" s="94"/>
      <c r="N5" s="65"/>
    </row>
    <row r="6" spans="1:14" ht="38.25" x14ac:dyDescent="0.25">
      <c r="A6" s="326"/>
      <c r="B6" s="14" t="s">
        <v>15</v>
      </c>
      <c r="C6" s="44">
        <v>1</v>
      </c>
      <c r="D6" s="14" t="s">
        <v>16</v>
      </c>
      <c r="E6" s="44">
        <v>2</v>
      </c>
      <c r="F6" s="4">
        <v>1623250</v>
      </c>
      <c r="G6" s="4">
        <v>993966</v>
      </c>
      <c r="H6" s="2"/>
      <c r="I6" s="17">
        <f>+F6/120</f>
        <v>13527.083333333334</v>
      </c>
      <c r="J6" s="17">
        <f>+F6/60</f>
        <v>27054.166666666668</v>
      </c>
      <c r="L6" s="65"/>
      <c r="M6" s="94"/>
      <c r="N6" s="65"/>
    </row>
    <row r="7" spans="1:14" ht="25.5" x14ac:dyDescent="0.25">
      <c r="A7" s="326"/>
      <c r="B7" s="14" t="s">
        <v>17</v>
      </c>
      <c r="C7" s="44">
        <v>1</v>
      </c>
      <c r="D7" s="14" t="s">
        <v>18</v>
      </c>
      <c r="E7" s="44">
        <v>2</v>
      </c>
      <c r="F7" s="4">
        <v>1623250</v>
      </c>
      <c r="G7" s="4">
        <v>993966</v>
      </c>
      <c r="H7" s="2"/>
      <c r="I7" s="17">
        <f>+F7/120</f>
        <v>13527.083333333334</v>
      </c>
      <c r="J7" s="17">
        <f>+F7/60</f>
        <v>27054.166666666668</v>
      </c>
      <c r="L7" s="65"/>
      <c r="M7" s="94"/>
      <c r="N7" s="65"/>
    </row>
    <row r="8" spans="1:14" ht="25.5" x14ac:dyDescent="0.25">
      <c r="A8" s="326"/>
      <c r="B8" s="14" t="s">
        <v>19</v>
      </c>
      <c r="C8" s="44">
        <v>3</v>
      </c>
      <c r="D8" s="14" t="s">
        <v>20</v>
      </c>
      <c r="E8" s="44">
        <v>2</v>
      </c>
      <c r="F8" s="4">
        <v>1160833</v>
      </c>
      <c r="G8" s="4">
        <v>689455</v>
      </c>
      <c r="H8" s="2"/>
      <c r="I8" s="17">
        <v>0</v>
      </c>
      <c r="J8" s="17">
        <f>+F8/60</f>
        <v>19347.216666666667</v>
      </c>
      <c r="L8" s="65"/>
      <c r="M8" s="94"/>
      <c r="N8" s="65"/>
    </row>
    <row r="9" spans="1:14" ht="38.25" x14ac:dyDescent="0.25">
      <c r="A9" s="326"/>
      <c r="B9" s="14" t="s">
        <v>21</v>
      </c>
      <c r="C9" s="44">
        <v>0</v>
      </c>
      <c r="D9" s="14" t="s">
        <v>22</v>
      </c>
      <c r="E9" s="44">
        <v>2</v>
      </c>
      <c r="F9" s="4">
        <v>1160833</v>
      </c>
      <c r="G9" s="4">
        <v>689455</v>
      </c>
      <c r="H9" s="2"/>
      <c r="I9" s="17">
        <f>+F9/40</f>
        <v>29020.825000000001</v>
      </c>
      <c r="J9" s="17">
        <f>+F9/60</f>
        <v>19347.216666666667</v>
      </c>
      <c r="L9" s="65"/>
      <c r="M9" s="94"/>
      <c r="N9" s="65"/>
    </row>
    <row r="10" spans="1:14" ht="25.5" x14ac:dyDescent="0.25">
      <c r="A10" s="326"/>
      <c r="B10" s="14" t="s">
        <v>23</v>
      </c>
      <c r="C10" s="44">
        <v>0</v>
      </c>
      <c r="D10" s="14" t="s">
        <v>24</v>
      </c>
      <c r="E10" s="44">
        <v>1</v>
      </c>
      <c r="F10" s="4">
        <v>1160833</v>
      </c>
      <c r="G10" s="4">
        <v>689455</v>
      </c>
      <c r="H10" s="2"/>
      <c r="I10" s="19">
        <v>0</v>
      </c>
      <c r="J10" s="19">
        <f>+F10/120</f>
        <v>9673.6083333333336</v>
      </c>
      <c r="L10" s="65"/>
      <c r="M10" s="94"/>
      <c r="N10" s="65"/>
    </row>
    <row r="11" spans="1:14" ht="15.75" thickBot="1" x14ac:dyDescent="0.3">
      <c r="A11" s="107"/>
      <c r="B11" s="14" t="s">
        <v>25</v>
      </c>
      <c r="C11" s="44">
        <v>8</v>
      </c>
      <c r="D11" s="14"/>
      <c r="E11" s="44"/>
      <c r="F11" s="4">
        <v>1160833</v>
      </c>
      <c r="G11" s="4">
        <v>689455</v>
      </c>
      <c r="H11" s="2"/>
      <c r="I11" s="108">
        <f>+F11/15</f>
        <v>77388.866666666669</v>
      </c>
      <c r="J11" s="108">
        <v>0</v>
      </c>
      <c r="L11" s="65"/>
      <c r="M11" s="94"/>
      <c r="N11" s="65"/>
    </row>
    <row r="12" spans="1:14" ht="15.75" thickBot="1" x14ac:dyDescent="0.3">
      <c r="B12" s="45" t="s">
        <v>26</v>
      </c>
      <c r="C12" s="44">
        <f>SUM(C4:C11)</f>
        <v>15</v>
      </c>
      <c r="D12" s="45" t="s">
        <v>26</v>
      </c>
      <c r="E12" s="44">
        <f>SUM(E4:E10)</f>
        <v>11</v>
      </c>
      <c r="F12" s="3"/>
      <c r="G12" s="3"/>
      <c r="H12" s="39" t="s">
        <v>27</v>
      </c>
      <c r="I12" s="30">
        <f>SUM(I4:I11)</f>
        <v>164440.94166666668</v>
      </c>
      <c r="J12" s="32">
        <f>SUM(J4:J10)</f>
        <v>129530.54166666669</v>
      </c>
      <c r="L12" s="65"/>
    </row>
    <row r="13" spans="1:14" s="5" customFormat="1" ht="25.5" x14ac:dyDescent="0.25">
      <c r="A13" s="317" t="s">
        <v>28</v>
      </c>
      <c r="B13" s="14" t="s">
        <v>29</v>
      </c>
      <c r="C13" s="50"/>
      <c r="D13" s="14" t="s">
        <v>29</v>
      </c>
      <c r="E13" s="50"/>
      <c r="F13" s="46"/>
      <c r="G13" s="46"/>
      <c r="H13" s="6"/>
      <c r="I13" s="23">
        <v>56941</v>
      </c>
      <c r="J13" s="23">
        <v>70128</v>
      </c>
      <c r="K13" s="102"/>
    </row>
    <row r="14" spans="1:14" x14ac:dyDescent="0.25">
      <c r="A14" s="318"/>
      <c r="B14" s="15" t="s">
        <v>30</v>
      </c>
      <c r="C14" s="16"/>
      <c r="D14" s="15" t="s">
        <v>30</v>
      </c>
      <c r="E14" s="16"/>
      <c r="F14" s="3"/>
      <c r="G14" s="3"/>
      <c r="I14" s="17">
        <v>0</v>
      </c>
      <c r="J14" s="24"/>
    </row>
    <row r="15" spans="1:14" ht="39" thickBot="1" x14ac:dyDescent="0.3">
      <c r="A15" s="319"/>
      <c r="B15" s="15" t="s">
        <v>31</v>
      </c>
      <c r="C15" s="16"/>
      <c r="D15" s="15" t="s">
        <v>31</v>
      </c>
      <c r="E15" s="16"/>
      <c r="F15" s="3"/>
      <c r="G15" s="3"/>
      <c r="I15" s="19">
        <v>0</v>
      </c>
      <c r="J15" s="19"/>
      <c r="K15" s="103"/>
    </row>
    <row r="16" spans="1:14" ht="15.75" thickBot="1" x14ac:dyDescent="0.3">
      <c r="A16" s="95"/>
      <c r="B16" s="15"/>
      <c r="C16" s="16"/>
      <c r="D16" s="15"/>
      <c r="E16" s="16"/>
      <c r="F16" s="3"/>
      <c r="G16" s="3"/>
      <c r="H16" s="39" t="s">
        <v>32</v>
      </c>
      <c r="I16" s="32">
        <f>SUM(I13:I15)</f>
        <v>56941</v>
      </c>
      <c r="J16" s="32">
        <f>SUM(J13:J15)</f>
        <v>70128</v>
      </c>
    </row>
    <row r="17" spans="1:10" ht="77.25" thickBot="1" x14ac:dyDescent="0.3">
      <c r="A17" s="13" t="s">
        <v>33</v>
      </c>
      <c r="B17" s="13" t="s">
        <v>34</v>
      </c>
      <c r="C17" s="16"/>
      <c r="D17" s="13" t="s">
        <v>34</v>
      </c>
      <c r="E17" s="16"/>
      <c r="F17" s="3"/>
      <c r="G17" s="3"/>
      <c r="I17" s="98">
        <v>16912</v>
      </c>
      <c r="J17" s="98">
        <v>16912</v>
      </c>
    </row>
    <row r="18" spans="1:10" ht="15.75" thickBot="1" x14ac:dyDescent="0.3">
      <c r="H18" s="29" t="s">
        <v>35</v>
      </c>
      <c r="I18" s="32">
        <f>SUM(I17:I17)</f>
        <v>16912</v>
      </c>
      <c r="J18" s="32">
        <f>SUM(J17:J17)</f>
        <v>16912</v>
      </c>
    </row>
    <row r="19" spans="1:10" ht="15.75" thickBot="1" x14ac:dyDescent="0.3">
      <c r="I19" s="21"/>
      <c r="J19" s="21"/>
    </row>
    <row r="20" spans="1:10" ht="15.75" thickBot="1" x14ac:dyDescent="0.3">
      <c r="H20" s="29" t="s">
        <v>36</v>
      </c>
      <c r="I20" s="32">
        <f>+I12+I18+I16</f>
        <v>238293.94166666668</v>
      </c>
      <c r="J20" s="32">
        <f>+J12+J18+J16</f>
        <v>216570.54166666669</v>
      </c>
    </row>
    <row r="22" spans="1:10" ht="15.75" thickBot="1" x14ac:dyDescent="0.3"/>
    <row r="23" spans="1:10" x14ac:dyDescent="0.25">
      <c r="H23" s="53" t="s">
        <v>37</v>
      </c>
      <c r="I23" s="57">
        <v>195143</v>
      </c>
      <c r="J23" s="57">
        <v>195143</v>
      </c>
    </row>
    <row r="24" spans="1:10" s="5" customFormat="1" ht="30.75" thickBot="1" x14ac:dyDescent="0.3">
      <c r="F24" s="6"/>
      <c r="G24" s="6"/>
      <c r="H24" s="54" t="s">
        <v>38</v>
      </c>
      <c r="I24" s="58">
        <f>+I20-I23</f>
        <v>43150.94166666668</v>
      </c>
      <c r="J24" s="58">
        <f>+J20-J23</f>
        <v>21427.541666666686</v>
      </c>
    </row>
    <row r="27" spans="1:10" ht="15.75" thickBot="1" x14ac:dyDescent="0.3"/>
    <row r="28" spans="1:10" ht="30" x14ac:dyDescent="0.25">
      <c r="H28" s="61" t="s">
        <v>39</v>
      </c>
      <c r="I28" s="63">
        <v>247065</v>
      </c>
      <c r="J28" s="63">
        <v>247065</v>
      </c>
    </row>
    <row r="29" spans="1:10" ht="30.75" thickBot="1" x14ac:dyDescent="0.3">
      <c r="H29" s="54" t="s">
        <v>38</v>
      </c>
      <c r="I29" s="58">
        <f>+I20-I28</f>
        <v>-8771.0583333333198</v>
      </c>
      <c r="J29" s="58">
        <f>+J20-J28</f>
        <v>-30494.458333333314</v>
      </c>
    </row>
  </sheetData>
  <mergeCells count="7">
    <mergeCell ref="A13:A15"/>
    <mergeCell ref="C1:E1"/>
    <mergeCell ref="I1:J1"/>
    <mergeCell ref="F2:G2"/>
    <mergeCell ref="B3:C3"/>
    <mergeCell ref="D3:E3"/>
    <mergeCell ref="A4:A10"/>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71"/>
  <dimension ref="A1:X31"/>
  <sheetViews>
    <sheetView workbookViewId="0">
      <pane xSplit="2" ySplit="3" topLeftCell="C4" activePane="bottomRight" state="frozen"/>
      <selection pane="topRight" activeCell="C1" sqref="C1"/>
      <selection pane="bottomLeft" activeCell="A4" sqref="A4"/>
      <selection pane="bottomRight" activeCell="Q17" sqref="Q17"/>
    </sheetView>
  </sheetViews>
  <sheetFormatPr baseColWidth="10" defaultColWidth="11.42578125" defaultRowHeight="15" x14ac:dyDescent="0.25"/>
  <cols>
    <col min="2" max="2" width="23.42578125" customWidth="1"/>
    <col min="6" max="6" width="13.7109375" style="1" bestFit="1" customWidth="1"/>
    <col min="7" max="7" width="17" style="1" customWidth="1"/>
    <col min="8" max="8" width="17.42578125" style="1" bestFit="1" customWidth="1"/>
    <col min="9" max="9" width="14.140625" style="1" bestFit="1" customWidth="1"/>
    <col min="10" max="13" width="11.42578125" style="1"/>
    <col min="24" max="24" width="13.140625" bestFit="1" customWidth="1"/>
  </cols>
  <sheetData>
    <row r="1" spans="1:24" ht="15" customHeight="1" thickBot="1" x14ac:dyDescent="0.3">
      <c r="B1" s="16"/>
      <c r="C1" s="320" t="s">
        <v>0</v>
      </c>
      <c r="D1" s="320"/>
      <c r="E1" s="320"/>
      <c r="F1" s="3"/>
      <c r="G1" s="3"/>
      <c r="I1" s="321" t="s">
        <v>0</v>
      </c>
      <c r="J1" s="322"/>
      <c r="K1" s="322"/>
      <c r="L1" s="322"/>
      <c r="M1" s="322"/>
      <c r="N1" s="342"/>
    </row>
    <row r="2" spans="1:24" s="7" customFormat="1" ht="45.75" thickBot="1" x14ac:dyDescent="0.3">
      <c r="B2" s="40"/>
      <c r="C2" s="41" t="s">
        <v>1</v>
      </c>
      <c r="D2" s="41" t="s">
        <v>1</v>
      </c>
      <c r="E2" s="41" t="s">
        <v>262</v>
      </c>
      <c r="F2" s="323" t="s">
        <v>2</v>
      </c>
      <c r="G2" s="323"/>
      <c r="H2" s="8"/>
      <c r="I2" s="321" t="s">
        <v>3</v>
      </c>
      <c r="J2" s="349"/>
      <c r="K2" s="350" t="s">
        <v>263</v>
      </c>
      <c r="L2" s="349"/>
      <c r="M2" s="350" t="s">
        <v>4</v>
      </c>
      <c r="N2" s="342"/>
      <c r="R2" s="7">
        <v>4217000</v>
      </c>
    </row>
    <row r="3" spans="1:24" s="9" customFormat="1" ht="45.75" thickBot="1" x14ac:dyDescent="0.3">
      <c r="B3" s="42"/>
      <c r="C3" s="43" t="s">
        <v>5</v>
      </c>
      <c r="D3" s="43" t="s">
        <v>45</v>
      </c>
      <c r="E3" s="42" t="s">
        <v>6</v>
      </c>
      <c r="F3" s="12" t="s">
        <v>7</v>
      </c>
      <c r="G3" s="11" t="s">
        <v>67</v>
      </c>
      <c r="H3" s="10"/>
      <c r="I3" s="36" t="s">
        <v>9</v>
      </c>
      <c r="J3" s="37" t="s">
        <v>65</v>
      </c>
      <c r="K3" s="36" t="s">
        <v>264</v>
      </c>
      <c r="L3" s="37" t="s">
        <v>265</v>
      </c>
      <c r="M3" s="36" t="s">
        <v>10</v>
      </c>
      <c r="N3" s="37" t="s">
        <v>66</v>
      </c>
      <c r="R3" s="9">
        <f>+R2/30</f>
        <v>140566.66666666666</v>
      </c>
    </row>
    <row r="4" spans="1:24" x14ac:dyDescent="0.25">
      <c r="A4" s="351" t="s">
        <v>11</v>
      </c>
      <c r="B4" s="14" t="s">
        <v>68</v>
      </c>
      <c r="C4" s="44">
        <v>1</v>
      </c>
      <c r="D4" s="44">
        <v>1</v>
      </c>
      <c r="E4" s="44">
        <v>0</v>
      </c>
      <c r="F4" s="4">
        <v>2094000</v>
      </c>
      <c r="G4" s="4">
        <v>1378944</v>
      </c>
      <c r="H4" s="2"/>
      <c r="I4" s="34">
        <f>+F4/120</f>
        <v>17450</v>
      </c>
      <c r="J4" s="35">
        <v>0</v>
      </c>
      <c r="K4" s="34">
        <f>+F4/120</f>
        <v>17450</v>
      </c>
      <c r="L4" s="35">
        <v>0</v>
      </c>
      <c r="M4" s="34">
        <v>0</v>
      </c>
      <c r="N4" s="35">
        <v>0</v>
      </c>
      <c r="Q4" s="65"/>
      <c r="R4" s="94">
        <f>+R3*12</f>
        <v>1686800</v>
      </c>
    </row>
    <row r="5" spans="1:24" x14ac:dyDescent="0.25">
      <c r="A5" s="351"/>
      <c r="B5" s="14" t="s">
        <v>69</v>
      </c>
      <c r="C5" s="44">
        <v>3</v>
      </c>
      <c r="D5" s="44">
        <v>1</v>
      </c>
      <c r="E5" s="44">
        <v>2</v>
      </c>
      <c r="F5" s="4">
        <v>1623250</v>
      </c>
      <c r="G5" s="4">
        <v>993966</v>
      </c>
      <c r="H5" s="2"/>
      <c r="I5" s="17">
        <f>+F5/40</f>
        <v>40581.25</v>
      </c>
      <c r="J5" s="92"/>
      <c r="K5" s="17">
        <f>+F5/120</f>
        <v>13527.083333333334</v>
      </c>
      <c r="L5" s="18">
        <v>0</v>
      </c>
      <c r="M5" s="17">
        <f>+F5/40</f>
        <v>40581.25</v>
      </c>
      <c r="N5" s="18">
        <v>0</v>
      </c>
      <c r="Q5" s="65"/>
      <c r="R5">
        <f>+R3*11</f>
        <v>1546233.3333333333</v>
      </c>
    </row>
    <row r="6" spans="1:24" ht="25.5" x14ac:dyDescent="0.25">
      <c r="A6" s="351"/>
      <c r="B6" s="14" t="s">
        <v>70</v>
      </c>
      <c r="C6" s="44">
        <v>1</v>
      </c>
      <c r="D6" s="44">
        <v>1</v>
      </c>
      <c r="E6" s="44">
        <v>2</v>
      </c>
      <c r="F6" s="4">
        <v>1623250</v>
      </c>
      <c r="G6" s="4">
        <v>993966</v>
      </c>
      <c r="H6" s="2"/>
      <c r="I6" s="17">
        <f>+F6/120</f>
        <v>13527.083333333334</v>
      </c>
      <c r="J6" s="18">
        <v>0</v>
      </c>
      <c r="K6" s="17">
        <f>+F6/120</f>
        <v>13527.083333333334</v>
      </c>
      <c r="L6" s="18">
        <v>0</v>
      </c>
      <c r="M6" s="17">
        <f>+F6/60</f>
        <v>27054.166666666668</v>
      </c>
      <c r="N6" s="18">
        <v>0</v>
      </c>
      <c r="Q6" s="65"/>
      <c r="R6">
        <f>+R4+R5</f>
        <v>3233033.333333333</v>
      </c>
    </row>
    <row r="7" spans="1:24" x14ac:dyDescent="0.25">
      <c r="A7" s="351"/>
      <c r="B7" s="14" t="s">
        <v>71</v>
      </c>
      <c r="C7" s="44">
        <v>1</v>
      </c>
      <c r="D7" s="44">
        <v>1</v>
      </c>
      <c r="E7" s="44">
        <v>2</v>
      </c>
      <c r="F7" s="4">
        <v>1623250</v>
      </c>
      <c r="G7" s="4">
        <v>993966</v>
      </c>
      <c r="H7" s="2"/>
      <c r="I7" s="17">
        <f>+F7/120</f>
        <v>13527.083333333334</v>
      </c>
      <c r="J7" s="18">
        <v>0</v>
      </c>
      <c r="K7" s="17">
        <f>+F7/120</f>
        <v>13527.083333333334</v>
      </c>
      <c r="L7" s="18">
        <v>0</v>
      </c>
      <c r="M7" s="17">
        <f>+F7/60</f>
        <v>27054.166666666668</v>
      </c>
      <c r="N7" s="18">
        <v>0</v>
      </c>
      <c r="Q7" s="65"/>
      <c r="R7">
        <f>+R6*0.4</f>
        <v>1293213.3333333333</v>
      </c>
    </row>
    <row r="8" spans="1:24" x14ac:dyDescent="0.25">
      <c r="A8" s="351"/>
      <c r="B8" s="14" t="s">
        <v>72</v>
      </c>
      <c r="C8" s="44">
        <v>3</v>
      </c>
      <c r="D8" s="44">
        <v>0</v>
      </c>
      <c r="E8" s="44">
        <v>2</v>
      </c>
      <c r="F8" s="4">
        <v>1160833</v>
      </c>
      <c r="G8" s="4">
        <v>689455</v>
      </c>
      <c r="H8" s="2"/>
      <c r="I8" s="17">
        <f>+F8/40</f>
        <v>29020.825000000001</v>
      </c>
      <c r="J8" s="18">
        <v>0</v>
      </c>
      <c r="K8" s="17">
        <v>0</v>
      </c>
      <c r="L8" s="18">
        <v>0</v>
      </c>
      <c r="M8" s="17">
        <f>+F8/40</f>
        <v>29020.825000000001</v>
      </c>
      <c r="N8" s="18">
        <v>0</v>
      </c>
      <c r="Q8" s="65"/>
    </row>
    <row r="9" spans="1:24" ht="25.5" x14ac:dyDescent="0.25">
      <c r="A9" s="351"/>
      <c r="B9" s="14" t="s">
        <v>73</v>
      </c>
      <c r="C9" s="44">
        <v>3</v>
      </c>
      <c r="D9" s="44">
        <v>1</v>
      </c>
      <c r="E9" s="44">
        <v>2</v>
      </c>
      <c r="F9" s="4">
        <v>1160833</v>
      </c>
      <c r="G9" s="4">
        <v>689455</v>
      </c>
      <c r="H9" s="2"/>
      <c r="I9" s="17">
        <f>+F9/40</f>
        <v>29020.825000000001</v>
      </c>
      <c r="J9" s="18">
        <v>0</v>
      </c>
      <c r="K9" s="17">
        <f>+F9/120</f>
        <v>9673.6083333333336</v>
      </c>
      <c r="L9" s="18">
        <v>0</v>
      </c>
      <c r="M9" s="17">
        <f>+F9/40</f>
        <v>29020.825000000001</v>
      </c>
      <c r="N9" s="18">
        <v>0</v>
      </c>
      <c r="Q9" s="65"/>
    </row>
    <row r="10" spans="1:24" x14ac:dyDescent="0.25">
      <c r="A10" s="351"/>
      <c r="B10" s="14" t="s">
        <v>23</v>
      </c>
      <c r="C10" s="44">
        <v>0</v>
      </c>
      <c r="D10" s="44">
        <v>0</v>
      </c>
      <c r="E10" s="44">
        <v>1</v>
      </c>
      <c r="F10" s="4">
        <v>1160833</v>
      </c>
      <c r="G10" s="4">
        <v>689455</v>
      </c>
      <c r="H10" s="2"/>
      <c r="I10" s="19">
        <v>0</v>
      </c>
      <c r="J10" s="20">
        <v>0</v>
      </c>
      <c r="K10" s="19">
        <v>0</v>
      </c>
      <c r="L10" s="20">
        <v>0</v>
      </c>
      <c r="M10" s="19">
        <f>+F10/120</f>
        <v>9673.6083333333336</v>
      </c>
      <c r="N10" s="20">
        <v>0</v>
      </c>
      <c r="Q10" s="65"/>
    </row>
    <row r="11" spans="1:24" ht="15.75" thickBot="1" x14ac:dyDescent="0.3">
      <c r="A11" s="351"/>
      <c r="B11" s="14" t="s">
        <v>25</v>
      </c>
      <c r="C11" s="44">
        <v>0</v>
      </c>
      <c r="D11" s="44">
        <v>10</v>
      </c>
      <c r="E11" s="44">
        <v>0</v>
      </c>
      <c r="F11" s="4">
        <v>1160833</v>
      </c>
      <c r="G11" s="4">
        <v>689455</v>
      </c>
      <c r="H11" s="2"/>
      <c r="I11" s="19">
        <v>0</v>
      </c>
      <c r="J11" s="20">
        <v>0</v>
      </c>
      <c r="K11" s="19">
        <f>+F11/12</f>
        <v>96736.083333333328</v>
      </c>
      <c r="L11" s="93"/>
      <c r="M11" s="19">
        <v>0</v>
      </c>
      <c r="N11" s="20">
        <v>0</v>
      </c>
      <c r="Q11" s="65"/>
    </row>
    <row r="12" spans="1:24" ht="15.75" thickBot="1" x14ac:dyDescent="0.3">
      <c r="B12" s="45" t="s">
        <v>26</v>
      </c>
      <c r="C12" s="44">
        <f>SUM(C4:C11)</f>
        <v>12</v>
      </c>
      <c r="D12" s="44">
        <f>SUM(D4:D11)</f>
        <v>15</v>
      </c>
      <c r="E12" s="44">
        <f>SUM(E4:E11)</f>
        <v>11</v>
      </c>
      <c r="F12" s="3"/>
      <c r="G12" s="3"/>
      <c r="H12" s="39" t="s">
        <v>27</v>
      </c>
      <c r="I12" s="30">
        <f t="shared" ref="I12:N12" si="0">SUM(I4:I11)</f>
        <v>143127.06666666665</v>
      </c>
      <c r="J12" s="31">
        <f t="shared" si="0"/>
        <v>0</v>
      </c>
      <c r="K12" s="30">
        <f t="shared" si="0"/>
        <v>164440.94166666665</v>
      </c>
      <c r="L12" s="30">
        <f t="shared" si="0"/>
        <v>0</v>
      </c>
      <c r="M12" s="32">
        <f t="shared" si="0"/>
        <v>162404.84166666667</v>
      </c>
      <c r="N12" s="33">
        <f t="shared" si="0"/>
        <v>0</v>
      </c>
      <c r="Q12" s="65"/>
    </row>
    <row r="13" spans="1:24" ht="25.5" x14ac:dyDescent="0.25">
      <c r="A13" s="13" t="s">
        <v>266</v>
      </c>
      <c r="B13" s="13" t="s">
        <v>266</v>
      </c>
      <c r="C13" s="16"/>
      <c r="D13" s="16"/>
      <c r="E13" s="16"/>
      <c r="F13" s="3"/>
      <c r="G13" s="3"/>
      <c r="I13" s="104">
        <v>3815</v>
      </c>
      <c r="J13" s="24"/>
      <c r="K13" s="23">
        <v>3815</v>
      </c>
      <c r="L13" s="24">
        <v>3815</v>
      </c>
      <c r="M13" s="23">
        <v>3815</v>
      </c>
      <c r="N13" s="24"/>
      <c r="P13">
        <f>+Q13*15</f>
        <v>37761</v>
      </c>
      <c r="Q13">
        <f>+K16/20</f>
        <v>2517.4</v>
      </c>
    </row>
    <row r="14" spans="1:24" ht="25.5" x14ac:dyDescent="0.25">
      <c r="A14" s="730" t="s">
        <v>267</v>
      </c>
      <c r="B14" s="14" t="s">
        <v>268</v>
      </c>
      <c r="C14" s="16"/>
      <c r="D14" s="16"/>
      <c r="E14" s="16"/>
      <c r="F14" s="3"/>
      <c r="G14" s="3"/>
      <c r="I14" s="104">
        <v>1640</v>
      </c>
      <c r="J14" s="24"/>
      <c r="K14" s="23">
        <v>1640</v>
      </c>
      <c r="L14" s="24">
        <v>1640</v>
      </c>
      <c r="M14" s="23">
        <v>1640</v>
      </c>
      <c r="N14" s="24"/>
      <c r="P14" s="137">
        <v>56941</v>
      </c>
      <c r="Q14" s="135">
        <f>+P14/20</f>
        <v>2847.05</v>
      </c>
      <c r="X14" s="135"/>
    </row>
    <row r="15" spans="1:24" x14ac:dyDescent="0.25">
      <c r="A15" s="731"/>
      <c r="B15" s="14" t="s">
        <v>269</v>
      </c>
      <c r="C15" s="16"/>
      <c r="D15" s="16"/>
      <c r="E15" s="16"/>
      <c r="F15" s="3"/>
      <c r="G15" s="3"/>
      <c r="I15" s="104">
        <v>1093</v>
      </c>
      <c r="J15" s="24"/>
      <c r="K15" s="23">
        <v>1093</v>
      </c>
      <c r="L15" s="24">
        <v>1093</v>
      </c>
      <c r="M15" s="23">
        <v>1093</v>
      </c>
      <c r="N15" s="24"/>
      <c r="V15">
        <v>120</v>
      </c>
      <c r="X15" s="135"/>
    </row>
    <row r="16" spans="1:24" s="5" customFormat="1" ht="25.5" x14ac:dyDescent="0.25">
      <c r="A16" s="317" t="s">
        <v>28</v>
      </c>
      <c r="B16" s="14" t="s">
        <v>29</v>
      </c>
      <c r="C16" s="50"/>
      <c r="D16" s="50"/>
      <c r="E16" s="50"/>
      <c r="F16" s="46"/>
      <c r="G16" s="46"/>
      <c r="H16" s="6"/>
      <c r="I16" s="23">
        <v>50348</v>
      </c>
      <c r="J16" s="51"/>
      <c r="K16" s="23">
        <v>50348</v>
      </c>
      <c r="L16" s="51">
        <v>0</v>
      </c>
      <c r="M16" s="23">
        <v>25174</v>
      </c>
      <c r="N16" s="52"/>
      <c r="P16" s="102">
        <f>+M16+M17</f>
        <v>66831.5</v>
      </c>
      <c r="Q16" s="5">
        <f>+P16*0.8</f>
        <v>53465.200000000004</v>
      </c>
      <c r="T16" s="5">
        <f>+K16*0.8</f>
        <v>40278.400000000001</v>
      </c>
      <c r="V16" s="5">
        <f>+V15*0.8</f>
        <v>96</v>
      </c>
      <c r="W16" s="5" t="s">
        <v>270</v>
      </c>
      <c r="X16" s="136">
        <f>+K16*V16</f>
        <v>4833408</v>
      </c>
    </row>
    <row r="17" spans="1:24" x14ac:dyDescent="0.25">
      <c r="A17" s="318"/>
      <c r="B17" s="15" t="s">
        <v>30</v>
      </c>
      <c r="C17" s="16"/>
      <c r="D17" s="16"/>
      <c r="E17" s="16"/>
      <c r="F17" s="3"/>
      <c r="G17" s="3"/>
      <c r="I17" s="17">
        <v>0</v>
      </c>
      <c r="J17" s="24">
        <v>83315</v>
      </c>
      <c r="K17" s="17">
        <v>0</v>
      </c>
      <c r="L17" s="24">
        <v>83315</v>
      </c>
      <c r="M17" s="24">
        <f>+N17/2</f>
        <v>41657.5</v>
      </c>
      <c r="N17" s="24">
        <v>83315</v>
      </c>
      <c r="P17" s="103">
        <f>+N17</f>
        <v>83315</v>
      </c>
      <c r="Q17">
        <f>+P17*0.2</f>
        <v>16663</v>
      </c>
      <c r="T17">
        <f>+L17*0.2</f>
        <v>16663</v>
      </c>
      <c r="V17">
        <f>+V15-V16</f>
        <v>24</v>
      </c>
      <c r="W17" t="s">
        <v>271</v>
      </c>
      <c r="X17" s="135">
        <f>+L17*V17</f>
        <v>1999560</v>
      </c>
    </row>
    <row r="18" spans="1:24" ht="38.25" x14ac:dyDescent="0.25">
      <c r="A18" s="319"/>
      <c r="B18" s="15" t="s">
        <v>31</v>
      </c>
      <c r="C18" s="16"/>
      <c r="D18" s="16"/>
      <c r="E18" s="16"/>
      <c r="F18" s="3"/>
      <c r="G18" s="3"/>
      <c r="I18" s="17">
        <v>0</v>
      </c>
      <c r="J18" s="24">
        <v>0</v>
      </c>
      <c r="K18" s="17">
        <v>0</v>
      </c>
      <c r="L18" s="24">
        <v>8590.5</v>
      </c>
      <c r="M18" s="17"/>
      <c r="N18" s="28"/>
      <c r="Q18">
        <f>+Q16+Q17</f>
        <v>70128.200000000012</v>
      </c>
      <c r="T18">
        <f>+T16+T17</f>
        <v>56941.4</v>
      </c>
      <c r="X18" s="135">
        <f>+X16+X17</f>
        <v>6832968</v>
      </c>
    </row>
    <row r="19" spans="1:24" ht="64.5" thickBot="1" x14ac:dyDescent="0.3">
      <c r="A19" s="38" t="s">
        <v>272</v>
      </c>
      <c r="B19" s="15" t="s">
        <v>273</v>
      </c>
      <c r="C19" s="16"/>
      <c r="D19" s="16"/>
      <c r="E19" s="16"/>
      <c r="F19" s="3"/>
      <c r="G19" s="3"/>
      <c r="I19" s="105">
        <v>10364</v>
      </c>
      <c r="J19" s="26">
        <v>10364</v>
      </c>
      <c r="K19" s="25">
        <v>10364</v>
      </c>
      <c r="L19" s="26">
        <v>10364</v>
      </c>
      <c r="M19" s="25">
        <v>10364</v>
      </c>
      <c r="N19" s="26">
        <v>10364</v>
      </c>
      <c r="X19" s="135">
        <f>+X18/120</f>
        <v>56941.4</v>
      </c>
    </row>
    <row r="20" spans="1:24" ht="15.75" thickBot="1" x14ac:dyDescent="0.3">
      <c r="H20" s="29" t="s">
        <v>35</v>
      </c>
      <c r="I20" s="32">
        <f t="shared" ref="I20:N20" si="1">SUM(I13:I19)</f>
        <v>67260</v>
      </c>
      <c r="J20" s="33">
        <f t="shared" si="1"/>
        <v>93679</v>
      </c>
      <c r="K20" s="32">
        <f t="shared" si="1"/>
        <v>67260</v>
      </c>
      <c r="L20" s="33">
        <f t="shared" si="1"/>
        <v>108817.5</v>
      </c>
      <c r="M20" s="32">
        <f t="shared" si="1"/>
        <v>83743.5</v>
      </c>
      <c r="N20" s="33">
        <f t="shared" si="1"/>
        <v>93679</v>
      </c>
    </row>
    <row r="21" spans="1:24" ht="15.75" thickBot="1" x14ac:dyDescent="0.3">
      <c r="I21" s="21"/>
      <c r="J21" s="22"/>
      <c r="K21" s="21"/>
      <c r="L21" s="22"/>
      <c r="M21" s="21"/>
      <c r="N21" s="27"/>
    </row>
    <row r="22" spans="1:24" ht="15.75" thickBot="1" x14ac:dyDescent="0.3">
      <c r="H22" s="29" t="s">
        <v>36</v>
      </c>
      <c r="I22" s="32">
        <f t="shared" ref="I22:N22" si="2">+I12+I20</f>
        <v>210387.06666666665</v>
      </c>
      <c r="J22" s="33">
        <f t="shared" si="2"/>
        <v>93679</v>
      </c>
      <c r="K22" s="32">
        <f t="shared" si="2"/>
        <v>231700.94166666665</v>
      </c>
      <c r="L22" s="33">
        <f t="shared" si="2"/>
        <v>108817.5</v>
      </c>
      <c r="M22" s="32">
        <f t="shared" si="2"/>
        <v>246148.34166666667</v>
      </c>
      <c r="N22" s="33">
        <f t="shared" si="2"/>
        <v>93679</v>
      </c>
    </row>
    <row r="23" spans="1:24" x14ac:dyDescent="0.25">
      <c r="I23" s="1">
        <f>+I22*$G$28</f>
        <v>20197158.399999999</v>
      </c>
      <c r="J23" s="1">
        <f>+J22*$H$28</f>
        <v>2248296</v>
      </c>
      <c r="K23" s="1">
        <f>+K22*$G$28</f>
        <v>22243290.399999999</v>
      </c>
      <c r="L23" s="1">
        <f>+L22*$H$28</f>
        <v>2611620</v>
      </c>
      <c r="M23" s="1">
        <f>+M22*$G$28</f>
        <v>23630240.800000001</v>
      </c>
      <c r="N23" s="1">
        <f>+N22*$H$28</f>
        <v>2248296</v>
      </c>
    </row>
    <row r="24" spans="1:24" ht="15.75" thickBot="1" x14ac:dyDescent="0.3">
      <c r="I24" s="1">
        <f>+I23+J23</f>
        <v>22445454.399999999</v>
      </c>
      <c r="J24" s="66">
        <f>+I24/$F$28</f>
        <v>187045.45333333331</v>
      </c>
      <c r="K24" s="1">
        <f>+K23+L23</f>
        <v>24854910.399999999</v>
      </c>
      <c r="L24" s="66">
        <f>+K24/$F$28</f>
        <v>207124.25333333333</v>
      </c>
      <c r="M24" s="1">
        <f>+M23+N23</f>
        <v>25878536.800000001</v>
      </c>
      <c r="N24" s="66">
        <f>+M24/$F$28</f>
        <v>215654.47333333333</v>
      </c>
    </row>
    <row r="25" spans="1:24" x14ac:dyDescent="0.25">
      <c r="H25" s="53" t="s">
        <v>37</v>
      </c>
      <c r="I25" s="57">
        <v>195143</v>
      </c>
      <c r="J25" s="47">
        <v>195143</v>
      </c>
      <c r="K25" s="55">
        <v>195143</v>
      </c>
      <c r="L25" s="59">
        <v>195143</v>
      </c>
      <c r="M25" s="57">
        <v>195143</v>
      </c>
      <c r="N25" s="47">
        <v>195143</v>
      </c>
    </row>
    <row r="26" spans="1:24" s="5" customFormat="1" ht="30.75" thickBot="1" x14ac:dyDescent="0.3">
      <c r="F26" s="6"/>
      <c r="G26" s="6"/>
      <c r="H26" s="54" t="s">
        <v>38</v>
      </c>
      <c r="I26" s="58">
        <f t="shared" ref="I26:N26" si="3">+I22-I25</f>
        <v>15244.066666666651</v>
      </c>
      <c r="J26" s="48">
        <f t="shared" si="3"/>
        <v>-101464</v>
      </c>
      <c r="K26" s="56">
        <f t="shared" si="3"/>
        <v>36557.941666666651</v>
      </c>
      <c r="L26" s="60">
        <f t="shared" si="3"/>
        <v>-86325.5</v>
      </c>
      <c r="M26" s="58">
        <f t="shared" si="3"/>
        <v>51005.341666666674</v>
      </c>
      <c r="N26" s="48">
        <f t="shared" si="3"/>
        <v>-101464</v>
      </c>
    </row>
    <row r="28" spans="1:24" x14ac:dyDescent="0.25">
      <c r="F28" s="1">
        <v>120</v>
      </c>
      <c r="G28" s="1">
        <f>+F28*0.8</f>
        <v>96</v>
      </c>
      <c r="H28" s="1">
        <f>+F28-G28</f>
        <v>24</v>
      </c>
      <c r="I28" s="1">
        <f>+I25*G28</f>
        <v>18733728</v>
      </c>
    </row>
    <row r="29" spans="1:24" ht="15.75" thickBot="1" x14ac:dyDescent="0.3"/>
    <row r="30" spans="1:24" ht="30" x14ac:dyDescent="0.25">
      <c r="H30" s="61" t="s">
        <v>39</v>
      </c>
      <c r="I30" s="63">
        <v>247065</v>
      </c>
      <c r="J30" s="49">
        <v>247065</v>
      </c>
      <c r="K30" s="62">
        <v>247065</v>
      </c>
      <c r="L30" s="64">
        <v>247065</v>
      </c>
      <c r="M30" s="63">
        <v>247065</v>
      </c>
      <c r="N30" s="49">
        <v>247065</v>
      </c>
    </row>
    <row r="31" spans="1:24" ht="30.75" thickBot="1" x14ac:dyDescent="0.3">
      <c r="H31" s="54" t="s">
        <v>38</v>
      </c>
      <c r="I31" s="58">
        <f t="shared" ref="I31:N31" si="4">+I22-I30</f>
        <v>-36677.933333333349</v>
      </c>
      <c r="J31" s="48">
        <f t="shared" si="4"/>
        <v>-153386</v>
      </c>
      <c r="K31" s="56">
        <f t="shared" si="4"/>
        <v>-15364.058333333349</v>
      </c>
      <c r="L31" s="60">
        <f t="shared" si="4"/>
        <v>-138247.5</v>
      </c>
      <c r="M31" s="58">
        <f t="shared" si="4"/>
        <v>-916.65833333332557</v>
      </c>
      <c r="N31" s="48">
        <f t="shared" si="4"/>
        <v>-153386</v>
      </c>
    </row>
  </sheetData>
  <mergeCells count="9">
    <mergeCell ref="A4:A11"/>
    <mergeCell ref="A14:A15"/>
    <mergeCell ref="A16:A18"/>
    <mergeCell ref="C1:E1"/>
    <mergeCell ref="I1:N1"/>
    <mergeCell ref="F2:G2"/>
    <mergeCell ref="I2:J2"/>
    <mergeCell ref="K2:L2"/>
    <mergeCell ref="M2:N2"/>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1"/>
  <dimension ref="A1:R31"/>
  <sheetViews>
    <sheetView workbookViewId="0">
      <pane xSplit="2" ySplit="3" topLeftCell="D11" activePane="bottomRight" state="frozen"/>
      <selection pane="topRight" activeCell="C1" sqref="C1"/>
      <selection pane="bottomLeft" activeCell="A4" sqref="A4"/>
      <selection pane="bottomRight" activeCell="N13" sqref="N13:N15"/>
    </sheetView>
  </sheetViews>
  <sheetFormatPr baseColWidth="10" defaultColWidth="11.42578125" defaultRowHeight="15" x14ac:dyDescent="0.25"/>
  <cols>
    <col min="2" max="2" width="23.42578125" customWidth="1"/>
    <col min="6" max="6" width="13.7109375" style="1" bestFit="1" customWidth="1"/>
    <col min="7" max="7" width="17" style="1" customWidth="1"/>
    <col min="8" max="8" width="17.42578125" style="1" bestFit="1" customWidth="1"/>
    <col min="9" max="9" width="14.140625" style="1" bestFit="1" customWidth="1"/>
    <col min="10" max="13" width="11.42578125" style="1"/>
  </cols>
  <sheetData>
    <row r="1" spans="1:18" ht="15" customHeight="1" thickBot="1" x14ac:dyDescent="0.3">
      <c r="B1" s="16"/>
      <c r="C1" s="320" t="s">
        <v>0</v>
      </c>
      <c r="D1" s="320"/>
      <c r="E1" s="320"/>
      <c r="F1" s="3"/>
      <c r="G1" s="3"/>
      <c r="I1" s="321" t="s">
        <v>0</v>
      </c>
      <c r="J1" s="322"/>
      <c r="K1" s="322"/>
      <c r="L1" s="322"/>
      <c r="M1" s="322"/>
      <c r="N1" s="342"/>
    </row>
    <row r="2" spans="1:18" s="7" customFormat="1" ht="45.75" thickBot="1" x14ac:dyDescent="0.3">
      <c r="B2" s="40"/>
      <c r="C2" s="41" t="s">
        <v>1</v>
      </c>
      <c r="D2" s="41" t="s">
        <v>1</v>
      </c>
      <c r="E2" s="41" t="s">
        <v>262</v>
      </c>
      <c r="F2" s="323" t="s">
        <v>2</v>
      </c>
      <c r="G2" s="323"/>
      <c r="H2" s="8"/>
      <c r="I2" s="321" t="s">
        <v>3</v>
      </c>
      <c r="J2" s="349"/>
      <c r="K2" s="350" t="s">
        <v>263</v>
      </c>
      <c r="L2" s="349"/>
      <c r="M2" s="350" t="s">
        <v>4</v>
      </c>
      <c r="N2" s="342"/>
      <c r="R2" s="7">
        <v>4217000</v>
      </c>
    </row>
    <row r="3" spans="1:18" s="9" customFormat="1" ht="45.75" thickBot="1" x14ac:dyDescent="0.3">
      <c r="B3" s="42"/>
      <c r="C3" s="43" t="s">
        <v>5</v>
      </c>
      <c r="D3" s="43" t="s">
        <v>45</v>
      </c>
      <c r="E3" s="42" t="s">
        <v>6</v>
      </c>
      <c r="F3" s="12" t="s">
        <v>7</v>
      </c>
      <c r="G3" s="11" t="s">
        <v>67</v>
      </c>
      <c r="H3" s="10"/>
      <c r="I3" s="36" t="s">
        <v>9</v>
      </c>
      <c r="J3" s="37" t="s">
        <v>65</v>
      </c>
      <c r="K3" s="36" t="s">
        <v>264</v>
      </c>
      <c r="L3" s="37" t="s">
        <v>265</v>
      </c>
      <c r="M3" s="36" t="s">
        <v>10</v>
      </c>
      <c r="N3" s="37" t="s">
        <v>66</v>
      </c>
      <c r="R3" s="9">
        <f>+R2/30</f>
        <v>140566.66666666666</v>
      </c>
    </row>
    <row r="4" spans="1:18" x14ac:dyDescent="0.25">
      <c r="A4" s="351" t="s">
        <v>11</v>
      </c>
      <c r="B4" s="14" t="s">
        <v>68</v>
      </c>
      <c r="C4" s="44">
        <v>1</v>
      </c>
      <c r="D4" s="44">
        <v>1</v>
      </c>
      <c r="E4" s="44">
        <v>0</v>
      </c>
      <c r="F4" s="4">
        <v>2094000</v>
      </c>
      <c r="G4" s="4">
        <v>1378944</v>
      </c>
      <c r="H4" s="2"/>
      <c r="I4" s="34">
        <f>+F4/120</f>
        <v>17450</v>
      </c>
      <c r="J4" s="35">
        <v>0</v>
      </c>
      <c r="K4" s="34">
        <f>+F4/120</f>
        <v>17450</v>
      </c>
      <c r="L4" s="35">
        <v>0</v>
      </c>
      <c r="M4" s="34">
        <v>0</v>
      </c>
      <c r="N4" s="35">
        <v>0</v>
      </c>
      <c r="Q4" s="65"/>
      <c r="R4" s="94">
        <f>+R3*12</f>
        <v>1686800</v>
      </c>
    </row>
    <row r="5" spans="1:18" x14ac:dyDescent="0.25">
      <c r="A5" s="351"/>
      <c r="B5" s="14" t="s">
        <v>69</v>
      </c>
      <c r="C5" s="44">
        <v>3</v>
      </c>
      <c r="D5" s="44">
        <v>1</v>
      </c>
      <c r="E5" s="44">
        <v>2</v>
      </c>
      <c r="F5" s="4">
        <v>1623250</v>
      </c>
      <c r="G5" s="4">
        <v>993966</v>
      </c>
      <c r="H5" s="2"/>
      <c r="I5" s="17">
        <f>+F5/40</f>
        <v>40581.25</v>
      </c>
      <c r="J5" s="92"/>
      <c r="K5" s="17">
        <f>+F5/120</f>
        <v>13527.083333333334</v>
      </c>
      <c r="L5" s="18">
        <v>0</v>
      </c>
      <c r="M5" s="17">
        <f>+F5/40</f>
        <v>40581.25</v>
      </c>
      <c r="N5" s="18">
        <v>0</v>
      </c>
      <c r="Q5" s="65"/>
      <c r="R5">
        <f>+R3*11</f>
        <v>1546233.3333333333</v>
      </c>
    </row>
    <row r="6" spans="1:18" ht="25.5" x14ac:dyDescent="0.25">
      <c r="A6" s="351"/>
      <c r="B6" s="14" t="s">
        <v>70</v>
      </c>
      <c r="C6" s="44">
        <v>1</v>
      </c>
      <c r="D6" s="44">
        <v>1</v>
      </c>
      <c r="E6" s="44">
        <v>2</v>
      </c>
      <c r="F6" s="4">
        <v>1623250</v>
      </c>
      <c r="G6" s="4">
        <v>993966</v>
      </c>
      <c r="H6" s="2"/>
      <c r="I6" s="17">
        <f>+F6/120</f>
        <v>13527.083333333334</v>
      </c>
      <c r="J6" s="18">
        <v>0</v>
      </c>
      <c r="K6" s="17">
        <f>+F6/120</f>
        <v>13527.083333333334</v>
      </c>
      <c r="L6" s="18">
        <v>0</v>
      </c>
      <c r="M6" s="17">
        <f>+F6/60</f>
        <v>27054.166666666668</v>
      </c>
      <c r="N6" s="18">
        <v>0</v>
      </c>
      <c r="Q6" s="65"/>
      <c r="R6">
        <f>+R4+R5</f>
        <v>3233033.333333333</v>
      </c>
    </row>
    <row r="7" spans="1:18" x14ac:dyDescent="0.25">
      <c r="A7" s="351"/>
      <c r="B7" s="14" t="s">
        <v>71</v>
      </c>
      <c r="C7" s="44">
        <v>1</v>
      </c>
      <c r="D7" s="44">
        <v>1</v>
      </c>
      <c r="E7" s="44">
        <v>2</v>
      </c>
      <c r="F7" s="4">
        <v>1623250</v>
      </c>
      <c r="G7" s="4">
        <v>993966</v>
      </c>
      <c r="H7" s="2"/>
      <c r="I7" s="17">
        <f>+F7/120</f>
        <v>13527.083333333334</v>
      </c>
      <c r="J7" s="18">
        <v>0</v>
      </c>
      <c r="K7" s="17">
        <f>+F7/120</f>
        <v>13527.083333333334</v>
      </c>
      <c r="L7" s="18">
        <v>0</v>
      </c>
      <c r="M7" s="17">
        <f>+F7/60</f>
        <v>27054.166666666668</v>
      </c>
      <c r="N7" s="18">
        <v>0</v>
      </c>
      <c r="Q7" s="65"/>
      <c r="R7">
        <f>+R6*0.4</f>
        <v>1293213.3333333333</v>
      </c>
    </row>
    <row r="8" spans="1:18" x14ac:dyDescent="0.25">
      <c r="A8" s="351"/>
      <c r="B8" s="14" t="s">
        <v>72</v>
      </c>
      <c r="C8" s="44">
        <v>3</v>
      </c>
      <c r="D8" s="44">
        <v>0</v>
      </c>
      <c r="E8" s="44">
        <v>2</v>
      </c>
      <c r="F8" s="4">
        <v>1160833</v>
      </c>
      <c r="G8" s="4">
        <v>689455</v>
      </c>
      <c r="H8" s="2"/>
      <c r="I8" s="17">
        <f>+F8/40</f>
        <v>29020.825000000001</v>
      </c>
      <c r="J8" s="18">
        <v>0</v>
      </c>
      <c r="K8" s="17">
        <v>0</v>
      </c>
      <c r="L8" s="18">
        <v>0</v>
      </c>
      <c r="M8" s="17">
        <f>+F8/40</f>
        <v>29020.825000000001</v>
      </c>
      <c r="N8" s="18">
        <v>0</v>
      </c>
      <c r="Q8" s="65"/>
    </row>
    <row r="9" spans="1:18" ht="25.5" x14ac:dyDescent="0.25">
      <c r="A9" s="351"/>
      <c r="B9" s="14" t="s">
        <v>73</v>
      </c>
      <c r="C9" s="44">
        <v>3</v>
      </c>
      <c r="D9" s="44">
        <v>1</v>
      </c>
      <c r="E9" s="44">
        <v>2</v>
      </c>
      <c r="F9" s="4">
        <v>1160833</v>
      </c>
      <c r="G9" s="4">
        <v>689455</v>
      </c>
      <c r="H9" s="2"/>
      <c r="I9" s="17">
        <f>+F9/40</f>
        <v>29020.825000000001</v>
      </c>
      <c r="J9" s="18">
        <v>0</v>
      </c>
      <c r="K9" s="17">
        <f>+F9/120</f>
        <v>9673.6083333333336</v>
      </c>
      <c r="L9" s="18">
        <v>0</v>
      </c>
      <c r="M9" s="17">
        <f>+F9/40</f>
        <v>29020.825000000001</v>
      </c>
      <c r="N9" s="18">
        <v>0</v>
      </c>
      <c r="Q9" s="65"/>
    </row>
    <row r="10" spans="1:18" x14ac:dyDescent="0.25">
      <c r="A10" s="351"/>
      <c r="B10" s="14" t="s">
        <v>23</v>
      </c>
      <c r="C10" s="44">
        <v>0</v>
      </c>
      <c r="D10" s="44">
        <v>0</v>
      </c>
      <c r="E10" s="44">
        <v>1</v>
      </c>
      <c r="F10" s="4">
        <v>1160833</v>
      </c>
      <c r="G10" s="4">
        <v>689455</v>
      </c>
      <c r="H10" s="2"/>
      <c r="I10" s="19">
        <v>0</v>
      </c>
      <c r="J10" s="20">
        <v>0</v>
      </c>
      <c r="K10" s="19">
        <v>0</v>
      </c>
      <c r="L10" s="20">
        <v>0</v>
      </c>
      <c r="M10" s="19">
        <f>+F10/120</f>
        <v>9673.6083333333336</v>
      </c>
      <c r="N10" s="20">
        <v>0</v>
      </c>
      <c r="Q10" s="65"/>
    </row>
    <row r="11" spans="1:18" ht="15.75" thickBot="1" x14ac:dyDescent="0.3">
      <c r="A11" s="351"/>
      <c r="B11" s="14" t="s">
        <v>25</v>
      </c>
      <c r="C11" s="44">
        <v>0</v>
      </c>
      <c r="D11" s="44">
        <v>10</v>
      </c>
      <c r="E11" s="44">
        <v>0</v>
      </c>
      <c r="F11" s="4">
        <v>1160833</v>
      </c>
      <c r="G11" s="4">
        <v>689455</v>
      </c>
      <c r="H11" s="2"/>
      <c r="I11" s="19">
        <v>0</v>
      </c>
      <c r="J11" s="20">
        <v>0</v>
      </c>
      <c r="K11" s="19">
        <f>+F11/12</f>
        <v>96736.083333333328</v>
      </c>
      <c r="L11" s="93"/>
      <c r="M11" s="19">
        <v>0</v>
      </c>
      <c r="N11" s="20">
        <v>0</v>
      </c>
      <c r="Q11" s="65"/>
    </row>
    <row r="12" spans="1:18" ht="15.75" thickBot="1" x14ac:dyDescent="0.3">
      <c r="B12" s="45" t="s">
        <v>26</v>
      </c>
      <c r="C12" s="44">
        <f>SUM(C4:C11)</f>
        <v>12</v>
      </c>
      <c r="D12" s="44">
        <f>SUM(D4:D11)</f>
        <v>15</v>
      </c>
      <c r="E12" s="44">
        <f>SUM(E4:E11)</f>
        <v>11</v>
      </c>
      <c r="F12" s="3"/>
      <c r="G12" s="3"/>
      <c r="H12" s="39" t="s">
        <v>27</v>
      </c>
      <c r="I12" s="30">
        <f t="shared" ref="I12:N12" si="0">SUM(I4:I11)</f>
        <v>143127.06666666665</v>
      </c>
      <c r="J12" s="31">
        <f t="shared" si="0"/>
        <v>0</v>
      </c>
      <c r="K12" s="30">
        <f t="shared" si="0"/>
        <v>164440.94166666665</v>
      </c>
      <c r="L12" s="30">
        <f t="shared" si="0"/>
        <v>0</v>
      </c>
      <c r="M12" s="32">
        <f t="shared" si="0"/>
        <v>162404.84166666667</v>
      </c>
      <c r="N12" s="33">
        <f t="shared" si="0"/>
        <v>0</v>
      </c>
      <c r="Q12" s="65"/>
    </row>
    <row r="13" spans="1:18" ht="25.5" x14ac:dyDescent="0.25">
      <c r="A13" s="13" t="s">
        <v>266</v>
      </c>
      <c r="B13" s="13" t="s">
        <v>266</v>
      </c>
      <c r="C13" s="16"/>
      <c r="D13" s="16"/>
      <c r="E13" s="16"/>
      <c r="F13" s="3"/>
      <c r="G13" s="3"/>
      <c r="I13" s="23">
        <v>3815</v>
      </c>
      <c r="J13" s="24"/>
      <c r="K13" s="23">
        <v>3815</v>
      </c>
      <c r="L13" s="24">
        <v>3815</v>
      </c>
      <c r="M13" s="23">
        <v>3815</v>
      </c>
      <c r="N13" s="24"/>
    </row>
    <row r="14" spans="1:18" ht="25.5" x14ac:dyDescent="0.25">
      <c r="A14" s="730" t="s">
        <v>267</v>
      </c>
      <c r="B14" s="14" t="s">
        <v>268</v>
      </c>
      <c r="C14" s="16"/>
      <c r="D14" s="16"/>
      <c r="E14" s="16"/>
      <c r="F14" s="3"/>
      <c r="G14" s="3"/>
      <c r="I14" s="23">
        <v>1640</v>
      </c>
      <c r="J14" s="24"/>
      <c r="K14" s="23">
        <v>1640</v>
      </c>
      <c r="L14" s="24">
        <v>1640</v>
      </c>
      <c r="M14" s="23">
        <v>1640</v>
      </c>
      <c r="N14" s="24"/>
    </row>
    <row r="15" spans="1:18" x14ac:dyDescent="0.25">
      <c r="A15" s="731"/>
      <c r="B15" s="14" t="s">
        <v>269</v>
      </c>
      <c r="C15" s="16"/>
      <c r="D15" s="16"/>
      <c r="E15" s="16"/>
      <c r="F15" s="3"/>
      <c r="G15" s="3"/>
      <c r="I15" s="23">
        <v>1093</v>
      </c>
      <c r="J15" s="24"/>
      <c r="K15" s="23">
        <v>1093</v>
      </c>
      <c r="L15" s="24">
        <v>1093</v>
      </c>
      <c r="M15" s="23">
        <v>1093</v>
      </c>
      <c r="N15" s="24"/>
    </row>
    <row r="16" spans="1:18" s="5" customFormat="1" ht="25.5" x14ac:dyDescent="0.25">
      <c r="A16" s="317" t="s">
        <v>28</v>
      </c>
      <c r="B16" s="14" t="s">
        <v>29</v>
      </c>
      <c r="C16" s="50"/>
      <c r="D16" s="50"/>
      <c r="E16" s="50"/>
      <c r="F16" s="46"/>
      <c r="G16" s="46"/>
      <c r="H16" s="6"/>
      <c r="I16" s="23">
        <v>50348</v>
      </c>
      <c r="J16" s="51"/>
      <c r="K16" s="23">
        <v>50348</v>
      </c>
      <c r="L16" s="51">
        <v>0</v>
      </c>
      <c r="M16" s="23">
        <v>25174</v>
      </c>
      <c r="N16" s="52"/>
    </row>
    <row r="17" spans="1:14" x14ac:dyDescent="0.25">
      <c r="A17" s="318"/>
      <c r="B17" s="15" t="s">
        <v>30</v>
      </c>
      <c r="C17" s="16"/>
      <c r="D17" s="16"/>
      <c r="E17" s="16"/>
      <c r="F17" s="3"/>
      <c r="G17" s="3"/>
      <c r="I17" s="17">
        <v>0</v>
      </c>
      <c r="J17" s="24">
        <v>83315</v>
      </c>
      <c r="K17" s="17">
        <v>0</v>
      </c>
      <c r="L17" s="24">
        <v>83315</v>
      </c>
      <c r="M17" s="24">
        <f>+N17/2</f>
        <v>41657.5</v>
      </c>
      <c r="N17" s="24">
        <v>83315</v>
      </c>
    </row>
    <row r="18" spans="1:14" ht="38.25" x14ac:dyDescent="0.25">
      <c r="A18" s="319"/>
      <c r="B18" s="15" t="s">
        <v>31</v>
      </c>
      <c r="C18" s="16"/>
      <c r="D18" s="16"/>
      <c r="E18" s="16"/>
      <c r="F18" s="3"/>
      <c r="G18" s="3"/>
      <c r="I18" s="17">
        <v>0</v>
      </c>
      <c r="J18" s="24">
        <v>0</v>
      </c>
      <c r="K18" s="17">
        <v>0</v>
      </c>
      <c r="L18" s="24">
        <v>8590.5</v>
      </c>
      <c r="M18" s="17"/>
      <c r="N18" s="28"/>
    </row>
    <row r="19" spans="1:14" ht="64.5" thickBot="1" x14ac:dyDescent="0.3">
      <c r="A19" s="38" t="s">
        <v>272</v>
      </c>
      <c r="B19" s="15" t="s">
        <v>273</v>
      </c>
      <c r="C19" s="16"/>
      <c r="D19" s="16"/>
      <c r="E19" s="16"/>
      <c r="F19" s="3"/>
      <c r="G19" s="3"/>
      <c r="I19" s="25">
        <v>10364</v>
      </c>
      <c r="J19" s="26">
        <v>10364</v>
      </c>
      <c r="K19" s="25">
        <v>10364</v>
      </c>
      <c r="L19" s="26">
        <v>10364</v>
      </c>
      <c r="M19" s="25">
        <v>10364</v>
      </c>
      <c r="N19" s="26">
        <v>10364</v>
      </c>
    </row>
    <row r="20" spans="1:14" ht="15.75" thickBot="1" x14ac:dyDescent="0.3">
      <c r="H20" s="29" t="s">
        <v>35</v>
      </c>
      <c r="I20" s="32">
        <f t="shared" ref="I20:N20" si="1">SUM(I13:I19)</f>
        <v>67260</v>
      </c>
      <c r="J20" s="33">
        <f t="shared" si="1"/>
        <v>93679</v>
      </c>
      <c r="K20" s="32">
        <f t="shared" si="1"/>
        <v>67260</v>
      </c>
      <c r="L20" s="33">
        <f t="shared" si="1"/>
        <v>108817.5</v>
      </c>
      <c r="M20" s="32">
        <f t="shared" si="1"/>
        <v>83743.5</v>
      </c>
      <c r="N20" s="33">
        <f t="shared" si="1"/>
        <v>93679</v>
      </c>
    </row>
    <row r="21" spans="1:14" ht="15.75" thickBot="1" x14ac:dyDescent="0.3">
      <c r="I21" s="21"/>
      <c r="J21" s="22"/>
      <c r="K21" s="21"/>
      <c r="L21" s="22"/>
      <c r="M21" s="21"/>
      <c r="N21" s="27"/>
    </row>
    <row r="22" spans="1:14" ht="15.75" thickBot="1" x14ac:dyDescent="0.3">
      <c r="H22" s="29" t="s">
        <v>36</v>
      </c>
      <c r="I22" s="32">
        <f t="shared" ref="I22:N22" si="2">+I12+I20</f>
        <v>210387.06666666665</v>
      </c>
      <c r="J22" s="33">
        <f t="shared" si="2"/>
        <v>93679</v>
      </c>
      <c r="K22" s="32">
        <f t="shared" si="2"/>
        <v>231700.94166666665</v>
      </c>
      <c r="L22" s="33">
        <f t="shared" si="2"/>
        <v>108817.5</v>
      </c>
      <c r="M22" s="32">
        <f t="shared" si="2"/>
        <v>246148.34166666667</v>
      </c>
      <c r="N22" s="33">
        <f t="shared" si="2"/>
        <v>93679</v>
      </c>
    </row>
    <row r="23" spans="1:14" x14ac:dyDescent="0.25">
      <c r="I23" s="1">
        <f>+I22*$G$28</f>
        <v>20197158.399999999</v>
      </c>
      <c r="J23" s="1">
        <f>+J22*$H$28</f>
        <v>2248296</v>
      </c>
      <c r="K23" s="1">
        <f>+K22*$G$28</f>
        <v>22243290.399999999</v>
      </c>
      <c r="L23" s="1">
        <f>+L22*$H$28</f>
        <v>2611620</v>
      </c>
      <c r="M23" s="1">
        <f>+M22*$G$28</f>
        <v>23630240.800000001</v>
      </c>
      <c r="N23" s="1">
        <f>+N22*$H$28</f>
        <v>2248296</v>
      </c>
    </row>
    <row r="24" spans="1:14" ht="15.75" thickBot="1" x14ac:dyDescent="0.3">
      <c r="I24" s="1">
        <f>+I23+J23</f>
        <v>22445454.399999999</v>
      </c>
      <c r="J24" s="66">
        <f>+I24/$F$28</f>
        <v>187045.45333333331</v>
      </c>
      <c r="K24" s="1">
        <f>+K23+L23</f>
        <v>24854910.399999999</v>
      </c>
      <c r="L24" s="66">
        <f>+K24/$F$28</f>
        <v>207124.25333333333</v>
      </c>
      <c r="M24" s="1">
        <f>+M23+N23</f>
        <v>25878536.800000001</v>
      </c>
      <c r="N24" s="66">
        <f>+M24/$F$28</f>
        <v>215654.47333333333</v>
      </c>
    </row>
    <row r="25" spans="1:14" x14ac:dyDescent="0.25">
      <c r="H25" s="53" t="s">
        <v>37</v>
      </c>
      <c r="I25" s="57">
        <v>195143</v>
      </c>
      <c r="J25" s="47">
        <v>195143</v>
      </c>
      <c r="K25" s="55">
        <v>195143</v>
      </c>
      <c r="L25" s="59">
        <v>195143</v>
      </c>
      <c r="M25" s="57">
        <v>195143</v>
      </c>
      <c r="N25" s="47">
        <v>195143</v>
      </c>
    </row>
    <row r="26" spans="1:14" s="5" customFormat="1" ht="30.75" thickBot="1" x14ac:dyDescent="0.3">
      <c r="F26" s="6"/>
      <c r="G26" s="6"/>
      <c r="H26" s="54" t="s">
        <v>38</v>
      </c>
      <c r="I26" s="58">
        <f t="shared" ref="I26:N26" si="3">+I22-I25</f>
        <v>15244.066666666651</v>
      </c>
      <c r="J26" s="48">
        <f t="shared" si="3"/>
        <v>-101464</v>
      </c>
      <c r="K26" s="56">
        <f t="shared" si="3"/>
        <v>36557.941666666651</v>
      </c>
      <c r="L26" s="60">
        <f t="shared" si="3"/>
        <v>-86325.5</v>
      </c>
      <c r="M26" s="58">
        <f t="shared" si="3"/>
        <v>51005.341666666674</v>
      </c>
      <c r="N26" s="48">
        <f t="shared" si="3"/>
        <v>-101464</v>
      </c>
    </row>
    <row r="28" spans="1:14" x14ac:dyDescent="0.25">
      <c r="F28" s="1">
        <v>120</v>
      </c>
      <c r="G28" s="1">
        <f>+F28*0.8</f>
        <v>96</v>
      </c>
      <c r="H28" s="1">
        <f>+F28-G28</f>
        <v>24</v>
      </c>
      <c r="I28" s="1">
        <f>+I25*G28</f>
        <v>18733728</v>
      </c>
    </row>
    <row r="29" spans="1:14" ht="15.75" thickBot="1" x14ac:dyDescent="0.3"/>
    <row r="30" spans="1:14" ht="30" x14ac:dyDescent="0.25">
      <c r="H30" s="61" t="s">
        <v>39</v>
      </c>
      <c r="I30" s="63">
        <v>247065</v>
      </c>
      <c r="J30" s="49">
        <v>247065</v>
      </c>
      <c r="K30" s="62">
        <v>247065</v>
      </c>
      <c r="L30" s="64">
        <v>247065</v>
      </c>
      <c r="M30" s="63">
        <v>247065</v>
      </c>
      <c r="N30" s="49">
        <v>247065</v>
      </c>
    </row>
    <row r="31" spans="1:14" ht="30.75" thickBot="1" x14ac:dyDescent="0.3">
      <c r="H31" s="54" t="s">
        <v>38</v>
      </c>
      <c r="I31" s="58">
        <f t="shared" ref="I31:N31" si="4">+I22-I30</f>
        <v>-36677.933333333349</v>
      </c>
      <c r="J31" s="48">
        <f t="shared" si="4"/>
        <v>-153386</v>
      </c>
      <c r="K31" s="56">
        <f t="shared" si="4"/>
        <v>-15364.058333333349</v>
      </c>
      <c r="L31" s="60">
        <f t="shared" si="4"/>
        <v>-138247.5</v>
      </c>
      <c r="M31" s="58">
        <f t="shared" si="4"/>
        <v>-916.65833333332557</v>
      </c>
      <c r="N31" s="48">
        <f t="shared" si="4"/>
        <v>-153386</v>
      </c>
    </row>
  </sheetData>
  <mergeCells count="9">
    <mergeCell ref="A16:A18"/>
    <mergeCell ref="I2:J2"/>
    <mergeCell ref="K2:L2"/>
    <mergeCell ref="M2:N2"/>
    <mergeCell ref="I1:N1"/>
    <mergeCell ref="C1:E1"/>
    <mergeCell ref="F2:G2"/>
    <mergeCell ref="A4:A11"/>
    <mergeCell ref="A14:A15"/>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dimension ref="A2:Q47"/>
  <sheetViews>
    <sheetView topLeftCell="A37" workbookViewId="0">
      <selection activeCell="I42" sqref="I42"/>
    </sheetView>
  </sheetViews>
  <sheetFormatPr baseColWidth="10" defaultColWidth="11.42578125" defaultRowHeight="15" x14ac:dyDescent="0.25"/>
  <cols>
    <col min="2" max="2" width="24.42578125" customWidth="1"/>
    <col min="3" max="3" width="23" customWidth="1"/>
    <col min="4" max="4" width="12.7109375" style="83" customWidth="1"/>
    <col min="5" max="5" width="13.5703125" customWidth="1"/>
    <col min="6" max="6" width="15" customWidth="1"/>
    <col min="7" max="7" width="17.85546875" customWidth="1"/>
    <col min="8" max="8" width="15.5703125" customWidth="1"/>
    <col min="9" max="9" width="17.7109375" customWidth="1"/>
    <col min="10" max="10" width="15.28515625" customWidth="1"/>
    <col min="11" max="11" width="15.140625" customWidth="1"/>
    <col min="12" max="12" width="16" customWidth="1"/>
    <col min="13" max="13" width="13.7109375" customWidth="1"/>
    <col min="14" max="14" width="13.140625" customWidth="1"/>
    <col min="15" max="15" width="11.42578125" customWidth="1"/>
  </cols>
  <sheetData>
    <row r="2" spans="2:13" x14ac:dyDescent="0.25">
      <c r="B2" s="732" t="s">
        <v>274</v>
      </c>
      <c r="C2" s="732"/>
      <c r="D2" s="732"/>
      <c r="E2" s="732"/>
      <c r="F2" s="732"/>
      <c r="G2" s="732"/>
    </row>
    <row r="3" spans="2:13" ht="30" x14ac:dyDescent="0.25">
      <c r="B3" s="40"/>
      <c r="C3" s="43" t="s">
        <v>1</v>
      </c>
      <c r="D3" s="43" t="s">
        <v>1</v>
      </c>
      <c r="E3" s="43" t="s">
        <v>262</v>
      </c>
      <c r="F3" s="12" t="s">
        <v>2</v>
      </c>
      <c r="G3" s="12"/>
    </row>
    <row r="4" spans="2:13" ht="45" x14ac:dyDescent="0.25">
      <c r="B4" s="42"/>
      <c r="C4" s="43" t="s">
        <v>5</v>
      </c>
      <c r="D4" s="43" t="s">
        <v>45</v>
      </c>
      <c r="E4" s="42" t="s">
        <v>6</v>
      </c>
      <c r="F4" s="12" t="s">
        <v>7</v>
      </c>
      <c r="G4" s="11" t="s">
        <v>67</v>
      </c>
    </row>
    <row r="5" spans="2:13" x14ac:dyDescent="0.25">
      <c r="B5" s="14" t="s">
        <v>68</v>
      </c>
      <c r="C5" s="44">
        <v>1</v>
      </c>
      <c r="D5" s="44">
        <v>1</v>
      </c>
      <c r="E5" s="44">
        <v>0</v>
      </c>
      <c r="F5" s="4">
        <v>2094000</v>
      </c>
      <c r="G5" s="4">
        <v>1378944</v>
      </c>
    </row>
    <row r="6" spans="2:13" x14ac:dyDescent="0.25">
      <c r="B6" s="14" t="s">
        <v>69</v>
      </c>
      <c r="C6" s="44">
        <v>3</v>
      </c>
      <c r="D6" s="44">
        <v>0.5</v>
      </c>
      <c r="E6" s="44">
        <v>2</v>
      </c>
      <c r="F6" s="4">
        <v>1623250</v>
      </c>
      <c r="G6" s="4">
        <v>993966</v>
      </c>
    </row>
    <row r="7" spans="2:13" ht="25.5" x14ac:dyDescent="0.25">
      <c r="B7" s="14" t="s">
        <v>70</v>
      </c>
      <c r="C7" s="44">
        <v>1.5</v>
      </c>
      <c r="D7" s="44">
        <v>0.5</v>
      </c>
      <c r="E7" s="44">
        <v>0</v>
      </c>
      <c r="F7" s="4">
        <v>1623250</v>
      </c>
      <c r="G7" s="4">
        <v>993966</v>
      </c>
    </row>
    <row r="8" spans="2:13" x14ac:dyDescent="0.25">
      <c r="B8" s="14" t="s">
        <v>71</v>
      </c>
      <c r="C8" s="44">
        <v>1.5</v>
      </c>
      <c r="D8" s="44">
        <v>1</v>
      </c>
      <c r="E8" s="44">
        <v>2</v>
      </c>
      <c r="F8" s="4">
        <v>1623250</v>
      </c>
      <c r="G8" s="4">
        <v>993966</v>
      </c>
    </row>
    <row r="9" spans="2:13" x14ac:dyDescent="0.25">
      <c r="B9" s="14" t="s">
        <v>72</v>
      </c>
      <c r="C9" s="44">
        <v>3</v>
      </c>
      <c r="D9" s="44">
        <v>0</v>
      </c>
      <c r="E9" s="44">
        <v>2</v>
      </c>
      <c r="F9" s="4">
        <v>1160833</v>
      </c>
      <c r="G9" s="4">
        <v>689455</v>
      </c>
    </row>
    <row r="10" spans="2:13" ht="25.5" x14ac:dyDescent="0.25">
      <c r="B10" s="14" t="s">
        <v>73</v>
      </c>
      <c r="C10" s="44">
        <v>3</v>
      </c>
      <c r="D10" s="44">
        <v>1</v>
      </c>
      <c r="E10" s="44">
        <v>2</v>
      </c>
      <c r="F10" s="4">
        <v>1160833</v>
      </c>
      <c r="G10" s="4">
        <v>689455</v>
      </c>
    </row>
    <row r="11" spans="2:13" x14ac:dyDescent="0.25">
      <c r="B11" s="14" t="s">
        <v>23</v>
      </c>
      <c r="C11" s="44">
        <v>0</v>
      </c>
      <c r="D11" s="44">
        <v>0</v>
      </c>
      <c r="E11" s="44">
        <v>1</v>
      </c>
      <c r="F11" s="4">
        <v>1160833</v>
      </c>
      <c r="G11" s="4">
        <v>689455</v>
      </c>
    </row>
    <row r="12" spans="2:13" x14ac:dyDescent="0.25">
      <c r="B12" s="14" t="s">
        <v>25</v>
      </c>
      <c r="C12" s="44">
        <v>0</v>
      </c>
      <c r="D12" s="44">
        <v>10</v>
      </c>
      <c r="E12" s="44">
        <v>0</v>
      </c>
      <c r="F12" s="4">
        <v>1160833</v>
      </c>
      <c r="G12" s="4">
        <v>689455</v>
      </c>
    </row>
    <row r="13" spans="2:13" x14ac:dyDescent="0.25">
      <c r="B13" s="89" t="s">
        <v>26</v>
      </c>
      <c r="C13" s="90">
        <f>SUM(C5:C12)</f>
        <v>13</v>
      </c>
      <c r="D13" s="90">
        <f>SUM(D5:D12)</f>
        <v>14</v>
      </c>
      <c r="E13" s="90">
        <f>SUM(E5:E12)</f>
        <v>9</v>
      </c>
      <c r="F13" s="91"/>
      <c r="G13" s="91"/>
    </row>
    <row r="16" spans="2:13" ht="51" x14ac:dyDescent="0.25">
      <c r="E16" s="45" t="s">
        <v>68</v>
      </c>
      <c r="F16" s="45" t="s">
        <v>69</v>
      </c>
      <c r="G16" s="45" t="s">
        <v>72</v>
      </c>
      <c r="H16" s="45" t="s">
        <v>73</v>
      </c>
      <c r="I16" s="45" t="s">
        <v>23</v>
      </c>
      <c r="J16" s="45" t="s">
        <v>25</v>
      </c>
      <c r="L16" s="45" t="s">
        <v>70</v>
      </c>
      <c r="M16" s="45" t="s">
        <v>71</v>
      </c>
    </row>
    <row r="17" spans="1:17" ht="25.5" x14ac:dyDescent="0.25">
      <c r="D17" s="82" t="s">
        <v>275</v>
      </c>
      <c r="E17" s="80" t="s">
        <v>276</v>
      </c>
      <c r="F17" s="80" t="s">
        <v>276</v>
      </c>
      <c r="G17" s="80" t="s">
        <v>276</v>
      </c>
      <c r="H17" s="80" t="s">
        <v>276</v>
      </c>
      <c r="I17" s="80" t="s">
        <v>276</v>
      </c>
      <c r="J17" s="80" t="s">
        <v>276</v>
      </c>
      <c r="L17" s="88" t="s">
        <v>277</v>
      </c>
      <c r="M17" s="88" t="s">
        <v>277</v>
      </c>
    </row>
    <row r="18" spans="1:17" ht="38.25" customHeight="1" x14ac:dyDescent="0.25">
      <c r="A18" s="733" t="s">
        <v>278</v>
      </c>
      <c r="B18" s="68" t="s">
        <v>279</v>
      </c>
      <c r="C18" s="68" t="s">
        <v>280</v>
      </c>
      <c r="D18" s="82" t="s">
        <v>281</v>
      </c>
      <c r="E18" s="69"/>
      <c r="F18" s="69">
        <f>5*5</f>
        <v>25</v>
      </c>
      <c r="G18" s="69">
        <f>6*5</f>
        <v>30</v>
      </c>
      <c r="H18" s="69">
        <f>5*5</f>
        <v>25</v>
      </c>
      <c r="I18" s="69"/>
      <c r="J18" s="69"/>
      <c r="L18" s="69">
        <f>2.5*4</f>
        <v>10</v>
      </c>
      <c r="M18" s="69">
        <f>2.5*4</f>
        <v>10</v>
      </c>
      <c r="P18">
        <v>1</v>
      </c>
      <c r="Q18">
        <v>80</v>
      </c>
    </row>
    <row r="19" spans="1:17" ht="51" customHeight="1" x14ac:dyDescent="0.25">
      <c r="A19" s="734"/>
      <c r="B19" s="68" t="s">
        <v>282</v>
      </c>
      <c r="C19" s="68" t="s">
        <v>283</v>
      </c>
      <c r="D19" s="82" t="s">
        <v>284</v>
      </c>
      <c r="E19" s="69"/>
      <c r="F19" s="69">
        <v>2</v>
      </c>
      <c r="G19" s="69"/>
      <c r="H19" s="69">
        <v>2</v>
      </c>
      <c r="I19" s="69"/>
      <c r="J19" s="69"/>
      <c r="L19" s="69">
        <v>2</v>
      </c>
      <c r="M19" s="69">
        <v>2</v>
      </c>
      <c r="P19">
        <f>P18*Q19/Q18</f>
        <v>1.5</v>
      </c>
      <c r="Q19">
        <v>120</v>
      </c>
    </row>
    <row r="20" spans="1:17" ht="51" x14ac:dyDescent="0.25">
      <c r="A20" s="735"/>
      <c r="B20" s="68" t="s">
        <v>285</v>
      </c>
      <c r="C20" s="68" t="s">
        <v>286</v>
      </c>
      <c r="D20" s="82" t="s">
        <v>284</v>
      </c>
      <c r="E20" s="69"/>
      <c r="F20" s="69"/>
      <c r="G20" s="69"/>
      <c r="H20" s="69">
        <f>1*1.5*5</f>
        <v>7.5</v>
      </c>
      <c r="I20" s="69"/>
      <c r="J20" s="69"/>
      <c r="L20" s="69">
        <f>1.5*2*5*4</f>
        <v>60</v>
      </c>
      <c r="M20" s="69">
        <f>1.5*2*5*4</f>
        <v>60</v>
      </c>
    </row>
    <row r="21" spans="1:17" ht="27.75" customHeight="1" x14ac:dyDescent="0.25">
      <c r="B21" s="68" t="s">
        <v>287</v>
      </c>
      <c r="C21" s="68" t="s">
        <v>288</v>
      </c>
      <c r="D21" s="82" t="s">
        <v>284</v>
      </c>
      <c r="E21" s="69"/>
      <c r="F21" s="69">
        <v>12</v>
      </c>
      <c r="G21" s="69">
        <v>8</v>
      </c>
      <c r="H21" s="69">
        <v>5</v>
      </c>
      <c r="I21" s="69"/>
      <c r="J21" s="69"/>
      <c r="L21" s="69">
        <f>2*4</f>
        <v>8</v>
      </c>
      <c r="M21" s="69">
        <f>2*4</f>
        <v>8</v>
      </c>
    </row>
    <row r="22" spans="1:17" ht="13.5" customHeight="1" x14ac:dyDescent="0.25">
      <c r="B22" s="73" t="s">
        <v>289</v>
      </c>
      <c r="C22" s="73"/>
      <c r="D22" s="84"/>
      <c r="E22" s="70">
        <f t="shared" ref="E22:J22" si="0">SUM(E18:E21)</f>
        <v>0</v>
      </c>
      <c r="F22" s="70">
        <f t="shared" si="0"/>
        <v>39</v>
      </c>
      <c r="G22" s="70">
        <f t="shared" si="0"/>
        <v>38</v>
      </c>
      <c r="H22" s="70">
        <f t="shared" si="0"/>
        <v>39.5</v>
      </c>
      <c r="I22" s="70">
        <f t="shared" si="0"/>
        <v>0</v>
      </c>
      <c r="J22" s="70">
        <f t="shared" si="0"/>
        <v>0</v>
      </c>
      <c r="L22" s="69"/>
      <c r="M22" s="69"/>
    </row>
    <row r="23" spans="1:17" ht="25.5" x14ac:dyDescent="0.25">
      <c r="B23" s="79" t="s">
        <v>290</v>
      </c>
      <c r="C23" s="79"/>
      <c r="D23" s="85"/>
      <c r="E23" s="71">
        <f t="shared" ref="E23:J23" si="1">E22*4</f>
        <v>0</v>
      </c>
      <c r="F23" s="71">
        <f t="shared" si="1"/>
        <v>156</v>
      </c>
      <c r="G23" s="71">
        <f t="shared" si="1"/>
        <v>152</v>
      </c>
      <c r="H23" s="72">
        <f t="shared" si="1"/>
        <v>158</v>
      </c>
      <c r="I23" s="71">
        <f t="shared" si="1"/>
        <v>0</v>
      </c>
      <c r="J23" s="71">
        <f t="shared" si="1"/>
        <v>0</v>
      </c>
      <c r="L23" s="81">
        <f>L21+L20+L19+L18</f>
        <v>80</v>
      </c>
      <c r="M23" s="81">
        <f>M21+M20+M19+M18</f>
        <v>80</v>
      </c>
    </row>
    <row r="24" spans="1:17" x14ac:dyDescent="0.25">
      <c r="E24" s="67"/>
      <c r="F24" s="67"/>
      <c r="G24" s="67"/>
      <c r="H24" s="67"/>
      <c r="I24" s="67"/>
      <c r="J24" s="67"/>
      <c r="K24" s="67"/>
      <c r="L24" s="67"/>
    </row>
    <row r="25" spans="1:17" x14ac:dyDescent="0.25">
      <c r="E25" s="67"/>
      <c r="F25" s="67"/>
      <c r="G25" s="67"/>
      <c r="H25" s="67"/>
      <c r="I25" s="67"/>
      <c r="J25" s="67"/>
      <c r="K25" s="67"/>
      <c r="L25" s="67"/>
    </row>
    <row r="26" spans="1:17" x14ac:dyDescent="0.25">
      <c r="E26" s="67"/>
      <c r="F26" s="67"/>
      <c r="G26" s="67"/>
      <c r="H26" s="67"/>
      <c r="I26" s="67"/>
      <c r="J26" s="67"/>
      <c r="K26" s="67"/>
      <c r="L26" s="67"/>
    </row>
    <row r="27" spans="1:17" ht="51" x14ac:dyDescent="0.25">
      <c r="E27" s="45" t="s">
        <v>68</v>
      </c>
      <c r="F27" s="45" t="s">
        <v>72</v>
      </c>
      <c r="G27" s="45" t="s">
        <v>23</v>
      </c>
      <c r="H27" s="45" t="s">
        <v>25</v>
      </c>
      <c r="I27" s="45" t="s">
        <v>70</v>
      </c>
      <c r="J27" s="45" t="s">
        <v>71</v>
      </c>
      <c r="K27" s="45" t="s">
        <v>69</v>
      </c>
      <c r="L27" s="45" t="s">
        <v>73</v>
      </c>
    </row>
    <row r="28" spans="1:17" ht="25.5" x14ac:dyDescent="0.25">
      <c r="D28" s="82" t="s">
        <v>275</v>
      </c>
      <c r="E28" s="80" t="s">
        <v>277</v>
      </c>
      <c r="F28" s="80" t="s">
        <v>277</v>
      </c>
      <c r="G28" s="80" t="s">
        <v>277</v>
      </c>
      <c r="H28" s="80" t="s">
        <v>277</v>
      </c>
      <c r="I28" s="80" t="s">
        <v>277</v>
      </c>
      <c r="J28" s="80" t="s">
        <v>277</v>
      </c>
      <c r="K28" s="80" t="s">
        <v>277</v>
      </c>
      <c r="L28" s="80" t="s">
        <v>277</v>
      </c>
    </row>
    <row r="29" spans="1:17" ht="47.25" customHeight="1" x14ac:dyDescent="0.25">
      <c r="A29" s="736" t="s">
        <v>291</v>
      </c>
      <c r="B29" s="68" t="s">
        <v>292</v>
      </c>
      <c r="C29" s="68" t="s">
        <v>293</v>
      </c>
      <c r="D29" s="82" t="s">
        <v>281</v>
      </c>
      <c r="E29" s="69"/>
      <c r="F29" s="69"/>
      <c r="G29" s="69"/>
      <c r="H29" s="69">
        <f>5*8*4*10</f>
        <v>1600</v>
      </c>
      <c r="I29" s="69">
        <f>5*10</f>
        <v>50</v>
      </c>
      <c r="J29" s="69">
        <f>6*10</f>
        <v>60</v>
      </c>
      <c r="K29" s="69">
        <f>6*10</f>
        <v>60</v>
      </c>
      <c r="L29" s="69">
        <f>6*10</f>
        <v>60</v>
      </c>
      <c r="M29" s="74" t="s">
        <v>294</v>
      </c>
    </row>
    <row r="30" spans="1:17" ht="38.25" x14ac:dyDescent="0.25">
      <c r="A30" s="737"/>
      <c r="B30" s="68" t="s">
        <v>295</v>
      </c>
      <c r="C30" s="68" t="s">
        <v>296</v>
      </c>
      <c r="D30" s="82" t="s">
        <v>297</v>
      </c>
      <c r="E30" s="69"/>
      <c r="F30" s="69"/>
      <c r="G30" s="69"/>
      <c r="H30" s="69"/>
      <c r="I30" s="69"/>
      <c r="J30" s="69">
        <f>(1*4*4)</f>
        <v>16</v>
      </c>
      <c r="K30" s="69"/>
      <c r="L30" s="69">
        <f>(1*4*4)</f>
        <v>16</v>
      </c>
      <c r="M30" s="75" t="s">
        <v>298</v>
      </c>
    </row>
    <row r="31" spans="1:17" ht="51" x14ac:dyDescent="0.25">
      <c r="A31" s="737"/>
      <c r="B31" s="68" t="s">
        <v>299</v>
      </c>
      <c r="C31" s="68" t="s">
        <v>300</v>
      </c>
      <c r="D31" s="82" t="s">
        <v>297</v>
      </c>
      <c r="E31" s="69"/>
      <c r="F31" s="69"/>
      <c r="G31" s="69"/>
      <c r="H31" s="69"/>
      <c r="I31" s="69"/>
      <c r="J31" s="69">
        <f>2*30</f>
        <v>60</v>
      </c>
      <c r="K31" s="69"/>
      <c r="L31" s="69">
        <f>2*30</f>
        <v>60</v>
      </c>
      <c r="M31" s="75" t="s">
        <v>301</v>
      </c>
    </row>
    <row r="32" spans="1:17" ht="38.25" x14ac:dyDescent="0.25">
      <c r="A32" s="738"/>
      <c r="B32" s="68" t="s">
        <v>282</v>
      </c>
      <c r="C32" s="68" t="s">
        <v>302</v>
      </c>
      <c r="D32" s="82" t="s">
        <v>303</v>
      </c>
      <c r="E32" s="69"/>
      <c r="F32" s="69"/>
      <c r="G32" s="69"/>
      <c r="H32" s="69"/>
      <c r="I32" s="69"/>
      <c r="J32" s="69">
        <v>4</v>
      </c>
      <c r="K32" s="69"/>
      <c r="L32" s="69">
        <v>4</v>
      </c>
      <c r="M32" s="75" t="s">
        <v>1</v>
      </c>
    </row>
    <row r="33" spans="1:13" ht="28.5" customHeight="1" x14ac:dyDescent="0.25">
      <c r="B33" s="68" t="s">
        <v>287</v>
      </c>
      <c r="C33" s="68" t="s">
        <v>288</v>
      </c>
      <c r="D33" s="82" t="s">
        <v>303</v>
      </c>
      <c r="E33" s="69"/>
      <c r="F33" s="69"/>
      <c r="G33" s="69"/>
      <c r="H33" s="69"/>
      <c r="I33" s="69">
        <f>4*4</f>
        <v>16</v>
      </c>
      <c r="J33" s="69">
        <f>4*4</f>
        <v>16</v>
      </c>
      <c r="K33" s="69">
        <f>4*4</f>
        <v>16</v>
      </c>
      <c r="L33" s="69">
        <f>4*4</f>
        <v>16</v>
      </c>
      <c r="M33" s="76" t="s">
        <v>1</v>
      </c>
    </row>
    <row r="34" spans="1:13" ht="25.5" x14ac:dyDescent="0.25">
      <c r="B34" s="79" t="s">
        <v>290</v>
      </c>
      <c r="C34" s="79"/>
      <c r="D34" s="86"/>
      <c r="E34" s="71">
        <f t="shared" ref="E34:L34" si="2">SUM(E29:E33)</f>
        <v>0</v>
      </c>
      <c r="F34" s="71">
        <f t="shared" si="2"/>
        <v>0</v>
      </c>
      <c r="G34" s="71">
        <f t="shared" si="2"/>
        <v>0</v>
      </c>
      <c r="H34" s="71">
        <f t="shared" si="2"/>
        <v>1600</v>
      </c>
      <c r="I34" s="71">
        <f t="shared" si="2"/>
        <v>66</v>
      </c>
      <c r="J34" s="71">
        <f t="shared" si="2"/>
        <v>156</v>
      </c>
      <c r="K34" s="71">
        <f t="shared" si="2"/>
        <v>76</v>
      </c>
      <c r="L34" s="71">
        <f t="shared" si="2"/>
        <v>156</v>
      </c>
    </row>
    <row r="35" spans="1:13" ht="25.5" x14ac:dyDescent="0.25">
      <c r="B35" s="79" t="s">
        <v>304</v>
      </c>
      <c r="C35" s="79"/>
      <c r="D35" s="87"/>
      <c r="E35" s="16"/>
      <c r="F35" s="16"/>
      <c r="G35" s="16"/>
      <c r="H35" s="44">
        <f>H34/160</f>
        <v>10</v>
      </c>
      <c r="I35" s="44">
        <f>I34/160</f>
        <v>0.41249999999999998</v>
      </c>
      <c r="J35" s="44">
        <f>J34/160</f>
        <v>0.97499999999999998</v>
      </c>
      <c r="K35" s="44">
        <f>K34/160</f>
        <v>0.47499999999999998</v>
      </c>
      <c r="L35" s="44">
        <f>L34/160</f>
        <v>0.97499999999999998</v>
      </c>
    </row>
    <row r="39" spans="1:13" ht="51" x14ac:dyDescent="0.25">
      <c r="E39" s="45" t="s">
        <v>68</v>
      </c>
      <c r="F39" s="45" t="s">
        <v>69</v>
      </c>
      <c r="G39" s="45" t="s">
        <v>72</v>
      </c>
      <c r="H39" s="45" t="s">
        <v>73</v>
      </c>
      <c r="I39" s="45" t="s">
        <v>70</v>
      </c>
      <c r="J39" s="45" t="s">
        <v>71</v>
      </c>
    </row>
    <row r="40" spans="1:13" ht="25.5" x14ac:dyDescent="0.25">
      <c r="D40" s="82" t="s">
        <v>275</v>
      </c>
      <c r="E40" s="80" t="s">
        <v>305</v>
      </c>
      <c r="F40" s="80" t="s">
        <v>305</v>
      </c>
      <c r="G40" s="80" t="s">
        <v>305</v>
      </c>
      <c r="H40" s="80" t="s">
        <v>305</v>
      </c>
      <c r="I40" s="80" t="s">
        <v>305</v>
      </c>
      <c r="J40" s="80" t="s">
        <v>305</v>
      </c>
    </row>
    <row r="41" spans="1:13" ht="45" customHeight="1" x14ac:dyDescent="0.25">
      <c r="A41" s="739" t="s">
        <v>306</v>
      </c>
      <c r="B41" s="68" t="s">
        <v>307</v>
      </c>
      <c r="C41" s="68" t="s">
        <v>308</v>
      </c>
      <c r="D41" s="82" t="s">
        <v>281</v>
      </c>
      <c r="E41" s="69"/>
      <c r="F41" s="69">
        <f>5*5*2</f>
        <v>50</v>
      </c>
      <c r="G41" s="69">
        <f>6*5*2</f>
        <v>60</v>
      </c>
      <c r="H41" s="69">
        <f>5*5*2</f>
        <v>50</v>
      </c>
      <c r="I41" s="69">
        <f>5*2</f>
        <v>10</v>
      </c>
      <c r="J41" s="69">
        <f>5*2</f>
        <v>10</v>
      </c>
    </row>
    <row r="42" spans="1:13" ht="63.75" x14ac:dyDescent="0.25">
      <c r="A42" s="740"/>
      <c r="B42" s="68" t="s">
        <v>282</v>
      </c>
      <c r="C42" s="68" t="s">
        <v>309</v>
      </c>
      <c r="D42" s="82" t="s">
        <v>303</v>
      </c>
      <c r="E42" s="69"/>
      <c r="F42" s="69">
        <f>4*1</f>
        <v>4</v>
      </c>
      <c r="G42" s="69">
        <f>4*1</f>
        <v>4</v>
      </c>
      <c r="H42" s="69">
        <f>4*1</f>
        <v>4</v>
      </c>
      <c r="I42" s="69">
        <v>4</v>
      </c>
      <c r="J42" s="69">
        <v>4</v>
      </c>
    </row>
    <row r="43" spans="1:13" ht="51" x14ac:dyDescent="0.25">
      <c r="A43" s="741"/>
      <c r="B43" s="68" t="s">
        <v>285</v>
      </c>
      <c r="C43" s="68" t="s">
        <v>310</v>
      </c>
      <c r="D43" s="82" t="s">
        <v>303</v>
      </c>
      <c r="E43" s="69"/>
      <c r="F43" s="69"/>
      <c r="G43" s="69"/>
      <c r="H43" s="69">
        <f>2*20</f>
        <v>40</v>
      </c>
      <c r="I43" s="69">
        <f>2*20</f>
        <v>40</v>
      </c>
      <c r="J43" s="69">
        <f>2*20</f>
        <v>40</v>
      </c>
    </row>
    <row r="44" spans="1:13" ht="21.75" customHeight="1" x14ac:dyDescent="0.25">
      <c r="B44" s="68" t="s">
        <v>287</v>
      </c>
      <c r="C44" s="68" t="s">
        <v>288</v>
      </c>
      <c r="D44" s="82" t="s">
        <v>303</v>
      </c>
      <c r="E44" s="69"/>
      <c r="F44" s="69">
        <v>8</v>
      </c>
      <c r="G44" s="69">
        <v>8</v>
      </c>
      <c r="H44" s="69">
        <v>4</v>
      </c>
      <c r="I44" s="69">
        <v>8</v>
      </c>
      <c r="J44" s="69">
        <v>8</v>
      </c>
    </row>
    <row r="45" spans="1:13" ht="34.5" customHeight="1" x14ac:dyDescent="0.25">
      <c r="B45" s="68" t="s">
        <v>311</v>
      </c>
      <c r="C45" s="68"/>
      <c r="D45" s="82" t="s">
        <v>303</v>
      </c>
      <c r="E45" s="69"/>
      <c r="F45" s="69">
        <v>8</v>
      </c>
      <c r="G45" s="69">
        <v>8</v>
      </c>
      <c r="H45" s="69"/>
      <c r="I45" s="69">
        <v>8</v>
      </c>
      <c r="J45" s="69">
        <v>8</v>
      </c>
    </row>
    <row r="46" spans="1:13" ht="25.5" x14ac:dyDescent="0.25">
      <c r="B46" s="77" t="s">
        <v>312</v>
      </c>
      <c r="C46" s="77"/>
      <c r="D46" s="87"/>
      <c r="E46" s="70"/>
      <c r="F46" s="70">
        <f>SUM(F41:F45)</f>
        <v>70</v>
      </c>
      <c r="G46" s="70">
        <f>SUM(G41:G45)</f>
        <v>80</v>
      </c>
      <c r="H46" s="70">
        <f>SUM(H41:H45)</f>
        <v>98</v>
      </c>
      <c r="I46" s="70">
        <f>SUM(I41:I45)</f>
        <v>70</v>
      </c>
      <c r="J46" s="70">
        <f>SUM(J41:J45)</f>
        <v>70</v>
      </c>
    </row>
    <row r="47" spans="1:13" ht="25.5" x14ac:dyDescent="0.25">
      <c r="B47" s="79" t="s">
        <v>313</v>
      </c>
      <c r="C47" s="79"/>
      <c r="D47" s="85"/>
      <c r="E47" s="71"/>
      <c r="F47" s="71">
        <f>F46*2</f>
        <v>140</v>
      </c>
      <c r="G47" s="71">
        <f>G46*2</f>
        <v>160</v>
      </c>
      <c r="H47" s="78">
        <f>H46*2</f>
        <v>196</v>
      </c>
      <c r="I47" s="71">
        <f>I46*2</f>
        <v>140</v>
      </c>
      <c r="J47" s="71">
        <f>J46*2</f>
        <v>140</v>
      </c>
    </row>
  </sheetData>
  <mergeCells count="4">
    <mergeCell ref="B2:G2"/>
    <mergeCell ref="A18:A20"/>
    <mergeCell ref="A29:A32"/>
    <mergeCell ref="A41:A43"/>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R29"/>
  <sheetViews>
    <sheetView view="pageBreakPreview" zoomScale="85" zoomScaleNormal="100" zoomScaleSheetLayoutView="85" workbookViewId="0">
      <pane xSplit="2" ySplit="3" topLeftCell="C4" activePane="bottomRight" state="frozen"/>
      <selection pane="topRight" activeCell="C1" sqref="C1"/>
      <selection pane="bottomLeft" activeCell="A4" sqref="A4"/>
      <selection pane="bottomRight" activeCell="M12" activeCellId="2" sqref="M13 M17 M12"/>
    </sheetView>
  </sheetViews>
  <sheetFormatPr baseColWidth="10" defaultColWidth="11.42578125" defaultRowHeight="15" x14ac:dyDescent="0.25"/>
  <cols>
    <col min="2" max="2" width="23.42578125" customWidth="1"/>
    <col min="4" max="4" width="22.85546875" customWidth="1"/>
    <col min="6" max="6" width="23.42578125" customWidth="1"/>
    <col min="7" max="7" width="11.42578125" customWidth="1"/>
    <col min="8" max="8" width="13.7109375" style="1" customWidth="1"/>
    <col min="9" max="9" width="17" style="1" customWidth="1"/>
    <col min="10" max="10" width="30.85546875" style="1" bestFit="1" customWidth="1"/>
    <col min="11" max="11" width="14.140625" style="1" bestFit="1" customWidth="1"/>
    <col min="12" max="12" width="15.140625" style="1" bestFit="1" customWidth="1"/>
    <col min="13" max="13" width="18.140625" style="1" customWidth="1"/>
    <col min="14" max="14" width="17.42578125" customWidth="1"/>
    <col min="15" max="15" width="20" customWidth="1"/>
    <col min="16" max="17" width="20.140625" bestFit="1" customWidth="1"/>
    <col min="18" max="18" width="113.5703125" customWidth="1"/>
  </cols>
  <sheetData>
    <row r="1" spans="1:18" ht="15" customHeight="1" thickBot="1" x14ac:dyDescent="0.3">
      <c r="A1" s="338" t="s">
        <v>0</v>
      </c>
      <c r="B1" s="339"/>
      <c r="C1" s="339"/>
      <c r="D1" s="339"/>
      <c r="E1" s="339"/>
      <c r="F1" s="339"/>
      <c r="G1" s="339"/>
      <c r="H1" s="339"/>
      <c r="I1" s="340"/>
      <c r="K1" s="321" t="s">
        <v>40</v>
      </c>
      <c r="L1" s="322"/>
      <c r="M1" s="322"/>
      <c r="O1" s="321" t="s">
        <v>41</v>
      </c>
      <c r="P1" s="322"/>
      <c r="Q1" s="342"/>
    </row>
    <row r="2" spans="1:18" s="7" customFormat="1" ht="30.75" customHeight="1" x14ac:dyDescent="0.25">
      <c r="B2" s="336" t="s">
        <v>1</v>
      </c>
      <c r="C2" s="337"/>
      <c r="D2" s="341" t="s">
        <v>1</v>
      </c>
      <c r="E2" s="337"/>
      <c r="F2" s="341" t="s">
        <v>1</v>
      </c>
      <c r="G2" s="337"/>
      <c r="H2" s="327" t="s">
        <v>2</v>
      </c>
      <c r="I2" s="328"/>
      <c r="J2" s="8"/>
      <c r="K2" s="334" t="s">
        <v>42</v>
      </c>
      <c r="L2" s="334" t="s">
        <v>43</v>
      </c>
      <c r="M2" s="334" t="s">
        <v>44</v>
      </c>
      <c r="O2" s="334" t="s">
        <v>42</v>
      </c>
      <c r="P2" s="334" t="s">
        <v>43</v>
      </c>
      <c r="Q2" s="334" t="s">
        <v>44</v>
      </c>
    </row>
    <row r="3" spans="1:18" s="9" customFormat="1" ht="45.75" customHeight="1" thickBot="1" x14ac:dyDescent="0.3">
      <c r="B3" s="329" t="s">
        <v>5</v>
      </c>
      <c r="C3" s="330"/>
      <c r="D3" s="332" t="s">
        <v>45</v>
      </c>
      <c r="E3" s="333"/>
      <c r="F3" s="331" t="s">
        <v>6</v>
      </c>
      <c r="G3" s="331"/>
      <c r="H3" s="131" t="s">
        <v>7</v>
      </c>
      <c r="I3" s="132" t="s">
        <v>8</v>
      </c>
      <c r="J3" s="10"/>
      <c r="K3" s="335"/>
      <c r="L3" s="335"/>
      <c r="M3" s="335"/>
      <c r="O3" s="335"/>
      <c r="P3" s="335"/>
      <c r="Q3" s="335"/>
      <c r="R3" s="9" t="s">
        <v>46</v>
      </c>
    </row>
    <row r="4" spans="1:18" ht="25.5" customHeight="1" x14ac:dyDescent="0.25">
      <c r="A4" s="326" t="s">
        <v>11</v>
      </c>
      <c r="B4" s="128" t="s">
        <v>12</v>
      </c>
      <c r="C4" s="129">
        <v>1</v>
      </c>
      <c r="D4" s="128" t="s">
        <v>12</v>
      </c>
      <c r="E4" s="129">
        <v>1</v>
      </c>
      <c r="F4" s="128"/>
      <c r="G4" s="129">
        <v>0</v>
      </c>
      <c r="H4" s="130">
        <v>2094000</v>
      </c>
      <c r="I4" s="130">
        <v>1378944</v>
      </c>
      <c r="J4" s="2"/>
      <c r="K4" s="34">
        <f>+H4/120</f>
        <v>17450</v>
      </c>
      <c r="L4" s="34">
        <f>+H4/120</f>
        <v>17450</v>
      </c>
      <c r="M4" s="34">
        <v>0</v>
      </c>
      <c r="O4" s="346">
        <f>+(K12/2)+K18</f>
        <v>88475.533333333326</v>
      </c>
      <c r="P4" s="346">
        <f>+(L12/2)+L18</f>
        <v>89458.862500000003</v>
      </c>
      <c r="Q4" s="346">
        <f>+(M12/2)+M18</f>
        <v>81677.270833333343</v>
      </c>
      <c r="R4" s="343" t="s">
        <v>47</v>
      </c>
    </row>
    <row r="5" spans="1:18" ht="25.5" x14ac:dyDescent="0.25">
      <c r="A5" s="326"/>
      <c r="B5" s="14" t="s">
        <v>13</v>
      </c>
      <c r="C5" s="44">
        <v>3</v>
      </c>
      <c r="D5" s="14" t="s">
        <v>48</v>
      </c>
      <c r="E5" s="44">
        <v>1</v>
      </c>
      <c r="F5" s="14" t="s">
        <v>14</v>
      </c>
      <c r="G5" s="44">
        <v>2</v>
      </c>
      <c r="H5" s="4">
        <v>1623250</v>
      </c>
      <c r="I5" s="4">
        <v>993966</v>
      </c>
      <c r="J5" s="2"/>
      <c r="K5" s="17">
        <f>+H5/40</f>
        <v>40581.25</v>
      </c>
      <c r="L5" s="17">
        <f>+H5/120</f>
        <v>13527.083333333334</v>
      </c>
      <c r="M5" s="17">
        <f>+H5/60</f>
        <v>27054.166666666668</v>
      </c>
      <c r="O5" s="347"/>
      <c r="P5" s="347"/>
      <c r="Q5" s="347"/>
      <c r="R5" s="344"/>
    </row>
    <row r="6" spans="1:18" ht="38.25" x14ac:dyDescent="0.25">
      <c r="A6" s="326"/>
      <c r="B6" s="14" t="s">
        <v>15</v>
      </c>
      <c r="C6" s="44">
        <v>1</v>
      </c>
      <c r="D6" s="14" t="s">
        <v>15</v>
      </c>
      <c r="E6" s="44">
        <v>1</v>
      </c>
      <c r="F6" s="14" t="s">
        <v>16</v>
      </c>
      <c r="G6" s="44">
        <v>2</v>
      </c>
      <c r="H6" s="4">
        <v>1623250</v>
      </c>
      <c r="I6" s="4">
        <v>993966</v>
      </c>
      <c r="J6" s="2"/>
      <c r="K6" s="17">
        <f>+H6/120</f>
        <v>13527.083333333334</v>
      </c>
      <c r="L6" s="17">
        <f>+H6/120</f>
        <v>13527.083333333334</v>
      </c>
      <c r="M6" s="17">
        <f>+H6/60</f>
        <v>27054.166666666668</v>
      </c>
      <c r="N6">
        <f>+M6*120</f>
        <v>3246500</v>
      </c>
      <c r="O6" s="347"/>
      <c r="P6" s="347"/>
      <c r="Q6" s="347"/>
      <c r="R6" s="344"/>
    </row>
    <row r="7" spans="1:18" ht="25.5" x14ac:dyDescent="0.25">
      <c r="A7" s="326"/>
      <c r="B7" s="14" t="s">
        <v>17</v>
      </c>
      <c r="C7" s="44">
        <v>1</v>
      </c>
      <c r="D7" s="14" t="s">
        <v>17</v>
      </c>
      <c r="E7" s="44">
        <v>1</v>
      </c>
      <c r="F7" s="14" t="s">
        <v>18</v>
      </c>
      <c r="G7" s="44">
        <v>2</v>
      </c>
      <c r="H7" s="4">
        <v>1623250</v>
      </c>
      <c r="I7" s="4">
        <v>993966</v>
      </c>
      <c r="J7" s="2"/>
      <c r="K7" s="17">
        <f>+H7/120</f>
        <v>13527.083333333334</v>
      </c>
      <c r="L7" s="17">
        <f>+H7/120</f>
        <v>13527.083333333334</v>
      </c>
      <c r="M7" s="17">
        <f>+H7/60</f>
        <v>27054.166666666668</v>
      </c>
      <c r="O7" s="347"/>
      <c r="P7" s="347"/>
      <c r="Q7" s="347"/>
      <c r="R7" s="344"/>
    </row>
    <row r="8" spans="1:18" ht="25.5" x14ac:dyDescent="0.25">
      <c r="A8" s="326"/>
      <c r="B8" s="14" t="s">
        <v>19</v>
      </c>
      <c r="C8" s="44">
        <v>3</v>
      </c>
      <c r="D8" s="14"/>
      <c r="E8" s="44">
        <v>0</v>
      </c>
      <c r="F8" s="14" t="s">
        <v>20</v>
      </c>
      <c r="G8" s="44">
        <v>2</v>
      </c>
      <c r="H8" s="4">
        <v>1160833</v>
      </c>
      <c r="I8" s="4">
        <v>689455</v>
      </c>
      <c r="J8" s="2"/>
      <c r="K8" s="17">
        <f>+H8/40</f>
        <v>29020.825000000001</v>
      </c>
      <c r="L8" s="17">
        <v>0</v>
      </c>
      <c r="M8" s="17">
        <f>+H8/60</f>
        <v>19347.216666666667</v>
      </c>
      <c r="O8" s="347"/>
      <c r="P8" s="347"/>
      <c r="Q8" s="347"/>
      <c r="R8" s="344"/>
    </row>
    <row r="9" spans="1:18" ht="38.25" x14ac:dyDescent="0.25">
      <c r="A9" s="326"/>
      <c r="B9" s="14" t="s">
        <v>21</v>
      </c>
      <c r="C9" s="44">
        <v>3</v>
      </c>
      <c r="D9" s="14" t="s">
        <v>49</v>
      </c>
      <c r="E9" s="44">
        <v>1</v>
      </c>
      <c r="F9" s="14" t="s">
        <v>22</v>
      </c>
      <c r="G9" s="44">
        <v>2</v>
      </c>
      <c r="H9" s="4">
        <v>1160833</v>
      </c>
      <c r="I9" s="4">
        <v>689455</v>
      </c>
      <c r="J9" s="2"/>
      <c r="K9" s="17">
        <f>+H9/40</f>
        <v>29020.825000000001</v>
      </c>
      <c r="L9" s="17">
        <f>+H9/120</f>
        <v>9673.6083333333336</v>
      </c>
      <c r="M9" s="17">
        <f>+H9/60</f>
        <v>19347.216666666667</v>
      </c>
      <c r="O9" s="347"/>
      <c r="P9" s="347"/>
      <c r="Q9" s="347"/>
      <c r="R9" s="344"/>
    </row>
    <row r="10" spans="1:18" ht="25.5" x14ac:dyDescent="0.25">
      <c r="A10" s="326"/>
      <c r="B10" s="14"/>
      <c r="C10" s="44">
        <v>0</v>
      </c>
      <c r="D10" s="14"/>
      <c r="E10" s="44">
        <v>0</v>
      </c>
      <c r="F10" s="14" t="s">
        <v>24</v>
      </c>
      <c r="G10" s="44">
        <v>1</v>
      </c>
      <c r="H10" s="4">
        <v>1160833</v>
      </c>
      <c r="I10" s="4">
        <v>689455</v>
      </c>
      <c r="J10" s="2"/>
      <c r="K10" s="19">
        <v>0</v>
      </c>
      <c r="L10" s="19">
        <v>0</v>
      </c>
      <c r="M10" s="19">
        <f>+H10/120</f>
        <v>9673.6083333333336</v>
      </c>
      <c r="O10" s="347"/>
      <c r="P10" s="347"/>
      <c r="Q10" s="347"/>
      <c r="R10" s="344"/>
    </row>
    <row r="11" spans="1:18" ht="26.25" thickBot="1" x14ac:dyDescent="0.3">
      <c r="A11" s="107"/>
      <c r="B11" s="14"/>
      <c r="C11" s="44"/>
      <c r="D11" s="14" t="s">
        <v>50</v>
      </c>
      <c r="E11" s="44">
        <v>8</v>
      </c>
      <c r="F11" s="14"/>
      <c r="G11" s="44"/>
      <c r="H11" s="4">
        <v>1160833</v>
      </c>
      <c r="I11" s="4">
        <v>689455</v>
      </c>
      <c r="J11" s="2"/>
      <c r="K11" s="108"/>
      <c r="L11" s="19">
        <f>+H11/15</f>
        <v>77388.866666666669</v>
      </c>
      <c r="M11" s="108"/>
      <c r="O11" s="347"/>
      <c r="P11" s="347"/>
      <c r="Q11" s="347"/>
      <c r="R11" s="344"/>
    </row>
    <row r="12" spans="1:18" ht="15.75" thickBot="1" x14ac:dyDescent="0.3">
      <c r="B12" s="45" t="s">
        <v>26</v>
      </c>
      <c r="C12" s="44">
        <f>SUM(C4:C10)</f>
        <v>12</v>
      </c>
      <c r="D12" s="44"/>
      <c r="E12" s="44">
        <f>SUM(E4:E11)</f>
        <v>13</v>
      </c>
      <c r="F12" s="45" t="s">
        <v>26</v>
      </c>
      <c r="G12" s="44">
        <f>SUM(G4:G10)</f>
        <v>11</v>
      </c>
      <c r="H12" s="3"/>
      <c r="I12" s="3"/>
      <c r="J12" s="39" t="s">
        <v>27</v>
      </c>
      <c r="K12" s="30">
        <f>SUM(K4:K10)</f>
        <v>143127.06666666665</v>
      </c>
      <c r="L12" s="30">
        <f>SUM(L4:L11)</f>
        <v>145093.72500000001</v>
      </c>
      <c r="M12" s="140">
        <f>SUM(M4:M10)</f>
        <v>129530.54166666669</v>
      </c>
      <c r="O12" s="347"/>
      <c r="P12" s="347"/>
      <c r="Q12" s="347"/>
      <c r="R12" s="344"/>
    </row>
    <row r="13" spans="1:18" s="5" customFormat="1" ht="25.5" x14ac:dyDescent="0.25">
      <c r="A13" s="317" t="s">
        <v>28</v>
      </c>
      <c r="B13" s="14" t="s">
        <v>29</v>
      </c>
      <c r="C13" s="50"/>
      <c r="D13" s="44"/>
      <c r="E13" s="50"/>
      <c r="F13" s="14" t="s">
        <v>29</v>
      </c>
      <c r="G13" s="50"/>
      <c r="H13" s="46"/>
      <c r="I13" s="46"/>
      <c r="J13" s="6"/>
      <c r="K13" s="23">
        <v>56941</v>
      </c>
      <c r="L13" s="23">
        <v>56941</v>
      </c>
      <c r="M13" s="138">
        <v>70128</v>
      </c>
      <c r="N13" s="102"/>
      <c r="O13" s="347"/>
      <c r="P13" s="347"/>
      <c r="Q13" s="347"/>
      <c r="R13" s="344"/>
    </row>
    <row r="14" spans="1:18" x14ac:dyDescent="0.25">
      <c r="A14" s="318"/>
      <c r="B14" s="15" t="s">
        <v>30</v>
      </c>
      <c r="C14" s="16"/>
      <c r="D14" s="16"/>
      <c r="E14" s="16"/>
      <c r="F14" s="15" t="s">
        <v>30</v>
      </c>
      <c r="G14" s="16"/>
      <c r="H14" s="3"/>
      <c r="I14" s="3"/>
      <c r="K14" s="17">
        <v>0</v>
      </c>
      <c r="L14" s="109">
        <v>0</v>
      </c>
      <c r="M14" s="24"/>
      <c r="O14" s="347"/>
      <c r="P14" s="347"/>
      <c r="Q14" s="347"/>
      <c r="R14" s="344"/>
    </row>
    <row r="15" spans="1:18" ht="39" thickBot="1" x14ac:dyDescent="0.3">
      <c r="A15" s="319"/>
      <c r="B15" s="15" t="s">
        <v>31</v>
      </c>
      <c r="C15" s="16"/>
      <c r="D15" s="16"/>
      <c r="E15" s="16"/>
      <c r="F15" s="15" t="s">
        <v>31</v>
      </c>
      <c r="G15" s="16"/>
      <c r="H15" s="3"/>
      <c r="I15" s="3"/>
      <c r="K15" s="19">
        <v>0</v>
      </c>
      <c r="L15" s="19">
        <v>0</v>
      </c>
      <c r="M15" s="19"/>
      <c r="N15" s="103"/>
      <c r="O15" s="347"/>
      <c r="P15" s="347"/>
      <c r="Q15" s="347"/>
      <c r="R15" s="344"/>
    </row>
    <row r="16" spans="1:18" ht="15.75" thickBot="1" x14ac:dyDescent="0.3">
      <c r="A16" s="95"/>
      <c r="B16" s="15"/>
      <c r="C16" s="16"/>
      <c r="D16" s="16"/>
      <c r="E16" s="16"/>
      <c r="F16" s="15"/>
      <c r="G16" s="16"/>
      <c r="H16" s="3"/>
      <c r="I16" s="3"/>
      <c r="J16" s="39" t="s">
        <v>32</v>
      </c>
      <c r="K16" s="32">
        <f>SUM(K13:K15)</f>
        <v>56941</v>
      </c>
      <c r="L16" s="32">
        <f>SUM(L13:L15)</f>
        <v>56941</v>
      </c>
      <c r="M16" s="32">
        <f>SUM(M13:M15)</f>
        <v>70128</v>
      </c>
      <c r="O16" s="347"/>
      <c r="P16" s="347"/>
      <c r="Q16" s="347"/>
      <c r="R16" s="344"/>
    </row>
    <row r="17" spans="1:18" ht="77.25" thickBot="1" x14ac:dyDescent="0.3">
      <c r="A17" s="13" t="s">
        <v>33</v>
      </c>
      <c r="B17" s="13" t="s">
        <v>34</v>
      </c>
      <c r="C17" s="16"/>
      <c r="D17" s="16"/>
      <c r="E17" s="16"/>
      <c r="F17" s="13" t="s">
        <v>34</v>
      </c>
      <c r="G17" s="16"/>
      <c r="H17" s="3"/>
      <c r="I17" s="3"/>
      <c r="K17" s="98">
        <v>16912</v>
      </c>
      <c r="L17" s="98">
        <v>16912</v>
      </c>
      <c r="M17" s="139">
        <v>16912</v>
      </c>
      <c r="O17" s="347"/>
      <c r="P17" s="347"/>
      <c r="Q17" s="347"/>
      <c r="R17" s="344"/>
    </row>
    <row r="18" spans="1:18" ht="15.75" thickBot="1" x14ac:dyDescent="0.3">
      <c r="J18" s="29" t="s">
        <v>35</v>
      </c>
      <c r="K18" s="32">
        <f>SUM(K17:K17)</f>
        <v>16912</v>
      </c>
      <c r="L18" s="32">
        <f>SUM(L17)</f>
        <v>16912</v>
      </c>
      <c r="M18" s="32">
        <f>SUM(M17:M17)</f>
        <v>16912</v>
      </c>
      <c r="O18" s="347"/>
      <c r="P18" s="347"/>
      <c r="Q18" s="347"/>
      <c r="R18" s="344"/>
    </row>
    <row r="19" spans="1:18" ht="15.75" thickBot="1" x14ac:dyDescent="0.3">
      <c r="K19" s="21"/>
      <c r="L19" s="21"/>
      <c r="M19" s="21"/>
      <c r="O19" s="348"/>
      <c r="P19" s="348"/>
      <c r="Q19" s="348"/>
      <c r="R19" s="345"/>
    </row>
    <row r="20" spans="1:18" ht="15.75" thickBot="1" x14ac:dyDescent="0.3">
      <c r="J20" s="29" t="s">
        <v>36</v>
      </c>
      <c r="K20" s="32">
        <f>+K12+K18+K16</f>
        <v>216980.06666666665</v>
      </c>
      <c r="L20" s="32">
        <f>+L12+L18+L16</f>
        <v>218946.72500000001</v>
      </c>
      <c r="M20" s="32">
        <f>+M12+M18+M16</f>
        <v>216570.54166666669</v>
      </c>
      <c r="N20" s="133" t="s">
        <v>51</v>
      </c>
      <c r="O20" s="134">
        <f>SUM(O4:O19)</f>
        <v>88475.533333333326</v>
      </c>
      <c r="P20" s="134">
        <f>SUM(P4:P19)</f>
        <v>89458.862500000003</v>
      </c>
      <c r="Q20" s="134">
        <f>SUM(Q4:Q19)</f>
        <v>81677.270833333343</v>
      </c>
    </row>
    <row r="22" spans="1:18" ht="15.75" thickBot="1" x14ac:dyDescent="0.3">
      <c r="L22" s="1">
        <f>+L20*11</f>
        <v>2408413.9750000001</v>
      </c>
      <c r="M22" s="1">
        <f>+M20*11</f>
        <v>2382275.9583333335</v>
      </c>
      <c r="O22">
        <f>+K20/2</f>
        <v>108490.03333333333</v>
      </c>
    </row>
    <row r="23" spans="1:18" x14ac:dyDescent="0.25">
      <c r="F23" s="135"/>
      <c r="J23" s="53" t="s">
        <v>37</v>
      </c>
      <c r="K23" s="57">
        <v>195143</v>
      </c>
      <c r="L23" s="57">
        <v>195143</v>
      </c>
      <c r="M23" s="57">
        <v>195143</v>
      </c>
    </row>
    <row r="24" spans="1:18" s="5" customFormat="1" ht="15.75" thickBot="1" x14ac:dyDescent="0.3">
      <c r="F24" s="136"/>
      <c r="H24" s="6"/>
      <c r="I24" s="6"/>
      <c r="J24" s="54" t="s">
        <v>38</v>
      </c>
      <c r="K24" s="58">
        <f>+K20-K23</f>
        <v>21837.066666666651</v>
      </c>
      <c r="L24" s="58">
        <f>+L20-L23</f>
        <v>23803.725000000006</v>
      </c>
      <c r="M24" s="58">
        <f>+M20-M23</f>
        <v>21427.541666666686</v>
      </c>
    </row>
    <row r="27" spans="1:18" ht="15.75" thickBot="1" x14ac:dyDescent="0.3">
      <c r="K27" s="1">
        <f>+K20*11</f>
        <v>2386780.7333333334</v>
      </c>
    </row>
    <row r="28" spans="1:18" x14ac:dyDescent="0.25">
      <c r="J28" s="61" t="s">
        <v>39</v>
      </c>
      <c r="K28" s="63">
        <v>247065</v>
      </c>
      <c r="L28" s="63">
        <v>247065</v>
      </c>
      <c r="M28" s="63">
        <v>247065</v>
      </c>
    </row>
    <row r="29" spans="1:18" ht="15.75" thickBot="1" x14ac:dyDescent="0.3">
      <c r="J29" s="54" t="s">
        <v>38</v>
      </c>
      <c r="K29" s="58">
        <f>+K20-K28</f>
        <v>-30084.933333333349</v>
      </c>
      <c r="L29" s="58">
        <f>+L20-L28</f>
        <v>-28118.274999999994</v>
      </c>
      <c r="M29" s="58">
        <f>+M20-M28</f>
        <v>-30494.458333333314</v>
      </c>
    </row>
  </sheetData>
  <mergeCells count="22">
    <mergeCell ref="O1:Q1"/>
    <mergeCell ref="O2:O3"/>
    <mergeCell ref="P2:P3"/>
    <mergeCell ref="Q2:Q3"/>
    <mergeCell ref="R4:R19"/>
    <mergeCell ref="P4:P19"/>
    <mergeCell ref="Q4:Q19"/>
    <mergeCell ref="O4:O19"/>
    <mergeCell ref="A4:A10"/>
    <mergeCell ref="A13:A15"/>
    <mergeCell ref="K1:M1"/>
    <mergeCell ref="H2:I2"/>
    <mergeCell ref="B3:C3"/>
    <mergeCell ref="F3:G3"/>
    <mergeCell ref="D3:E3"/>
    <mergeCell ref="K2:K3"/>
    <mergeCell ref="L2:L3"/>
    <mergeCell ref="M2:M3"/>
    <mergeCell ref="B2:C2"/>
    <mergeCell ref="A1:I1"/>
    <mergeCell ref="D2:E2"/>
    <mergeCell ref="F2:G2"/>
  </mergeCells>
  <pageMargins left="0.7" right="0.7" top="0.75" bottom="0.75" header="0.3" footer="0.3"/>
  <pageSetup scale="59" orientation="landscape" r:id="rId1"/>
  <colBreaks count="1" manualBreakCount="1">
    <brk id="13" max="1048575" man="1"/>
  </colBreaks>
  <ignoredErrors>
    <ignoredError sqref="K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G6"/>
  <sheetViews>
    <sheetView workbookViewId="0">
      <selection activeCell="G2" sqref="G2"/>
    </sheetView>
  </sheetViews>
  <sheetFormatPr baseColWidth="10" defaultColWidth="11.42578125" defaultRowHeight="15" x14ac:dyDescent="0.25"/>
  <sheetData>
    <row r="1" spans="1:7" ht="72.75" thickBot="1" x14ac:dyDescent="0.3">
      <c r="A1" s="110" t="s">
        <v>52</v>
      </c>
      <c r="B1" s="110" t="s">
        <v>53</v>
      </c>
      <c r="C1" s="110" t="s">
        <v>54</v>
      </c>
      <c r="D1" s="110" t="s">
        <v>55</v>
      </c>
      <c r="E1">
        <v>1</v>
      </c>
      <c r="F1">
        <v>2</v>
      </c>
      <c r="G1">
        <v>3</v>
      </c>
    </row>
    <row r="2" spans="1:7" ht="36" x14ac:dyDescent="0.25">
      <c r="A2" s="111" t="s">
        <v>56</v>
      </c>
      <c r="B2" s="112" t="s">
        <v>57</v>
      </c>
      <c r="C2" s="113">
        <v>3693</v>
      </c>
      <c r="D2" s="114">
        <v>1020</v>
      </c>
      <c r="G2" t="s">
        <v>58</v>
      </c>
    </row>
    <row r="3" spans="1:7" ht="36" x14ac:dyDescent="0.25">
      <c r="A3" s="115" t="s">
        <v>59</v>
      </c>
      <c r="B3" s="116" t="s">
        <v>60</v>
      </c>
      <c r="C3" s="117">
        <v>1864</v>
      </c>
      <c r="D3" s="118">
        <v>146</v>
      </c>
      <c r="F3" t="s">
        <v>58</v>
      </c>
      <c r="G3" t="s">
        <v>58</v>
      </c>
    </row>
    <row r="4" spans="1:7" ht="36" x14ac:dyDescent="0.25">
      <c r="A4" s="115" t="s">
        <v>61</v>
      </c>
      <c r="B4" s="116" t="s">
        <v>62</v>
      </c>
      <c r="C4" s="119">
        <v>701</v>
      </c>
      <c r="D4" s="118">
        <v>30</v>
      </c>
      <c r="E4" t="s">
        <v>58</v>
      </c>
      <c r="F4" t="s">
        <v>58</v>
      </c>
    </row>
    <row r="5" spans="1:7" ht="36.75" thickBot="1" x14ac:dyDescent="0.3">
      <c r="A5" s="120" t="s">
        <v>63</v>
      </c>
      <c r="B5" s="121" t="s">
        <v>64</v>
      </c>
      <c r="C5" s="122">
        <v>467</v>
      </c>
      <c r="D5" s="123">
        <v>12</v>
      </c>
      <c r="E5" t="s">
        <v>58</v>
      </c>
    </row>
    <row r="6" spans="1:7" ht="18.75" thickBot="1" x14ac:dyDescent="0.3">
      <c r="A6" s="124"/>
      <c r="B6" s="125" t="s">
        <v>26</v>
      </c>
      <c r="C6" s="126">
        <v>6725</v>
      </c>
      <c r="D6" s="127">
        <v>1208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Q28"/>
  <sheetViews>
    <sheetView workbookViewId="0">
      <pane xSplit="2" ySplit="3" topLeftCell="C4" activePane="bottomRight" state="frozen"/>
      <selection pane="topRight" activeCell="C1" sqref="C1"/>
      <selection pane="bottomLeft" activeCell="A4" sqref="A4"/>
      <selection pane="bottomRight" activeCell="D10" sqref="D10"/>
    </sheetView>
  </sheetViews>
  <sheetFormatPr baseColWidth="10" defaultColWidth="11.42578125" defaultRowHeight="15" x14ac:dyDescent="0.25"/>
  <cols>
    <col min="2" max="2" width="23.42578125" customWidth="1"/>
    <col min="4" max="4" width="23.42578125" customWidth="1"/>
    <col min="6" max="6" width="13.7109375" style="1" bestFit="1" customWidth="1"/>
    <col min="7" max="7" width="17" style="1" customWidth="1"/>
    <col min="8" max="8" width="17.42578125" style="1" bestFit="1" customWidth="1"/>
    <col min="9" max="9" width="14.140625" style="1" bestFit="1" customWidth="1"/>
    <col min="10" max="10" width="0" style="1" hidden="1" customWidth="1"/>
    <col min="11" max="11" width="11.42578125" style="1"/>
    <col min="12" max="12" width="0" hidden="1" customWidth="1"/>
  </cols>
  <sheetData>
    <row r="1" spans="1:17" ht="15" customHeight="1" thickBot="1" x14ac:dyDescent="0.3">
      <c r="B1" s="16"/>
      <c r="C1" s="320" t="s">
        <v>0</v>
      </c>
      <c r="D1" s="320"/>
      <c r="E1" s="320"/>
      <c r="F1" s="3"/>
      <c r="G1" s="3"/>
      <c r="I1" s="321" t="s">
        <v>0</v>
      </c>
      <c r="J1" s="322"/>
      <c r="K1" s="322"/>
      <c r="L1" s="342"/>
    </row>
    <row r="2" spans="1:17" s="7" customFormat="1" ht="30.75" thickBot="1" x14ac:dyDescent="0.3">
      <c r="B2" s="40"/>
      <c r="C2" s="41" t="s">
        <v>1</v>
      </c>
      <c r="D2" s="40"/>
      <c r="E2" s="41" t="s">
        <v>1</v>
      </c>
      <c r="F2" s="323" t="s">
        <v>2</v>
      </c>
      <c r="G2" s="323"/>
      <c r="H2" s="8"/>
      <c r="I2" s="321" t="s">
        <v>3</v>
      </c>
      <c r="J2" s="349"/>
      <c r="K2" s="350" t="s">
        <v>4</v>
      </c>
      <c r="L2" s="342"/>
    </row>
    <row r="3" spans="1:17" s="9" customFormat="1" ht="45.75" thickBot="1" x14ac:dyDescent="0.3">
      <c r="B3" s="324" t="s">
        <v>5</v>
      </c>
      <c r="C3" s="324"/>
      <c r="D3" s="325" t="s">
        <v>6</v>
      </c>
      <c r="E3" s="325"/>
      <c r="F3" s="12" t="s">
        <v>7</v>
      </c>
      <c r="G3" s="11" t="s">
        <v>8</v>
      </c>
      <c r="H3" s="10"/>
      <c r="I3" s="36" t="s">
        <v>9</v>
      </c>
      <c r="J3" s="37" t="s">
        <v>65</v>
      </c>
      <c r="K3" s="36" t="s">
        <v>10</v>
      </c>
      <c r="L3" s="37" t="s">
        <v>66</v>
      </c>
    </row>
    <row r="4" spans="1:17" ht="25.5" x14ac:dyDescent="0.25">
      <c r="A4" s="326" t="s">
        <v>11</v>
      </c>
      <c r="B4" s="14" t="s">
        <v>12</v>
      </c>
      <c r="C4" s="44">
        <v>1</v>
      </c>
      <c r="D4" s="14"/>
      <c r="E4" s="44">
        <v>0</v>
      </c>
      <c r="F4" s="4">
        <v>2094000</v>
      </c>
      <c r="G4" s="4">
        <v>1378944</v>
      </c>
      <c r="H4" s="2"/>
      <c r="I4" s="34">
        <f>+F4/120</f>
        <v>17450</v>
      </c>
      <c r="J4" s="35">
        <v>0</v>
      </c>
      <c r="K4" s="34">
        <v>0</v>
      </c>
      <c r="L4" s="35">
        <v>0</v>
      </c>
      <c r="O4" s="65"/>
      <c r="P4" s="94"/>
      <c r="Q4" s="65"/>
    </row>
    <row r="5" spans="1:17" ht="25.5" x14ac:dyDescent="0.25">
      <c r="A5" s="326"/>
      <c r="B5" s="14" t="s">
        <v>13</v>
      </c>
      <c r="C5" s="44">
        <v>3</v>
      </c>
      <c r="D5" s="14" t="s">
        <v>14</v>
      </c>
      <c r="E5" s="44">
        <v>2</v>
      </c>
      <c r="F5" s="4">
        <v>1623250</v>
      </c>
      <c r="G5" s="4">
        <v>993966</v>
      </c>
      <c r="H5" s="2"/>
      <c r="I5" s="17">
        <f>+F5/40</f>
        <v>40581.25</v>
      </c>
      <c r="J5" s="92"/>
      <c r="K5" s="17">
        <f>+F5/60</f>
        <v>27054.166666666668</v>
      </c>
      <c r="L5" s="18">
        <v>0</v>
      </c>
      <c r="O5" s="65"/>
      <c r="P5" s="94"/>
      <c r="Q5" s="65"/>
    </row>
    <row r="6" spans="1:17" ht="38.25" x14ac:dyDescent="0.25">
      <c r="A6" s="326"/>
      <c r="B6" s="14" t="s">
        <v>15</v>
      </c>
      <c r="C6" s="44">
        <v>1</v>
      </c>
      <c r="D6" s="14" t="s">
        <v>16</v>
      </c>
      <c r="E6" s="44">
        <v>2</v>
      </c>
      <c r="F6" s="4">
        <v>1623250</v>
      </c>
      <c r="G6" s="4">
        <v>993966</v>
      </c>
      <c r="H6" s="2"/>
      <c r="I6" s="17">
        <f>+F6/120</f>
        <v>13527.083333333334</v>
      </c>
      <c r="J6" s="18">
        <v>0</v>
      </c>
      <c r="K6" s="17">
        <f>+F6/60</f>
        <v>27054.166666666668</v>
      </c>
      <c r="L6" s="18">
        <v>0</v>
      </c>
      <c r="O6" s="65"/>
      <c r="P6" s="94"/>
      <c r="Q6" s="65"/>
    </row>
    <row r="7" spans="1:17" ht="25.5" x14ac:dyDescent="0.25">
      <c r="A7" s="326"/>
      <c r="B7" s="14" t="s">
        <v>17</v>
      </c>
      <c r="C7" s="44">
        <v>1</v>
      </c>
      <c r="D7" s="14" t="s">
        <v>18</v>
      </c>
      <c r="E7" s="44">
        <v>2</v>
      </c>
      <c r="F7" s="4">
        <v>1623250</v>
      </c>
      <c r="G7" s="4">
        <v>993966</v>
      </c>
      <c r="H7" s="2"/>
      <c r="I7" s="17">
        <f>+F7/120</f>
        <v>13527.083333333334</v>
      </c>
      <c r="J7" s="18">
        <v>0</v>
      </c>
      <c r="K7" s="17">
        <f>+F7/60</f>
        <v>27054.166666666668</v>
      </c>
      <c r="L7" s="18">
        <v>0</v>
      </c>
      <c r="O7" s="65"/>
      <c r="P7" s="94"/>
      <c r="Q7" s="65"/>
    </row>
    <row r="8" spans="1:17" ht="25.5" x14ac:dyDescent="0.25">
      <c r="A8" s="326"/>
      <c r="B8" s="14" t="s">
        <v>19</v>
      </c>
      <c r="C8" s="44">
        <v>3</v>
      </c>
      <c r="D8" s="14" t="s">
        <v>20</v>
      </c>
      <c r="E8" s="44">
        <v>2</v>
      </c>
      <c r="F8" s="4">
        <v>1160833</v>
      </c>
      <c r="G8" s="4">
        <v>689455</v>
      </c>
      <c r="H8" s="2"/>
      <c r="I8" s="17">
        <f>+F8/40</f>
        <v>29020.825000000001</v>
      </c>
      <c r="J8" s="18">
        <v>0</v>
      </c>
      <c r="K8" s="17">
        <f>+F8/60</f>
        <v>19347.216666666667</v>
      </c>
      <c r="L8" s="18">
        <v>0</v>
      </c>
      <c r="O8" s="65"/>
      <c r="P8" s="94"/>
      <c r="Q8" s="65"/>
    </row>
    <row r="9" spans="1:17" ht="38.25" x14ac:dyDescent="0.25">
      <c r="A9" s="326"/>
      <c r="B9" s="14" t="s">
        <v>21</v>
      </c>
      <c r="C9" s="44">
        <v>3</v>
      </c>
      <c r="D9" s="14" t="s">
        <v>22</v>
      </c>
      <c r="E9" s="44">
        <v>2</v>
      </c>
      <c r="F9" s="4">
        <v>1160833</v>
      </c>
      <c r="G9" s="4">
        <v>689455</v>
      </c>
      <c r="H9" s="2"/>
      <c r="I9" s="17">
        <f>+F9/40</f>
        <v>29020.825000000001</v>
      </c>
      <c r="J9" s="18">
        <v>0</v>
      </c>
      <c r="K9" s="17">
        <f>+F9/60</f>
        <v>19347.216666666667</v>
      </c>
      <c r="L9" s="18">
        <v>0</v>
      </c>
      <c r="O9" s="65"/>
      <c r="P9" s="94"/>
      <c r="Q9" s="65"/>
    </row>
    <row r="10" spans="1:17" ht="26.25" thickBot="1" x14ac:dyDescent="0.3">
      <c r="A10" s="326"/>
      <c r="B10" s="14" t="s">
        <v>23</v>
      </c>
      <c r="C10" s="44">
        <v>0</v>
      </c>
      <c r="D10" s="14" t="s">
        <v>24</v>
      </c>
      <c r="E10" s="44">
        <v>1</v>
      </c>
      <c r="F10" s="4">
        <v>1160833</v>
      </c>
      <c r="G10" s="4">
        <v>689455</v>
      </c>
      <c r="H10" s="2"/>
      <c r="I10" s="19">
        <v>0</v>
      </c>
      <c r="J10" s="20">
        <v>0</v>
      </c>
      <c r="K10" s="19">
        <f>+F10/120</f>
        <v>9673.6083333333336</v>
      </c>
      <c r="L10" s="20">
        <v>0</v>
      </c>
      <c r="O10" s="65"/>
      <c r="P10" s="94"/>
      <c r="Q10" s="65"/>
    </row>
    <row r="11" spans="1:17" ht="15.75" thickBot="1" x14ac:dyDescent="0.3">
      <c r="B11" s="45" t="s">
        <v>26</v>
      </c>
      <c r="C11" s="44">
        <f>SUM(C4:C10)</f>
        <v>12</v>
      </c>
      <c r="D11" s="45" t="s">
        <v>26</v>
      </c>
      <c r="E11" s="44">
        <f>SUM(E4:E10)</f>
        <v>11</v>
      </c>
      <c r="F11" s="3"/>
      <c r="G11" s="3"/>
      <c r="H11" s="39" t="s">
        <v>27</v>
      </c>
      <c r="I11" s="30">
        <f>SUM(I4:I10)</f>
        <v>143127.06666666665</v>
      </c>
      <c r="J11" s="31">
        <f>SUM(J4:J10)</f>
        <v>0</v>
      </c>
      <c r="K11" s="32">
        <f>SUM(K4:K10)</f>
        <v>129530.54166666669</v>
      </c>
      <c r="L11" s="33">
        <f>SUM(L4:L10)</f>
        <v>0</v>
      </c>
      <c r="M11" s="65"/>
      <c r="O11" s="65"/>
    </row>
    <row r="12" spans="1:17" s="5" customFormat="1" ht="25.5" x14ac:dyDescent="0.25">
      <c r="A12" s="317" t="s">
        <v>28</v>
      </c>
      <c r="B12" s="14" t="s">
        <v>29</v>
      </c>
      <c r="C12" s="50"/>
      <c r="D12" s="14" t="s">
        <v>29</v>
      </c>
      <c r="E12" s="50"/>
      <c r="F12" s="46"/>
      <c r="G12" s="46"/>
      <c r="H12" s="6"/>
      <c r="I12" s="23">
        <v>56941</v>
      </c>
      <c r="J12" s="51"/>
      <c r="K12" s="23">
        <v>70128</v>
      </c>
      <c r="L12" s="52"/>
      <c r="N12" s="102"/>
    </row>
    <row r="13" spans="1:17" x14ac:dyDescent="0.25">
      <c r="A13" s="318"/>
      <c r="B13" s="15" t="s">
        <v>30</v>
      </c>
      <c r="C13" s="16"/>
      <c r="D13" s="15" t="s">
        <v>30</v>
      </c>
      <c r="E13" s="16"/>
      <c r="F13" s="3"/>
      <c r="G13" s="3"/>
      <c r="I13" s="17">
        <v>0</v>
      </c>
      <c r="J13" s="24">
        <v>83315</v>
      </c>
      <c r="K13" s="24"/>
      <c r="L13" s="24"/>
    </row>
    <row r="14" spans="1:17" ht="39" thickBot="1" x14ac:dyDescent="0.3">
      <c r="A14" s="319"/>
      <c r="B14" s="15" t="s">
        <v>31</v>
      </c>
      <c r="C14" s="16"/>
      <c r="D14" s="15" t="s">
        <v>31</v>
      </c>
      <c r="E14" s="16"/>
      <c r="F14" s="3"/>
      <c r="G14" s="3"/>
      <c r="I14" s="19">
        <v>0</v>
      </c>
      <c r="J14" s="26">
        <v>0</v>
      </c>
      <c r="K14" s="19"/>
      <c r="L14" s="97"/>
      <c r="N14" s="103"/>
    </row>
    <row r="15" spans="1:17" ht="15.75" thickBot="1" x14ac:dyDescent="0.3">
      <c r="A15" s="95"/>
      <c r="B15" s="15"/>
      <c r="C15" s="16"/>
      <c r="D15" s="15"/>
      <c r="E15" s="16"/>
      <c r="F15" s="3"/>
      <c r="G15" s="3"/>
      <c r="H15" s="39" t="s">
        <v>32</v>
      </c>
      <c r="I15" s="32">
        <f>SUM(I12:I14)</f>
        <v>56941</v>
      </c>
      <c r="J15" s="32">
        <f>SUM(J12:J14)</f>
        <v>83315</v>
      </c>
      <c r="K15" s="32">
        <f>SUM(K12:K14)</f>
        <v>70128</v>
      </c>
      <c r="L15" s="100">
        <f>SUM(L12:L14)</f>
        <v>0</v>
      </c>
      <c r="M15" s="65"/>
    </row>
    <row r="16" spans="1:17" ht="77.25" thickBot="1" x14ac:dyDescent="0.3">
      <c r="A16" s="13" t="s">
        <v>33</v>
      </c>
      <c r="B16" s="13" t="s">
        <v>34</v>
      </c>
      <c r="C16" s="16"/>
      <c r="D16" s="13" t="s">
        <v>34</v>
      </c>
      <c r="E16" s="16"/>
      <c r="F16" s="3"/>
      <c r="G16" s="3"/>
      <c r="I16" s="98">
        <v>16912</v>
      </c>
      <c r="J16" s="99"/>
      <c r="K16" s="98">
        <v>16912</v>
      </c>
      <c r="L16" s="99"/>
    </row>
    <row r="17" spans="6:13" ht="15.75" thickBot="1" x14ac:dyDescent="0.3">
      <c r="H17" s="29" t="s">
        <v>35</v>
      </c>
      <c r="I17" s="32">
        <f>SUM(I16:I16)</f>
        <v>16912</v>
      </c>
      <c r="J17" s="33">
        <f>SUM(J16:J16)</f>
        <v>0</v>
      </c>
      <c r="K17" s="32">
        <f>SUM(K16:K16)</f>
        <v>16912</v>
      </c>
      <c r="L17" s="33">
        <f>SUM(L16:L16)</f>
        <v>0</v>
      </c>
    </row>
    <row r="18" spans="6:13" ht="15.75" thickBot="1" x14ac:dyDescent="0.3">
      <c r="I18" s="21"/>
      <c r="J18" s="22"/>
      <c r="K18" s="21"/>
      <c r="L18" s="27"/>
    </row>
    <row r="19" spans="6:13" ht="15.75" thickBot="1" x14ac:dyDescent="0.3">
      <c r="H19" s="29" t="s">
        <v>36</v>
      </c>
      <c r="I19" s="32">
        <f>+I11+I17+I15</f>
        <v>216980.06666666665</v>
      </c>
      <c r="J19" s="33">
        <f>+I19+(J13-I12)</f>
        <v>243354.06666666665</v>
      </c>
      <c r="K19" s="32">
        <f>+K11+K17+K15</f>
        <v>216570.54166666669</v>
      </c>
      <c r="L19" s="33">
        <f>+K19+(L13-(K12+K13))</f>
        <v>146442.54166666669</v>
      </c>
    </row>
    <row r="20" spans="6:13" x14ac:dyDescent="0.25">
      <c r="L20" s="1"/>
    </row>
    <row r="21" spans="6:13" ht="15.75" thickBot="1" x14ac:dyDescent="0.3">
      <c r="J21" s="66"/>
      <c r="L21" s="66"/>
    </row>
    <row r="22" spans="6:13" x14ac:dyDescent="0.25">
      <c r="H22" s="53" t="s">
        <v>37</v>
      </c>
      <c r="I22" s="57">
        <v>195143</v>
      </c>
      <c r="J22" s="47"/>
      <c r="K22" s="57">
        <v>195143</v>
      </c>
      <c r="L22" s="47"/>
    </row>
    <row r="23" spans="6:13" s="5" customFormat="1" ht="30.75" thickBot="1" x14ac:dyDescent="0.3">
      <c r="F23" s="6"/>
      <c r="G23" s="6"/>
      <c r="H23" s="54" t="s">
        <v>38</v>
      </c>
      <c r="I23" s="58">
        <f>+I19-I22</f>
        <v>21837.066666666651</v>
      </c>
      <c r="J23" s="48">
        <f>+J21-I22</f>
        <v>-195143</v>
      </c>
      <c r="K23" s="58">
        <f>+K19-K22</f>
        <v>21427.541666666686</v>
      </c>
      <c r="L23" s="48">
        <f>+L21-K22</f>
        <v>-195143</v>
      </c>
    </row>
    <row r="25" spans="6:13" x14ac:dyDescent="0.25">
      <c r="F25" s="1">
        <v>120</v>
      </c>
      <c r="G25" s="1">
        <f>+F25*0.8</f>
        <v>96</v>
      </c>
      <c r="H25" s="1">
        <f>+F25-G25</f>
        <v>24</v>
      </c>
      <c r="I25" s="1">
        <f>+I19*G25</f>
        <v>20830086.399999999</v>
      </c>
      <c r="J25" s="1">
        <f>+J19*H25</f>
        <v>5840497.5999999996</v>
      </c>
      <c r="L25" s="65"/>
    </row>
    <row r="26" spans="6:13" ht="15.75" thickBot="1" x14ac:dyDescent="0.3">
      <c r="I26" s="1">
        <f>+I25+J25</f>
        <v>26670584</v>
      </c>
      <c r="J26" s="1">
        <f>+I26/120</f>
        <v>222254.86666666667</v>
      </c>
      <c r="L26" s="101"/>
      <c r="M26" s="65"/>
    </row>
    <row r="27" spans="6:13" ht="30" x14ac:dyDescent="0.25">
      <c r="H27" s="61" t="s">
        <v>39</v>
      </c>
      <c r="I27" s="63">
        <v>247065</v>
      </c>
      <c r="J27" s="49">
        <v>247065</v>
      </c>
      <c r="K27" s="63">
        <v>247065</v>
      </c>
      <c r="L27" s="49">
        <v>247065</v>
      </c>
    </row>
    <row r="28" spans="6:13" ht="30.75" thickBot="1" x14ac:dyDescent="0.3">
      <c r="H28" s="54" t="s">
        <v>38</v>
      </c>
      <c r="I28" s="58">
        <f>+I19-I27</f>
        <v>-30084.933333333349</v>
      </c>
      <c r="J28" s="48">
        <f>+J19-J27</f>
        <v>-3710.9333333333489</v>
      </c>
      <c r="K28" s="58">
        <f>+K19-K27</f>
        <v>-30494.458333333314</v>
      </c>
      <c r="L28" s="48">
        <f>+L19-L27</f>
        <v>-100622.45833333331</v>
      </c>
    </row>
  </sheetData>
  <mergeCells count="9">
    <mergeCell ref="A12:A14"/>
    <mergeCell ref="B3:C3"/>
    <mergeCell ref="D3:E3"/>
    <mergeCell ref="C1:E1"/>
    <mergeCell ref="I1:L1"/>
    <mergeCell ref="F2:G2"/>
    <mergeCell ref="I2:J2"/>
    <mergeCell ref="K2:L2"/>
    <mergeCell ref="A4:A10"/>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P29"/>
  <sheetViews>
    <sheetView workbookViewId="0">
      <pane xSplit="2" ySplit="3" topLeftCell="H4" activePane="bottomRight" state="frozen"/>
      <selection pane="topRight" activeCell="C1" sqref="C1"/>
      <selection pane="bottomLeft" activeCell="A4" sqref="A4"/>
      <selection pane="bottomRight" activeCell="J13" sqref="J13:J14"/>
    </sheetView>
  </sheetViews>
  <sheetFormatPr baseColWidth="10" defaultColWidth="11.42578125" defaultRowHeight="15" x14ac:dyDescent="0.25"/>
  <cols>
    <col min="2" max="2" width="23.42578125" customWidth="1"/>
    <col min="5" max="5" width="13.7109375" style="1" bestFit="1" customWidth="1"/>
    <col min="6" max="6" width="17" style="1" customWidth="1"/>
    <col min="7" max="7" width="17.42578125" style="1" bestFit="1" customWidth="1"/>
    <col min="8" max="8" width="14.140625" style="1" bestFit="1" customWidth="1"/>
    <col min="9" max="10" width="11.42578125" style="1"/>
  </cols>
  <sheetData>
    <row r="1" spans="1:16" ht="15" customHeight="1" thickBot="1" x14ac:dyDescent="0.3">
      <c r="B1" s="16"/>
      <c r="C1" s="320" t="s">
        <v>0</v>
      </c>
      <c r="D1" s="320"/>
      <c r="E1" s="3"/>
      <c r="F1" s="3"/>
      <c r="H1" s="321" t="s">
        <v>0</v>
      </c>
      <c r="I1" s="322"/>
      <c r="J1" s="322"/>
      <c r="K1" s="342"/>
    </row>
    <row r="2" spans="1:16" s="7" customFormat="1" ht="30.75" thickBot="1" x14ac:dyDescent="0.3">
      <c r="B2" s="40"/>
      <c r="C2" s="41" t="s">
        <v>1</v>
      </c>
      <c r="D2" s="41" t="s">
        <v>1</v>
      </c>
      <c r="E2" s="323" t="s">
        <v>2</v>
      </c>
      <c r="F2" s="323"/>
      <c r="G2" s="8"/>
      <c r="H2" s="321" t="s">
        <v>3</v>
      </c>
      <c r="I2" s="349"/>
      <c r="J2" s="350" t="s">
        <v>4</v>
      </c>
      <c r="K2" s="342"/>
      <c r="O2" s="7">
        <v>4217000</v>
      </c>
    </row>
    <row r="3" spans="1:16" s="9" customFormat="1" ht="45.75" thickBot="1" x14ac:dyDescent="0.3">
      <c r="B3" s="42"/>
      <c r="C3" s="43" t="s">
        <v>5</v>
      </c>
      <c r="D3" s="42" t="s">
        <v>6</v>
      </c>
      <c r="E3" s="12" t="s">
        <v>7</v>
      </c>
      <c r="F3" s="11" t="s">
        <v>67</v>
      </c>
      <c r="G3" s="10"/>
      <c r="H3" s="36" t="s">
        <v>9</v>
      </c>
      <c r="I3" s="37" t="s">
        <v>65</v>
      </c>
      <c r="J3" s="36" t="s">
        <v>10</v>
      </c>
      <c r="K3" s="37" t="s">
        <v>66</v>
      </c>
      <c r="O3" s="9">
        <f>+O2/30</f>
        <v>140566.66666666666</v>
      </c>
    </row>
    <row r="4" spans="1:16" x14ac:dyDescent="0.25">
      <c r="A4" s="351" t="s">
        <v>11</v>
      </c>
      <c r="B4" s="14" t="s">
        <v>68</v>
      </c>
      <c r="C4" s="44">
        <v>1</v>
      </c>
      <c r="D4" s="44">
        <v>0</v>
      </c>
      <c r="E4" s="4">
        <v>2094000</v>
      </c>
      <c r="F4" s="4">
        <v>1378944</v>
      </c>
      <c r="G4" s="2"/>
      <c r="H4" s="34">
        <f>+E4/120</f>
        <v>17450</v>
      </c>
      <c r="I4" s="35">
        <v>0</v>
      </c>
      <c r="J4" s="34">
        <v>0</v>
      </c>
      <c r="K4" s="35">
        <v>0</v>
      </c>
      <c r="N4" s="65"/>
      <c r="O4" s="94">
        <f>+O3*12</f>
        <v>1686800</v>
      </c>
    </row>
    <row r="5" spans="1:16" x14ac:dyDescent="0.25">
      <c r="A5" s="351"/>
      <c r="B5" s="14" t="s">
        <v>69</v>
      </c>
      <c r="C5" s="44">
        <v>3</v>
      </c>
      <c r="D5" s="44">
        <v>2</v>
      </c>
      <c r="E5" s="4">
        <v>1623250</v>
      </c>
      <c r="F5" s="4">
        <v>993966</v>
      </c>
      <c r="G5" s="2"/>
      <c r="H5" s="17">
        <f>+E5/40</f>
        <v>40581.25</v>
      </c>
      <c r="I5" s="92"/>
      <c r="J5" s="17">
        <f>+E5/60</f>
        <v>27054.166666666668</v>
      </c>
      <c r="K5" s="18">
        <v>0</v>
      </c>
      <c r="N5" s="65"/>
      <c r="O5">
        <f>+O3*11</f>
        <v>1546233.3333333333</v>
      </c>
    </row>
    <row r="6" spans="1:16" ht="25.5" x14ac:dyDescent="0.25">
      <c r="A6" s="351"/>
      <c r="B6" s="14" t="s">
        <v>70</v>
      </c>
      <c r="C6" s="44">
        <v>1</v>
      </c>
      <c r="D6" s="44">
        <v>2</v>
      </c>
      <c r="E6" s="4">
        <v>1623250</v>
      </c>
      <c r="F6" s="4">
        <v>993966</v>
      </c>
      <c r="G6" s="2"/>
      <c r="H6" s="17">
        <f>+E6/120</f>
        <v>13527.083333333334</v>
      </c>
      <c r="I6" s="18">
        <v>0</v>
      </c>
      <c r="J6" s="17">
        <f>+E6/60</f>
        <v>27054.166666666668</v>
      </c>
      <c r="K6" s="18">
        <v>0</v>
      </c>
      <c r="N6" s="65"/>
      <c r="O6">
        <f>+O4+O5</f>
        <v>3233033.333333333</v>
      </c>
    </row>
    <row r="7" spans="1:16" x14ac:dyDescent="0.25">
      <c r="A7" s="351"/>
      <c r="B7" s="14" t="s">
        <v>71</v>
      </c>
      <c r="C7" s="44">
        <v>1</v>
      </c>
      <c r="D7" s="44">
        <v>2</v>
      </c>
      <c r="E7" s="4">
        <v>1623250</v>
      </c>
      <c r="F7" s="4">
        <v>993966</v>
      </c>
      <c r="G7" s="2"/>
      <c r="H7" s="17">
        <f>+E7/120</f>
        <v>13527.083333333334</v>
      </c>
      <c r="I7" s="18">
        <v>0</v>
      </c>
      <c r="J7" s="17">
        <f>+E7/60</f>
        <v>27054.166666666668</v>
      </c>
      <c r="K7" s="18">
        <v>0</v>
      </c>
      <c r="N7" s="65"/>
      <c r="O7">
        <f>+O6*0.4</f>
        <v>1293213.3333333333</v>
      </c>
    </row>
    <row r="8" spans="1:16" x14ac:dyDescent="0.25">
      <c r="A8" s="351"/>
      <c r="B8" s="14" t="s">
        <v>72</v>
      </c>
      <c r="C8" s="44">
        <v>3</v>
      </c>
      <c r="D8" s="44">
        <v>2</v>
      </c>
      <c r="E8" s="4">
        <v>1160833</v>
      </c>
      <c r="F8" s="4">
        <v>689455</v>
      </c>
      <c r="G8" s="2"/>
      <c r="H8" s="17">
        <f>+E8/40</f>
        <v>29020.825000000001</v>
      </c>
      <c r="I8" s="18">
        <v>0</v>
      </c>
      <c r="J8" s="17">
        <f>+E8/60</f>
        <v>19347.216666666667</v>
      </c>
      <c r="K8" s="18">
        <v>0</v>
      </c>
      <c r="N8" s="65"/>
    </row>
    <row r="9" spans="1:16" ht="25.5" x14ac:dyDescent="0.25">
      <c r="A9" s="351"/>
      <c r="B9" s="14" t="s">
        <v>73</v>
      </c>
      <c r="C9" s="44">
        <v>3</v>
      </c>
      <c r="D9" s="44">
        <v>2</v>
      </c>
      <c r="E9" s="4">
        <v>1160833</v>
      </c>
      <c r="F9" s="4">
        <v>689455</v>
      </c>
      <c r="G9" s="2"/>
      <c r="H9" s="17">
        <f>+E9/40</f>
        <v>29020.825000000001</v>
      </c>
      <c r="I9" s="18">
        <v>0</v>
      </c>
      <c r="J9" s="17">
        <f>+E9/60</f>
        <v>19347.216666666667</v>
      </c>
      <c r="K9" s="18">
        <v>0</v>
      </c>
      <c r="N9" s="65"/>
    </row>
    <row r="10" spans="1:16" x14ac:dyDescent="0.25">
      <c r="A10" s="351"/>
      <c r="B10" s="14" t="s">
        <v>23</v>
      </c>
      <c r="C10" s="44">
        <v>0</v>
      </c>
      <c r="D10" s="44">
        <v>1</v>
      </c>
      <c r="E10" s="4">
        <v>1160833</v>
      </c>
      <c r="F10" s="4">
        <v>689455</v>
      </c>
      <c r="G10" s="2"/>
      <c r="H10" s="19">
        <v>0</v>
      </c>
      <c r="I10" s="20">
        <v>0</v>
      </c>
      <c r="J10" s="19">
        <f>+E10/120</f>
        <v>9673.6083333333336</v>
      </c>
      <c r="K10" s="20">
        <v>0</v>
      </c>
      <c r="N10" s="65"/>
    </row>
    <row r="11" spans="1:16" ht="15.75" thickBot="1" x14ac:dyDescent="0.3">
      <c r="A11" s="351"/>
      <c r="B11" s="14" t="s">
        <v>25</v>
      </c>
      <c r="C11" s="44">
        <v>0</v>
      </c>
      <c r="D11" s="44">
        <v>0</v>
      </c>
      <c r="E11" s="4">
        <v>1160833</v>
      </c>
      <c r="F11" s="4">
        <v>689455</v>
      </c>
      <c r="G11" s="2"/>
      <c r="H11" s="19">
        <v>0</v>
      </c>
      <c r="I11" s="20">
        <v>0</v>
      </c>
      <c r="J11" s="19">
        <v>0</v>
      </c>
      <c r="K11" s="20">
        <v>0</v>
      </c>
      <c r="N11" s="65"/>
    </row>
    <row r="12" spans="1:16" ht="15.75" thickBot="1" x14ac:dyDescent="0.3">
      <c r="B12" s="45" t="s">
        <v>26</v>
      </c>
      <c r="C12" s="44">
        <f>SUM(C4:C11)</f>
        <v>12</v>
      </c>
      <c r="D12" s="44">
        <f>SUM(D4:D11)</f>
        <v>11</v>
      </c>
      <c r="E12" s="3"/>
      <c r="F12" s="3"/>
      <c r="G12" s="39" t="s">
        <v>27</v>
      </c>
      <c r="H12" s="30">
        <f>SUM(H4:H11)</f>
        <v>143127.06666666665</v>
      </c>
      <c r="I12" s="31">
        <f>SUM(I4:I11)</f>
        <v>0</v>
      </c>
      <c r="J12" s="32">
        <f>SUM(J4:J11)</f>
        <v>129530.54166666669</v>
      </c>
      <c r="K12" s="33">
        <f>SUM(K4:K11)</f>
        <v>0</v>
      </c>
      <c r="L12" s="65"/>
      <c r="N12" s="65"/>
      <c r="O12">
        <v>120</v>
      </c>
    </row>
    <row r="13" spans="1:16" s="5" customFormat="1" ht="25.5" x14ac:dyDescent="0.25">
      <c r="A13" s="317" t="s">
        <v>28</v>
      </c>
      <c r="B13" s="14" t="s">
        <v>29</v>
      </c>
      <c r="C13" s="50"/>
      <c r="D13" s="50"/>
      <c r="E13" s="46"/>
      <c r="F13" s="46"/>
      <c r="G13" s="6"/>
      <c r="H13" s="23">
        <v>50348</v>
      </c>
      <c r="I13" s="51"/>
      <c r="J13" s="23">
        <v>25174</v>
      </c>
      <c r="K13" s="52"/>
      <c r="M13" s="5">
        <f>+H13*0.8</f>
        <v>40278.400000000001</v>
      </c>
      <c r="O13" s="5">
        <f>+O12*0.8</f>
        <v>96</v>
      </c>
      <c r="P13" s="5">
        <f>+H13*O13</f>
        <v>4833408</v>
      </c>
    </row>
    <row r="14" spans="1:16" x14ac:dyDescent="0.25">
      <c r="A14" s="318"/>
      <c r="B14" s="15" t="s">
        <v>30</v>
      </c>
      <c r="C14" s="16"/>
      <c r="D14" s="16"/>
      <c r="E14" s="3"/>
      <c r="F14" s="3"/>
      <c r="H14" s="17">
        <v>0</v>
      </c>
      <c r="I14" s="24">
        <v>83315</v>
      </c>
      <c r="J14" s="24">
        <f>+K14/2</f>
        <v>41657.5</v>
      </c>
      <c r="K14" s="24">
        <v>83315</v>
      </c>
      <c r="M14">
        <f>+I14*0.2</f>
        <v>16663</v>
      </c>
      <c r="O14">
        <f>+O12-O13</f>
        <v>24</v>
      </c>
      <c r="P14">
        <f>+I14*O14</f>
        <v>1999560</v>
      </c>
    </row>
    <row r="15" spans="1:16" ht="39" thickBot="1" x14ac:dyDescent="0.3">
      <c r="A15" s="319"/>
      <c r="B15" s="15" t="s">
        <v>31</v>
      </c>
      <c r="C15" s="16"/>
      <c r="D15" s="16"/>
      <c r="E15" s="3"/>
      <c r="F15" s="3"/>
      <c r="H15" s="19">
        <v>0</v>
      </c>
      <c r="I15" s="26">
        <v>0</v>
      </c>
      <c r="J15" s="19"/>
      <c r="K15" s="97"/>
      <c r="M15">
        <f>+M13+M14</f>
        <v>56941.4</v>
      </c>
      <c r="P15">
        <f>+P13+P14</f>
        <v>6832968</v>
      </c>
    </row>
    <row r="16" spans="1:16" ht="15.75" thickBot="1" x14ac:dyDescent="0.3">
      <c r="A16" s="95"/>
      <c r="B16" s="15"/>
      <c r="C16" s="16"/>
      <c r="D16" s="16"/>
      <c r="E16" s="3"/>
      <c r="F16" s="96"/>
      <c r="G16" s="29" t="s">
        <v>32</v>
      </c>
      <c r="H16" s="32">
        <f>SUM(H13:H15)</f>
        <v>50348</v>
      </c>
      <c r="I16" s="32">
        <f>SUM(I13:I15)</f>
        <v>83315</v>
      </c>
      <c r="J16" s="32">
        <f>SUM(J13:J15)</f>
        <v>66831.5</v>
      </c>
      <c r="K16" s="100">
        <f>SUM(K13:K15)</f>
        <v>83315</v>
      </c>
      <c r="L16" s="65"/>
    </row>
    <row r="17" spans="1:12" ht="77.25" thickBot="1" x14ac:dyDescent="0.3">
      <c r="A17" s="13" t="s">
        <v>33</v>
      </c>
      <c r="B17" s="13" t="s">
        <v>74</v>
      </c>
      <c r="C17" s="16"/>
      <c r="D17" s="16"/>
      <c r="E17" s="3"/>
      <c r="F17" s="3"/>
      <c r="H17" s="98">
        <v>16912</v>
      </c>
      <c r="I17" s="99"/>
      <c r="J17" s="98">
        <v>16912</v>
      </c>
      <c r="K17" s="99"/>
    </row>
    <row r="18" spans="1:12" ht="15.75" thickBot="1" x14ac:dyDescent="0.3">
      <c r="G18" s="29" t="s">
        <v>35</v>
      </c>
      <c r="H18" s="32">
        <f>SUM(H17:H17)</f>
        <v>16912</v>
      </c>
      <c r="I18" s="33">
        <f>SUM(I17:I17)</f>
        <v>0</v>
      </c>
      <c r="J18" s="32">
        <f>SUM(J17:J17)</f>
        <v>16912</v>
      </c>
      <c r="K18" s="33">
        <f>SUM(K17:K17)</f>
        <v>0</v>
      </c>
    </row>
    <row r="19" spans="1:12" ht="15.75" thickBot="1" x14ac:dyDescent="0.3">
      <c r="H19" s="21"/>
      <c r="I19" s="22"/>
      <c r="J19" s="21"/>
      <c r="K19" s="27"/>
    </row>
    <row r="20" spans="1:12" ht="15.75" thickBot="1" x14ac:dyDescent="0.3">
      <c r="G20" s="29" t="s">
        <v>36</v>
      </c>
      <c r="H20" s="32">
        <f>+H12+H18+H16</f>
        <v>210387.06666666665</v>
      </c>
      <c r="I20" s="33">
        <f>+H20+(I14-H13)</f>
        <v>243354.06666666665</v>
      </c>
      <c r="J20" s="32">
        <f>+J12+J18+J16</f>
        <v>213274.04166666669</v>
      </c>
      <c r="K20" s="33">
        <f>+J20+(K14-(J13+J14))</f>
        <v>229757.54166666669</v>
      </c>
    </row>
    <row r="21" spans="1:12" x14ac:dyDescent="0.25">
      <c r="H21" s="1">
        <f>+H20*0.8</f>
        <v>168309.65333333332</v>
      </c>
      <c r="I21" s="1">
        <f>+I20*0.2</f>
        <v>48670.813333333332</v>
      </c>
      <c r="J21" s="1">
        <f>+J20*0.8</f>
        <v>170619.23333333337</v>
      </c>
      <c r="K21" s="1">
        <f>+K20*0.2</f>
        <v>45951.508333333339</v>
      </c>
    </row>
    <row r="22" spans="1:12" ht="15.75" thickBot="1" x14ac:dyDescent="0.3">
      <c r="I22" s="66">
        <f>+I21+H21</f>
        <v>216980.46666666665</v>
      </c>
      <c r="K22" s="66">
        <f>+K21+J21</f>
        <v>216570.7416666667</v>
      </c>
    </row>
    <row r="23" spans="1:12" x14ac:dyDescent="0.25">
      <c r="G23" s="53" t="s">
        <v>37</v>
      </c>
      <c r="H23" s="57">
        <v>195143</v>
      </c>
      <c r="I23" s="47"/>
      <c r="J23" s="57">
        <v>195143</v>
      </c>
      <c r="K23" s="47"/>
    </row>
    <row r="24" spans="1:12" s="5" customFormat="1" ht="30.75" thickBot="1" x14ac:dyDescent="0.3">
      <c r="E24" s="6"/>
      <c r="F24" s="6"/>
      <c r="G24" s="54" t="s">
        <v>38</v>
      </c>
      <c r="H24" s="58">
        <f>+H20-H23</f>
        <v>15244.066666666651</v>
      </c>
      <c r="I24" s="48">
        <f>+I22-H23</f>
        <v>21837.466666666645</v>
      </c>
      <c r="J24" s="58">
        <f>+J20-J23</f>
        <v>18131.041666666686</v>
      </c>
      <c r="K24" s="48">
        <f>+K22-J23</f>
        <v>21427.741666666698</v>
      </c>
    </row>
    <row r="26" spans="1:12" x14ac:dyDescent="0.25">
      <c r="E26" s="1">
        <v>120</v>
      </c>
      <c r="F26" s="1">
        <f>+E26*0.8</f>
        <v>96</v>
      </c>
      <c r="G26" s="1">
        <f>+E26-F26</f>
        <v>24</v>
      </c>
      <c r="H26" s="1">
        <f>+H20*F26</f>
        <v>20197158.399999999</v>
      </c>
      <c r="I26" s="1">
        <f>+I20*G26</f>
        <v>5840497.5999999996</v>
      </c>
      <c r="K26" s="65"/>
    </row>
    <row r="27" spans="1:12" ht="15.75" thickBot="1" x14ac:dyDescent="0.3">
      <c r="H27" s="1">
        <f>+H26+I26</f>
        <v>26037656</v>
      </c>
      <c r="I27" s="1">
        <f>+H27/120</f>
        <v>216980.46666666667</v>
      </c>
      <c r="K27" s="101"/>
      <c r="L27" s="65"/>
    </row>
    <row r="28" spans="1:12" ht="30" x14ac:dyDescent="0.25">
      <c r="G28" s="61" t="s">
        <v>39</v>
      </c>
      <c r="H28" s="63">
        <v>247065</v>
      </c>
      <c r="I28" s="49">
        <v>247065</v>
      </c>
      <c r="J28" s="63">
        <v>247065</v>
      </c>
      <c r="K28" s="49">
        <v>247065</v>
      </c>
    </row>
    <row r="29" spans="1:12" ht="30.75" thickBot="1" x14ac:dyDescent="0.3">
      <c r="G29" s="54" t="s">
        <v>38</v>
      </c>
      <c r="H29" s="58">
        <f>+H20-H28</f>
        <v>-36677.933333333349</v>
      </c>
      <c r="I29" s="48">
        <f>+I20-I28</f>
        <v>-3710.9333333333489</v>
      </c>
      <c r="J29" s="58">
        <f>+J20-J28</f>
        <v>-33790.958333333314</v>
      </c>
      <c r="K29" s="48">
        <f>+K20-K28</f>
        <v>-17307.458333333314</v>
      </c>
    </row>
  </sheetData>
  <mergeCells count="7">
    <mergeCell ref="A4:A11"/>
    <mergeCell ref="A13:A15"/>
    <mergeCell ref="C1:D1"/>
    <mergeCell ref="H1:K1"/>
    <mergeCell ref="E2:F2"/>
    <mergeCell ref="H2:I2"/>
    <mergeCell ref="J2:K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B608B-AB7E-4F9D-B17B-E6C7395F2125}">
  <sheetPr codeName="Hoja1"/>
  <dimension ref="A1:V118"/>
  <sheetViews>
    <sheetView showGridLines="0" topLeftCell="E1" zoomScale="70" zoomScaleNormal="70" zoomScaleSheetLayoutView="40" workbookViewId="0">
      <selection activeCell="R3" sqref="R3:T3"/>
    </sheetView>
  </sheetViews>
  <sheetFormatPr baseColWidth="10" defaultColWidth="0" defaultRowHeight="14.25" customHeight="1" zeroHeight="1" x14ac:dyDescent="0.2"/>
  <cols>
    <col min="1" max="1" width="11.42578125" style="149" customWidth="1"/>
    <col min="2" max="2" width="32.85546875" style="149" customWidth="1"/>
    <col min="3" max="3" width="27.28515625" style="149" customWidth="1"/>
    <col min="4" max="4" width="32.7109375" style="149" customWidth="1"/>
    <col min="5" max="5" width="27.85546875" style="149" customWidth="1"/>
    <col min="6" max="6" width="22.85546875" style="149" customWidth="1"/>
    <col min="7" max="7" width="22.5703125" style="149" customWidth="1"/>
    <col min="8" max="8" width="13.42578125" style="159" customWidth="1"/>
    <col min="9" max="9" width="15.7109375" style="159" customWidth="1"/>
    <col min="10" max="10" width="22.5703125" style="149" customWidth="1"/>
    <col min="11" max="12" width="21" style="149" customWidth="1"/>
    <col min="13" max="13" width="24.7109375" style="149" customWidth="1"/>
    <col min="14" max="15" width="21" style="149" customWidth="1"/>
    <col min="16" max="16" width="27" style="149" customWidth="1"/>
    <col min="17" max="17" width="24.140625" style="149" customWidth="1"/>
    <col min="18" max="20" width="28.28515625" style="149" customWidth="1"/>
    <col min="21" max="21" width="11.42578125" style="149" customWidth="1"/>
    <col min="22" max="22" width="0" style="149" hidden="1" customWidth="1"/>
    <col min="23" max="16384" width="11.42578125" style="149" hidden="1"/>
  </cols>
  <sheetData>
    <row r="1" spans="2:20" x14ac:dyDescent="0.2"/>
    <row r="2" spans="2:20" ht="15" thickBot="1" x14ac:dyDescent="0.25"/>
    <row r="3" spans="2:20" ht="26.25" customHeight="1" x14ac:dyDescent="0.2">
      <c r="B3" s="314"/>
      <c r="C3" s="454" t="s">
        <v>75</v>
      </c>
      <c r="D3" s="455"/>
      <c r="E3" s="455"/>
      <c r="F3" s="455"/>
      <c r="G3" s="455"/>
      <c r="H3" s="455"/>
      <c r="I3" s="455"/>
      <c r="J3" s="455"/>
      <c r="K3" s="455"/>
      <c r="L3" s="455"/>
      <c r="M3" s="456"/>
      <c r="N3" s="475" t="s">
        <v>76</v>
      </c>
      <c r="O3" s="476"/>
      <c r="P3" s="476"/>
      <c r="Q3" s="477"/>
      <c r="R3" s="514">
        <v>44811</v>
      </c>
      <c r="S3" s="515"/>
      <c r="T3" s="516"/>
    </row>
    <row r="4" spans="2:20" ht="14.25" customHeight="1" x14ac:dyDescent="0.2">
      <c r="B4" s="315"/>
      <c r="C4" s="457"/>
      <c r="D4" s="458"/>
      <c r="E4" s="458"/>
      <c r="F4" s="458"/>
      <c r="G4" s="458"/>
      <c r="H4" s="458"/>
      <c r="I4" s="458"/>
      <c r="J4" s="458"/>
      <c r="K4" s="458"/>
      <c r="L4" s="458"/>
      <c r="M4" s="459"/>
      <c r="N4" s="478" t="s">
        <v>77</v>
      </c>
      <c r="O4" s="470"/>
      <c r="P4" s="470"/>
      <c r="Q4" s="479"/>
      <c r="R4" s="469" t="s">
        <v>78</v>
      </c>
      <c r="S4" s="470"/>
      <c r="T4" s="471"/>
    </row>
    <row r="5" spans="2:20" ht="14.25" customHeight="1" thickBot="1" x14ac:dyDescent="0.25">
      <c r="B5" s="315"/>
      <c r="C5" s="457"/>
      <c r="D5" s="458"/>
      <c r="E5" s="458"/>
      <c r="F5" s="458"/>
      <c r="G5" s="458"/>
      <c r="H5" s="458"/>
      <c r="I5" s="458"/>
      <c r="J5" s="458"/>
      <c r="K5" s="458"/>
      <c r="L5" s="458"/>
      <c r="M5" s="459"/>
      <c r="N5" s="480"/>
      <c r="O5" s="473"/>
      <c r="P5" s="473"/>
      <c r="Q5" s="481"/>
      <c r="R5" s="472"/>
      <c r="S5" s="473"/>
      <c r="T5" s="474"/>
    </row>
    <row r="6" spans="2:20" ht="15" customHeight="1" x14ac:dyDescent="0.2">
      <c r="B6" s="315"/>
      <c r="C6" s="457"/>
      <c r="D6" s="458"/>
      <c r="E6" s="458"/>
      <c r="F6" s="458"/>
      <c r="G6" s="458"/>
      <c r="H6" s="458"/>
      <c r="I6" s="458"/>
      <c r="J6" s="458"/>
      <c r="K6" s="458"/>
      <c r="L6" s="458"/>
      <c r="M6" s="459"/>
      <c r="N6" s="431" t="s">
        <v>79</v>
      </c>
      <c r="O6" s="432"/>
      <c r="P6" s="432"/>
      <c r="Q6" s="432"/>
      <c r="R6" s="432"/>
      <c r="S6" s="432"/>
      <c r="T6" s="433"/>
    </row>
    <row r="7" spans="2:20" ht="15" customHeight="1" thickBot="1" x14ac:dyDescent="0.25">
      <c r="B7" s="316"/>
      <c r="C7" s="460"/>
      <c r="D7" s="461"/>
      <c r="E7" s="461"/>
      <c r="F7" s="461"/>
      <c r="G7" s="461"/>
      <c r="H7" s="461"/>
      <c r="I7" s="461"/>
      <c r="J7" s="461"/>
      <c r="K7" s="461"/>
      <c r="L7" s="461"/>
      <c r="M7" s="462"/>
      <c r="N7" s="434"/>
      <c r="O7" s="435"/>
      <c r="P7" s="435"/>
      <c r="Q7" s="435"/>
      <c r="R7" s="435"/>
      <c r="S7" s="435"/>
      <c r="T7" s="436"/>
    </row>
    <row r="8" spans="2:20" ht="15" x14ac:dyDescent="0.2">
      <c r="B8" s="297"/>
      <c r="C8" s="148"/>
      <c r="D8" s="294"/>
      <c r="E8" s="294"/>
      <c r="F8" s="148"/>
      <c r="G8" s="148"/>
      <c r="H8" s="148"/>
      <c r="I8" s="148"/>
      <c r="J8" s="148"/>
      <c r="T8" s="207"/>
    </row>
    <row r="9" spans="2:20" ht="15" customHeight="1" x14ac:dyDescent="0.2">
      <c r="B9" s="556" t="s">
        <v>80</v>
      </c>
      <c r="C9" s="557"/>
      <c r="D9" s="557"/>
      <c r="E9" s="557"/>
      <c r="F9" s="557"/>
      <c r="G9" s="557"/>
      <c r="H9" s="557"/>
      <c r="I9" s="557"/>
      <c r="J9" s="557"/>
      <c r="K9" s="557"/>
      <c r="L9" s="557"/>
      <c r="M9" s="557"/>
      <c r="N9" s="557"/>
      <c r="O9" s="557"/>
      <c r="P9" s="557"/>
      <c r="Q9" s="557"/>
      <c r="R9" s="557"/>
      <c r="S9" s="557"/>
      <c r="T9" s="558"/>
    </row>
    <row r="10" spans="2:20" ht="15" x14ac:dyDescent="0.2">
      <c r="B10" s="559" t="s">
        <v>81</v>
      </c>
      <c r="C10" s="560"/>
      <c r="D10" s="560"/>
      <c r="E10" s="560"/>
      <c r="F10" s="560"/>
      <c r="G10" s="560"/>
      <c r="H10" s="560"/>
      <c r="I10" s="560"/>
      <c r="J10" s="560"/>
      <c r="K10" s="560"/>
      <c r="L10" s="560"/>
      <c r="M10" s="560"/>
      <c r="N10" s="560"/>
      <c r="O10" s="560"/>
      <c r="P10" s="560"/>
      <c r="Q10" s="560"/>
      <c r="R10" s="560"/>
      <c r="S10" s="560"/>
      <c r="T10" s="561"/>
    </row>
    <row r="11" spans="2:20" ht="15.75" thickBot="1" x14ac:dyDescent="0.25">
      <c r="B11" s="297"/>
      <c r="C11" s="148"/>
      <c r="D11" s="294"/>
      <c r="E11" s="294"/>
      <c r="F11" s="148"/>
      <c r="G11" s="148"/>
      <c r="H11" s="148"/>
      <c r="I11" s="148"/>
      <c r="J11" s="148"/>
      <c r="T11" s="207"/>
    </row>
    <row r="12" spans="2:20" s="203" customFormat="1" ht="26.25" customHeight="1" thickBot="1" x14ac:dyDescent="0.3">
      <c r="B12" s="562" t="s">
        <v>82</v>
      </c>
      <c r="C12" s="563"/>
      <c r="D12" s="563"/>
      <c r="E12" s="563"/>
      <c r="F12" s="563"/>
      <c r="G12" s="563"/>
      <c r="H12" s="563"/>
      <c r="I12" s="563"/>
      <c r="J12" s="563"/>
      <c r="K12" s="563"/>
      <c r="L12" s="563"/>
      <c r="M12" s="563"/>
      <c r="N12" s="563"/>
      <c r="O12" s="563"/>
      <c r="P12" s="563"/>
      <c r="Q12" s="563"/>
      <c r="R12" s="563"/>
      <c r="S12" s="563"/>
      <c r="T12" s="564"/>
    </row>
    <row r="13" spans="2:20" ht="36.75" customHeight="1" thickBot="1" x14ac:dyDescent="0.25">
      <c r="B13" s="200" t="s">
        <v>83</v>
      </c>
      <c r="C13" s="235"/>
      <c r="D13" s="200" t="s">
        <v>84</v>
      </c>
      <c r="E13" s="571"/>
      <c r="F13" s="572"/>
      <c r="G13" s="572"/>
      <c r="H13" s="572"/>
      <c r="I13" s="573"/>
      <c r="J13" s="150" t="s">
        <v>85</v>
      </c>
      <c r="K13" s="583"/>
      <c r="L13" s="584"/>
      <c r="M13" s="236" t="s">
        <v>86</v>
      </c>
      <c r="N13" s="585"/>
      <c r="O13" s="586"/>
      <c r="P13" s="586"/>
      <c r="Q13" s="201" t="s">
        <v>87</v>
      </c>
      <c r="R13" s="449"/>
      <c r="S13" s="450"/>
      <c r="T13" s="237"/>
    </row>
    <row r="14" spans="2:20" ht="28.5" customHeight="1" thickBot="1" x14ac:dyDescent="0.25">
      <c r="B14" s="579" t="s">
        <v>88</v>
      </c>
      <c r="C14" s="581"/>
      <c r="D14" s="201" t="s">
        <v>89</v>
      </c>
      <c r="E14" s="574"/>
      <c r="F14" s="575"/>
      <c r="G14" s="575"/>
      <c r="H14" s="575"/>
      <c r="I14" s="576"/>
      <c r="J14" s="197" t="s">
        <v>90</v>
      </c>
      <c r="K14" s="444">
        <v>0</v>
      </c>
      <c r="L14" s="446"/>
      <c r="M14" s="198" t="s">
        <v>91</v>
      </c>
      <c r="N14" s="444">
        <v>0</v>
      </c>
      <c r="O14" s="445"/>
      <c r="P14" s="446"/>
      <c r="Q14" s="440" t="s">
        <v>92</v>
      </c>
      <c r="R14" s="441"/>
      <c r="S14" s="447">
        <f>+K14+K15+N14+N15</f>
        <v>0</v>
      </c>
      <c r="T14" s="237"/>
    </row>
    <row r="15" spans="2:20" ht="30" customHeight="1" thickBot="1" x14ac:dyDescent="0.25">
      <c r="B15" s="580"/>
      <c r="C15" s="582"/>
      <c r="D15" s="202" t="s">
        <v>93</v>
      </c>
      <c r="E15" s="571"/>
      <c r="F15" s="572"/>
      <c r="G15" s="572"/>
      <c r="H15" s="572"/>
      <c r="I15" s="573"/>
      <c r="J15" s="147" t="s">
        <v>94</v>
      </c>
      <c r="K15" s="444">
        <v>0</v>
      </c>
      <c r="L15" s="446"/>
      <c r="M15" s="199" t="s">
        <v>95</v>
      </c>
      <c r="N15" s="444">
        <v>0</v>
      </c>
      <c r="O15" s="445"/>
      <c r="P15" s="446"/>
      <c r="Q15" s="442"/>
      <c r="R15" s="443"/>
      <c r="S15" s="448"/>
      <c r="T15" s="237"/>
    </row>
    <row r="16" spans="2:20" s="203" customFormat="1" ht="27" customHeight="1" thickBot="1" x14ac:dyDescent="0.25">
      <c r="B16" s="562" t="s">
        <v>96</v>
      </c>
      <c r="C16" s="563"/>
      <c r="D16" s="563"/>
      <c r="E16" s="563"/>
      <c r="F16" s="563"/>
      <c r="G16" s="563"/>
      <c r="H16" s="563"/>
      <c r="I16" s="563"/>
      <c r="J16" s="564"/>
      <c r="K16" s="562" t="s">
        <v>97</v>
      </c>
      <c r="L16" s="563"/>
      <c r="M16" s="563"/>
      <c r="N16" s="563"/>
      <c r="O16" s="563"/>
      <c r="P16" s="564"/>
      <c r="Q16" s="568" t="s">
        <v>98</v>
      </c>
      <c r="R16" s="570"/>
      <c r="S16" s="252">
        <v>0</v>
      </c>
      <c r="T16" s="237"/>
    </row>
    <row r="17" spans="2:20" s="159" customFormat="1" ht="30.75" thickBot="1" x14ac:dyDescent="0.25">
      <c r="B17" s="244" t="s">
        <v>99</v>
      </c>
      <c r="C17" s="565" t="s">
        <v>100</v>
      </c>
      <c r="D17" s="566"/>
      <c r="E17" s="567" t="s">
        <v>101</v>
      </c>
      <c r="F17" s="566"/>
      <c r="G17" s="568" t="s">
        <v>102</v>
      </c>
      <c r="H17" s="569"/>
      <c r="I17" s="569"/>
      <c r="J17" s="570"/>
      <c r="K17" s="295" t="s">
        <v>103</v>
      </c>
      <c r="L17" s="568" t="s">
        <v>100</v>
      </c>
      <c r="M17" s="570"/>
      <c r="N17" s="569" t="s">
        <v>102</v>
      </c>
      <c r="O17" s="569"/>
      <c r="P17" s="570"/>
      <c r="Q17" s="577" t="s">
        <v>104</v>
      </c>
      <c r="R17" s="578"/>
      <c r="S17" s="253"/>
      <c r="T17" s="237"/>
    </row>
    <row r="18" spans="2:20" ht="15" x14ac:dyDescent="0.2">
      <c r="B18" s="150" t="s">
        <v>105</v>
      </c>
      <c r="C18" s="530">
        <v>0</v>
      </c>
      <c r="D18" s="531"/>
      <c r="E18" s="532"/>
      <c r="F18" s="533"/>
      <c r="G18" s="534"/>
      <c r="H18" s="534"/>
      <c r="I18" s="534"/>
      <c r="J18" s="535"/>
      <c r="K18" s="156">
        <v>1</v>
      </c>
      <c r="L18" s="536">
        <v>0</v>
      </c>
      <c r="M18" s="537"/>
      <c r="N18" s="538"/>
      <c r="O18" s="539"/>
      <c r="P18" s="540"/>
      <c r="Q18" s="296"/>
      <c r="R18" s="296"/>
      <c r="S18" s="296"/>
      <c r="T18" s="237"/>
    </row>
    <row r="19" spans="2:20" ht="15" x14ac:dyDescent="0.2">
      <c r="B19" s="145" t="s">
        <v>106</v>
      </c>
      <c r="C19" s="552">
        <v>0</v>
      </c>
      <c r="D19" s="553"/>
      <c r="E19" s="554"/>
      <c r="F19" s="555"/>
      <c r="G19" s="500"/>
      <c r="H19" s="500"/>
      <c r="I19" s="500"/>
      <c r="J19" s="501"/>
      <c r="K19" s="157">
        <v>2</v>
      </c>
      <c r="L19" s="502">
        <v>0</v>
      </c>
      <c r="M19" s="503"/>
      <c r="N19" s="504"/>
      <c r="O19" s="505"/>
      <c r="P19" s="506"/>
      <c r="Q19" s="296"/>
      <c r="R19" s="296"/>
      <c r="S19" s="296"/>
      <c r="T19" s="237"/>
    </row>
    <row r="20" spans="2:20" ht="15" x14ac:dyDescent="0.2">
      <c r="B20" s="145" t="s">
        <v>107</v>
      </c>
      <c r="C20" s="552">
        <v>0</v>
      </c>
      <c r="D20" s="553"/>
      <c r="E20" s="554"/>
      <c r="F20" s="555"/>
      <c r="G20" s="500"/>
      <c r="H20" s="500"/>
      <c r="I20" s="500"/>
      <c r="J20" s="501"/>
      <c r="K20" s="157">
        <v>3</v>
      </c>
      <c r="L20" s="502">
        <v>0</v>
      </c>
      <c r="M20" s="503"/>
      <c r="N20" s="504"/>
      <c r="O20" s="505"/>
      <c r="P20" s="506"/>
      <c r="Q20" s="296"/>
      <c r="R20" s="296"/>
      <c r="S20" s="296"/>
      <c r="T20" s="237"/>
    </row>
    <row r="21" spans="2:20" ht="15.75" thickBot="1" x14ac:dyDescent="0.25">
      <c r="B21" s="146" t="s">
        <v>108</v>
      </c>
      <c r="C21" s="541">
        <v>0</v>
      </c>
      <c r="D21" s="542"/>
      <c r="E21" s="543"/>
      <c r="F21" s="544"/>
      <c r="G21" s="545"/>
      <c r="H21" s="545"/>
      <c r="I21" s="545"/>
      <c r="J21" s="546"/>
      <c r="K21" s="158">
        <v>4</v>
      </c>
      <c r="L21" s="547">
        <v>0</v>
      </c>
      <c r="M21" s="548"/>
      <c r="N21" s="549"/>
      <c r="O21" s="550"/>
      <c r="P21" s="551"/>
      <c r="Q21" s="296"/>
      <c r="R21" s="296"/>
      <c r="S21" s="296"/>
      <c r="T21" s="237"/>
    </row>
    <row r="22" spans="2:20" ht="21" customHeight="1" thickBot="1" x14ac:dyDescent="0.25">
      <c r="B22" s="208"/>
      <c r="C22" s="209"/>
      <c r="D22" s="209"/>
      <c r="E22" s="159"/>
      <c r="F22" s="159"/>
      <c r="G22" s="209"/>
      <c r="H22" s="209"/>
      <c r="I22" s="209"/>
      <c r="J22" s="159"/>
      <c r="K22" s="451" t="s">
        <v>109</v>
      </c>
      <c r="L22" s="452"/>
      <c r="M22" s="452"/>
      <c r="N22" s="453"/>
      <c r="O22" s="523"/>
      <c r="P22" s="524"/>
      <c r="T22" s="207"/>
    </row>
    <row r="23" spans="2:20" ht="23.25" customHeight="1" thickBot="1" x14ac:dyDescent="0.25">
      <c r="B23" s="210"/>
      <c r="E23" s="527" t="s">
        <v>110</v>
      </c>
      <c r="F23" s="528"/>
      <c r="G23" s="528"/>
      <c r="H23" s="528"/>
      <c r="I23" s="528"/>
      <c r="J23" s="529"/>
      <c r="K23" s="437" t="s">
        <v>111</v>
      </c>
      <c r="L23" s="438"/>
      <c r="M23" s="438"/>
      <c r="N23" s="439"/>
      <c r="O23" s="525"/>
      <c r="P23" s="526"/>
      <c r="T23" s="207"/>
    </row>
    <row r="24" spans="2:20" ht="54.75" customHeight="1" thickBot="1" x14ac:dyDescent="0.25">
      <c r="B24" s="160" t="s">
        <v>112</v>
      </c>
      <c r="C24" s="465" t="s">
        <v>113</v>
      </c>
      <c r="D24" s="466"/>
      <c r="E24" s="161" t="s">
        <v>114</v>
      </c>
      <c r="F24" s="161" t="s">
        <v>115</v>
      </c>
      <c r="G24" s="292" t="s">
        <v>116</v>
      </c>
      <c r="H24" s="517" t="s">
        <v>26</v>
      </c>
      <c r="I24" s="518"/>
      <c r="J24" s="161" t="s">
        <v>117</v>
      </c>
      <c r="K24" s="178"/>
      <c r="L24" s="179"/>
      <c r="M24" s="178"/>
      <c r="N24" s="179"/>
      <c r="O24" s="179"/>
      <c r="P24" s="161" t="s">
        <v>118</v>
      </c>
      <c r="Q24" s="161" t="s">
        <v>119</v>
      </c>
      <c r="R24" s="161" t="s">
        <v>120</v>
      </c>
      <c r="S24" s="161" t="s">
        <v>121</v>
      </c>
      <c r="T24" s="161" t="s">
        <v>122</v>
      </c>
    </row>
    <row r="25" spans="2:20" ht="15" x14ac:dyDescent="0.2">
      <c r="B25" s="511" t="s">
        <v>123</v>
      </c>
      <c r="C25" s="519" t="s">
        <v>124</v>
      </c>
      <c r="D25" s="520" t="s">
        <v>124</v>
      </c>
      <c r="E25" s="162"/>
      <c r="F25" s="165"/>
      <c r="G25" s="169">
        <v>0</v>
      </c>
      <c r="H25" s="521">
        <f>E25*F25*G25</f>
        <v>0</v>
      </c>
      <c r="I25" s="522"/>
      <c r="J25" s="172">
        <f>IFERROR(H25/E25,0)</f>
        <v>0</v>
      </c>
      <c r="K25" s="187">
        <v>0</v>
      </c>
      <c r="L25" s="151">
        <v>0</v>
      </c>
      <c r="M25" s="187">
        <v>0</v>
      </c>
      <c r="N25" s="151">
        <v>0</v>
      </c>
      <c r="O25" s="151">
        <v>0</v>
      </c>
      <c r="P25" s="172">
        <f>SUM(K25:N25)</f>
        <v>0</v>
      </c>
      <c r="Q25" s="151">
        <v>0</v>
      </c>
      <c r="R25" s="151">
        <v>0</v>
      </c>
      <c r="S25" s="151">
        <v>0</v>
      </c>
      <c r="T25" s="151">
        <v>0</v>
      </c>
    </row>
    <row r="26" spans="2:20" ht="15" x14ac:dyDescent="0.2">
      <c r="B26" s="512"/>
      <c r="C26" s="421" t="s">
        <v>125</v>
      </c>
      <c r="D26" s="422" t="s">
        <v>125</v>
      </c>
      <c r="E26" s="163"/>
      <c r="F26" s="166"/>
      <c r="G26" s="170">
        <v>0</v>
      </c>
      <c r="H26" s="360">
        <f t="shared" ref="H26:H33" si="0">E26*F26*G26</f>
        <v>0</v>
      </c>
      <c r="I26" s="361"/>
      <c r="J26" s="173">
        <f t="shared" ref="J26:J33" si="1">IFERROR(H26/E26,0)</f>
        <v>0</v>
      </c>
      <c r="K26" s="188">
        <v>0</v>
      </c>
      <c r="L26" s="152">
        <v>0</v>
      </c>
      <c r="M26" s="188">
        <v>0</v>
      </c>
      <c r="N26" s="152">
        <v>0</v>
      </c>
      <c r="O26" s="152">
        <v>0</v>
      </c>
      <c r="P26" s="173">
        <f t="shared" ref="P26:P33" si="2">SUM(K26:N26)</f>
        <v>0</v>
      </c>
      <c r="Q26" s="152">
        <v>0</v>
      </c>
      <c r="R26" s="152">
        <v>0</v>
      </c>
      <c r="S26" s="152">
        <v>0</v>
      </c>
      <c r="T26" s="152">
        <v>0</v>
      </c>
    </row>
    <row r="27" spans="2:20" ht="15" x14ac:dyDescent="0.2">
      <c r="B27" s="512"/>
      <c r="C27" s="421" t="s">
        <v>126</v>
      </c>
      <c r="D27" s="422" t="s">
        <v>126</v>
      </c>
      <c r="E27" s="163"/>
      <c r="F27" s="166"/>
      <c r="G27" s="170">
        <v>0</v>
      </c>
      <c r="H27" s="360">
        <f t="shared" si="0"/>
        <v>0</v>
      </c>
      <c r="I27" s="361"/>
      <c r="J27" s="173">
        <f t="shared" si="1"/>
        <v>0</v>
      </c>
      <c r="K27" s="188">
        <v>0</v>
      </c>
      <c r="L27" s="152">
        <v>0</v>
      </c>
      <c r="M27" s="188">
        <v>0</v>
      </c>
      <c r="N27" s="152">
        <v>0</v>
      </c>
      <c r="O27" s="152">
        <v>0</v>
      </c>
      <c r="P27" s="173">
        <f t="shared" si="2"/>
        <v>0</v>
      </c>
      <c r="Q27" s="152">
        <v>0</v>
      </c>
      <c r="R27" s="152">
        <v>0</v>
      </c>
      <c r="S27" s="152">
        <v>0</v>
      </c>
      <c r="T27" s="152">
        <v>0</v>
      </c>
    </row>
    <row r="28" spans="2:20" ht="15" x14ac:dyDescent="0.2">
      <c r="B28" s="512"/>
      <c r="C28" s="421" t="s">
        <v>127</v>
      </c>
      <c r="D28" s="422" t="s">
        <v>127</v>
      </c>
      <c r="E28" s="163"/>
      <c r="F28" s="167"/>
      <c r="G28" s="170">
        <v>0</v>
      </c>
      <c r="H28" s="360">
        <f t="shared" si="0"/>
        <v>0</v>
      </c>
      <c r="I28" s="361"/>
      <c r="J28" s="173">
        <f t="shared" si="1"/>
        <v>0</v>
      </c>
      <c r="K28" s="188">
        <v>0</v>
      </c>
      <c r="L28" s="152">
        <v>0</v>
      </c>
      <c r="M28" s="188">
        <v>0</v>
      </c>
      <c r="N28" s="152">
        <v>0</v>
      </c>
      <c r="O28" s="152">
        <v>0</v>
      </c>
      <c r="P28" s="173">
        <f t="shared" si="2"/>
        <v>0</v>
      </c>
      <c r="Q28" s="152">
        <v>0</v>
      </c>
      <c r="R28" s="152">
        <v>0</v>
      </c>
      <c r="S28" s="152">
        <v>0</v>
      </c>
      <c r="T28" s="152">
        <v>0</v>
      </c>
    </row>
    <row r="29" spans="2:20" ht="15" x14ac:dyDescent="0.2">
      <c r="B29" s="512"/>
      <c r="C29" s="421" t="s">
        <v>128</v>
      </c>
      <c r="D29" s="422" t="s">
        <v>128</v>
      </c>
      <c r="E29" s="163"/>
      <c r="F29" s="167"/>
      <c r="G29" s="170">
        <v>0</v>
      </c>
      <c r="H29" s="360">
        <f t="shared" si="0"/>
        <v>0</v>
      </c>
      <c r="I29" s="361"/>
      <c r="J29" s="173">
        <f t="shared" si="1"/>
        <v>0</v>
      </c>
      <c r="K29" s="188">
        <v>0</v>
      </c>
      <c r="L29" s="152">
        <v>0</v>
      </c>
      <c r="M29" s="188">
        <v>0</v>
      </c>
      <c r="N29" s="152">
        <v>0</v>
      </c>
      <c r="O29" s="152">
        <v>0</v>
      </c>
      <c r="P29" s="173">
        <f t="shared" si="2"/>
        <v>0</v>
      </c>
      <c r="Q29" s="152">
        <v>0</v>
      </c>
      <c r="R29" s="152">
        <v>0</v>
      </c>
      <c r="S29" s="152">
        <v>0</v>
      </c>
      <c r="T29" s="152">
        <v>0</v>
      </c>
    </row>
    <row r="30" spans="2:20" ht="15" x14ac:dyDescent="0.2">
      <c r="B30" s="512"/>
      <c r="C30" s="421" t="s">
        <v>129</v>
      </c>
      <c r="D30" s="422" t="s">
        <v>129</v>
      </c>
      <c r="E30" s="163"/>
      <c r="F30" s="167"/>
      <c r="G30" s="170">
        <v>0</v>
      </c>
      <c r="H30" s="360">
        <f t="shared" si="0"/>
        <v>0</v>
      </c>
      <c r="I30" s="361"/>
      <c r="J30" s="173">
        <f t="shared" si="1"/>
        <v>0</v>
      </c>
      <c r="K30" s="188">
        <v>0</v>
      </c>
      <c r="L30" s="152">
        <v>0</v>
      </c>
      <c r="M30" s="188">
        <v>0</v>
      </c>
      <c r="N30" s="152">
        <v>0</v>
      </c>
      <c r="O30" s="152">
        <v>0</v>
      </c>
      <c r="P30" s="173">
        <f t="shared" si="2"/>
        <v>0</v>
      </c>
      <c r="Q30" s="152">
        <v>0</v>
      </c>
      <c r="R30" s="152">
        <v>0</v>
      </c>
      <c r="S30" s="152">
        <v>0</v>
      </c>
      <c r="T30" s="152">
        <v>0</v>
      </c>
    </row>
    <row r="31" spans="2:20" ht="15" x14ac:dyDescent="0.2">
      <c r="B31" s="512"/>
      <c r="C31" s="421" t="s">
        <v>130</v>
      </c>
      <c r="D31" s="422" t="s">
        <v>130</v>
      </c>
      <c r="E31" s="163"/>
      <c r="F31" s="167"/>
      <c r="G31" s="170">
        <v>0</v>
      </c>
      <c r="H31" s="360">
        <f t="shared" si="0"/>
        <v>0</v>
      </c>
      <c r="I31" s="361"/>
      <c r="J31" s="173">
        <f t="shared" si="1"/>
        <v>0</v>
      </c>
      <c r="K31" s="188">
        <v>0</v>
      </c>
      <c r="L31" s="152">
        <v>0</v>
      </c>
      <c r="M31" s="188">
        <v>0</v>
      </c>
      <c r="N31" s="152">
        <v>0</v>
      </c>
      <c r="O31" s="152">
        <v>0</v>
      </c>
      <c r="P31" s="173">
        <f t="shared" si="2"/>
        <v>0</v>
      </c>
      <c r="Q31" s="152">
        <v>0</v>
      </c>
      <c r="R31" s="152">
        <v>0</v>
      </c>
      <c r="S31" s="152">
        <v>0</v>
      </c>
      <c r="T31" s="152">
        <v>0</v>
      </c>
    </row>
    <row r="32" spans="2:20" ht="15" x14ac:dyDescent="0.2">
      <c r="B32" s="512"/>
      <c r="C32" s="507" t="s">
        <v>131</v>
      </c>
      <c r="D32" s="508" t="s">
        <v>132</v>
      </c>
      <c r="E32" s="163"/>
      <c r="F32" s="167"/>
      <c r="G32" s="170">
        <v>0</v>
      </c>
      <c r="H32" s="360">
        <f t="shared" si="0"/>
        <v>0</v>
      </c>
      <c r="I32" s="361"/>
      <c r="J32" s="173">
        <f t="shared" si="1"/>
        <v>0</v>
      </c>
      <c r="K32" s="188">
        <v>0</v>
      </c>
      <c r="L32" s="152">
        <v>0</v>
      </c>
      <c r="M32" s="188">
        <v>0</v>
      </c>
      <c r="N32" s="152">
        <v>0</v>
      </c>
      <c r="O32" s="152">
        <v>0</v>
      </c>
      <c r="P32" s="173">
        <f t="shared" si="2"/>
        <v>0</v>
      </c>
      <c r="Q32" s="152">
        <v>0</v>
      </c>
      <c r="R32" s="152">
        <v>0</v>
      </c>
      <c r="S32" s="152">
        <v>0</v>
      </c>
      <c r="T32" s="152">
        <v>0</v>
      </c>
    </row>
    <row r="33" spans="2:20" ht="15.75" thickBot="1" x14ac:dyDescent="0.25">
      <c r="B33" s="513"/>
      <c r="C33" s="509" t="s">
        <v>133</v>
      </c>
      <c r="D33" s="510" t="s">
        <v>134</v>
      </c>
      <c r="E33" s="164"/>
      <c r="F33" s="168"/>
      <c r="G33" s="171">
        <v>0</v>
      </c>
      <c r="H33" s="371">
        <f t="shared" si="0"/>
        <v>0</v>
      </c>
      <c r="I33" s="372"/>
      <c r="J33" s="174">
        <f t="shared" si="1"/>
        <v>0</v>
      </c>
      <c r="K33" s="189">
        <v>0</v>
      </c>
      <c r="L33" s="153">
        <v>0</v>
      </c>
      <c r="M33" s="189">
        <v>0</v>
      </c>
      <c r="N33" s="153">
        <v>0</v>
      </c>
      <c r="O33" s="153">
        <v>0</v>
      </c>
      <c r="P33" s="174">
        <f t="shared" si="2"/>
        <v>0</v>
      </c>
      <c r="Q33" s="153">
        <v>0</v>
      </c>
      <c r="R33" s="153">
        <v>0</v>
      </c>
      <c r="S33" s="153">
        <v>0</v>
      </c>
      <c r="T33" s="153">
        <v>0</v>
      </c>
    </row>
    <row r="34" spans="2:20" ht="15.75" thickBot="1" x14ac:dyDescent="0.25">
      <c r="B34" s="210"/>
      <c r="H34" s="379">
        <f>SUM(H25:I33)</f>
        <v>0</v>
      </c>
      <c r="I34" s="380"/>
      <c r="J34" s="175">
        <f>SUM(J25:J33)</f>
        <v>0</v>
      </c>
      <c r="K34" s="176">
        <f>SUM(K25:K33)</f>
        <v>0</v>
      </c>
      <c r="L34" s="183">
        <f t="shared" ref="L34:N34" si="3">SUM(L25:L33)</f>
        <v>0</v>
      </c>
      <c r="M34" s="176">
        <f t="shared" si="3"/>
        <v>0</v>
      </c>
      <c r="N34" s="183">
        <f t="shared" si="3"/>
        <v>0</v>
      </c>
      <c r="O34" s="176">
        <f t="shared" ref="O34" si="4">SUM(O25:O33)</f>
        <v>0</v>
      </c>
      <c r="P34" s="175">
        <f>SUM(P25:P33)</f>
        <v>0</v>
      </c>
      <c r="Q34" s="175">
        <f t="shared" ref="Q34:T34" si="5">SUM(Q25:Q33)</f>
        <v>0</v>
      </c>
      <c r="R34" s="175">
        <f t="shared" si="5"/>
        <v>0</v>
      </c>
      <c r="S34" s="175">
        <f t="shared" ref="S34" si="6">SUM(S25:S33)</f>
        <v>0</v>
      </c>
      <c r="T34" s="175">
        <f t="shared" si="5"/>
        <v>0</v>
      </c>
    </row>
    <row r="35" spans="2:20" ht="39" customHeight="1" thickBot="1" x14ac:dyDescent="0.25">
      <c r="B35" s="160" t="s">
        <v>112</v>
      </c>
      <c r="C35" s="465" t="s">
        <v>113</v>
      </c>
      <c r="D35" s="466"/>
      <c r="E35" s="260" t="s">
        <v>135</v>
      </c>
      <c r="F35" s="161" t="s">
        <v>136</v>
      </c>
      <c r="G35" s="292" t="s">
        <v>137</v>
      </c>
      <c r="H35" s="467" t="s">
        <v>26</v>
      </c>
      <c r="I35" s="468"/>
      <c r="J35" s="161" t="s">
        <v>117</v>
      </c>
      <c r="K35" s="178"/>
      <c r="L35" s="179"/>
      <c r="M35" s="178"/>
      <c r="N35" s="179"/>
      <c r="O35" s="179"/>
      <c r="P35" s="161" t="s">
        <v>118</v>
      </c>
      <c r="Q35" s="161" t="s">
        <v>119</v>
      </c>
      <c r="R35" s="161" t="s">
        <v>120</v>
      </c>
      <c r="S35" s="161" t="s">
        <v>121</v>
      </c>
      <c r="T35" s="161" t="s">
        <v>122</v>
      </c>
    </row>
    <row r="36" spans="2:20" ht="15" x14ac:dyDescent="0.2">
      <c r="B36" s="494" t="s">
        <v>138</v>
      </c>
      <c r="C36" s="498" t="s">
        <v>139</v>
      </c>
      <c r="D36" s="499"/>
      <c r="E36" s="180"/>
      <c r="F36" s="204">
        <v>0</v>
      </c>
      <c r="G36" s="204"/>
      <c r="H36" s="425">
        <f>E36*F36*G36</f>
        <v>0</v>
      </c>
      <c r="I36" s="426"/>
      <c r="J36" s="185">
        <f>IFERROR(H36/E36,0)</f>
        <v>0</v>
      </c>
      <c r="K36" s="291">
        <v>0</v>
      </c>
      <c r="L36" s="190">
        <v>0</v>
      </c>
      <c r="M36" s="191">
        <v>0</v>
      </c>
      <c r="N36" s="190">
        <v>0</v>
      </c>
      <c r="O36" s="190">
        <v>0</v>
      </c>
      <c r="P36" s="172">
        <f t="shared" ref="P36:P45" si="7">SUM(K36:N36)</f>
        <v>0</v>
      </c>
      <c r="Q36" s="190">
        <v>0</v>
      </c>
      <c r="R36" s="190">
        <v>0</v>
      </c>
      <c r="S36" s="190">
        <v>0</v>
      </c>
      <c r="T36" s="190">
        <v>0</v>
      </c>
    </row>
    <row r="37" spans="2:20" ht="15" x14ac:dyDescent="0.2">
      <c r="B37" s="497"/>
      <c r="C37" s="427" t="s">
        <v>140</v>
      </c>
      <c r="D37" s="428"/>
      <c r="E37" s="154"/>
      <c r="F37" s="205">
        <v>0</v>
      </c>
      <c r="G37" s="205"/>
      <c r="H37" s="360">
        <f>E37*F37*G37</f>
        <v>0</v>
      </c>
      <c r="I37" s="361"/>
      <c r="J37" s="173">
        <f t="shared" ref="J37:J44" si="8">IFERROR(H37/E37,0)</f>
        <v>0</v>
      </c>
      <c r="K37" s="152">
        <v>0</v>
      </c>
      <c r="L37" s="152">
        <v>0</v>
      </c>
      <c r="M37" s="188">
        <v>0</v>
      </c>
      <c r="N37" s="152">
        <v>0</v>
      </c>
      <c r="O37" s="152">
        <v>0</v>
      </c>
      <c r="P37" s="172">
        <f t="shared" si="7"/>
        <v>0</v>
      </c>
      <c r="Q37" s="152">
        <v>0</v>
      </c>
      <c r="R37" s="152">
        <v>0</v>
      </c>
      <c r="S37" s="152">
        <v>0</v>
      </c>
      <c r="T37" s="152">
        <v>0</v>
      </c>
    </row>
    <row r="38" spans="2:20" ht="15" x14ac:dyDescent="0.2">
      <c r="B38" s="497"/>
      <c r="C38" s="427" t="s">
        <v>141</v>
      </c>
      <c r="D38" s="428"/>
      <c r="E38" s="154"/>
      <c r="F38" s="205">
        <v>0</v>
      </c>
      <c r="G38" s="205"/>
      <c r="H38" s="360">
        <f t="shared" ref="H38:H45" si="9">E38*F38*G38</f>
        <v>0</v>
      </c>
      <c r="I38" s="361"/>
      <c r="J38" s="173">
        <f t="shared" si="8"/>
        <v>0</v>
      </c>
      <c r="K38" s="152">
        <v>0</v>
      </c>
      <c r="L38" s="152">
        <v>0</v>
      </c>
      <c r="M38" s="188">
        <v>0</v>
      </c>
      <c r="N38" s="152">
        <v>0</v>
      </c>
      <c r="O38" s="152">
        <v>0</v>
      </c>
      <c r="P38" s="172">
        <f t="shared" si="7"/>
        <v>0</v>
      </c>
      <c r="Q38" s="152">
        <v>0</v>
      </c>
      <c r="R38" s="152">
        <v>0</v>
      </c>
      <c r="S38" s="152">
        <v>0</v>
      </c>
      <c r="T38" s="152">
        <v>0</v>
      </c>
    </row>
    <row r="39" spans="2:20" ht="15" x14ac:dyDescent="0.2">
      <c r="B39" s="497"/>
      <c r="C39" s="427" t="s">
        <v>142</v>
      </c>
      <c r="D39" s="428"/>
      <c r="E39" s="154"/>
      <c r="F39" s="205">
        <v>0</v>
      </c>
      <c r="G39" s="205"/>
      <c r="H39" s="360">
        <f t="shared" si="9"/>
        <v>0</v>
      </c>
      <c r="I39" s="361"/>
      <c r="J39" s="173">
        <f t="shared" si="8"/>
        <v>0</v>
      </c>
      <c r="K39" s="152">
        <v>0</v>
      </c>
      <c r="L39" s="152">
        <v>0</v>
      </c>
      <c r="M39" s="188">
        <v>0</v>
      </c>
      <c r="N39" s="152">
        <v>0</v>
      </c>
      <c r="O39" s="152">
        <v>0</v>
      </c>
      <c r="P39" s="172">
        <f t="shared" si="7"/>
        <v>0</v>
      </c>
      <c r="Q39" s="152">
        <v>0</v>
      </c>
      <c r="R39" s="152">
        <v>0</v>
      </c>
      <c r="S39" s="152">
        <v>0</v>
      </c>
      <c r="T39" s="152">
        <v>0</v>
      </c>
    </row>
    <row r="40" spans="2:20" ht="15.75" customHeight="1" thickBot="1" x14ac:dyDescent="0.25">
      <c r="B40" s="495"/>
      <c r="C40" s="463" t="s">
        <v>143</v>
      </c>
      <c r="D40" s="464"/>
      <c r="E40" s="155"/>
      <c r="F40" s="206">
        <v>0</v>
      </c>
      <c r="G40" s="206"/>
      <c r="H40" s="371">
        <f t="shared" si="9"/>
        <v>0</v>
      </c>
      <c r="I40" s="372"/>
      <c r="J40" s="174">
        <f t="shared" si="8"/>
        <v>0</v>
      </c>
      <c r="K40" s="153">
        <v>0</v>
      </c>
      <c r="L40" s="153">
        <v>0</v>
      </c>
      <c r="M40" s="189">
        <v>0</v>
      </c>
      <c r="N40" s="153">
        <v>0</v>
      </c>
      <c r="O40" s="153">
        <v>0</v>
      </c>
      <c r="P40" s="184">
        <f t="shared" si="7"/>
        <v>0</v>
      </c>
      <c r="Q40" s="153">
        <v>0</v>
      </c>
      <c r="R40" s="153">
        <v>0</v>
      </c>
      <c r="S40" s="153">
        <v>0</v>
      </c>
      <c r="T40" s="153">
        <v>0</v>
      </c>
    </row>
    <row r="41" spans="2:20" ht="30" customHeight="1" x14ac:dyDescent="0.2">
      <c r="B41" s="494" t="s">
        <v>144</v>
      </c>
      <c r="C41" s="498" t="s">
        <v>145</v>
      </c>
      <c r="D41" s="499"/>
      <c r="E41" s="180"/>
      <c r="F41" s="204">
        <v>0</v>
      </c>
      <c r="G41" s="204"/>
      <c r="H41" s="425">
        <f t="shared" si="9"/>
        <v>0</v>
      </c>
      <c r="I41" s="426"/>
      <c r="J41" s="185">
        <f>IFERROR(H41/E41,0)</f>
        <v>0</v>
      </c>
      <c r="K41" s="187">
        <v>0</v>
      </c>
      <c r="L41" s="151">
        <v>0</v>
      </c>
      <c r="M41" s="187">
        <v>0</v>
      </c>
      <c r="N41" s="151">
        <v>0</v>
      </c>
      <c r="O41" s="151">
        <v>0</v>
      </c>
      <c r="P41" s="185">
        <f t="shared" si="7"/>
        <v>0</v>
      </c>
      <c r="Q41" s="151">
        <v>0</v>
      </c>
      <c r="R41" s="151">
        <v>0</v>
      </c>
      <c r="S41" s="151">
        <v>0</v>
      </c>
      <c r="T41" s="151">
        <v>0</v>
      </c>
    </row>
    <row r="42" spans="2:20" ht="30" customHeight="1" x14ac:dyDescent="0.2">
      <c r="B42" s="497"/>
      <c r="C42" s="427" t="s">
        <v>146</v>
      </c>
      <c r="D42" s="428"/>
      <c r="E42" s="154"/>
      <c r="F42" s="205">
        <v>0</v>
      </c>
      <c r="G42" s="205"/>
      <c r="H42" s="360">
        <f t="shared" si="9"/>
        <v>0</v>
      </c>
      <c r="I42" s="361"/>
      <c r="J42" s="173">
        <f t="shared" si="8"/>
        <v>0</v>
      </c>
      <c r="K42" s="152">
        <v>0</v>
      </c>
      <c r="L42" s="192">
        <v>0</v>
      </c>
      <c r="M42" s="188">
        <v>0</v>
      </c>
      <c r="N42" s="152">
        <v>0</v>
      </c>
      <c r="O42" s="152">
        <v>0</v>
      </c>
      <c r="P42" s="172">
        <f t="shared" si="7"/>
        <v>0</v>
      </c>
      <c r="Q42" s="152">
        <v>0</v>
      </c>
      <c r="R42" s="152">
        <v>0</v>
      </c>
      <c r="S42" s="152">
        <v>0</v>
      </c>
      <c r="T42" s="152">
        <v>0</v>
      </c>
    </row>
    <row r="43" spans="2:20" ht="15" x14ac:dyDescent="0.2">
      <c r="B43" s="497"/>
      <c r="C43" s="427" t="s">
        <v>147</v>
      </c>
      <c r="D43" s="428"/>
      <c r="E43" s="154"/>
      <c r="F43" s="205">
        <v>0</v>
      </c>
      <c r="G43" s="205"/>
      <c r="H43" s="360">
        <f t="shared" si="9"/>
        <v>0</v>
      </c>
      <c r="I43" s="361"/>
      <c r="J43" s="173">
        <f t="shared" si="8"/>
        <v>0</v>
      </c>
      <c r="K43" s="152">
        <v>0</v>
      </c>
      <c r="L43" s="192">
        <v>0</v>
      </c>
      <c r="M43" s="188">
        <v>0</v>
      </c>
      <c r="N43" s="152">
        <v>0</v>
      </c>
      <c r="O43" s="152">
        <v>0</v>
      </c>
      <c r="P43" s="172">
        <f t="shared" si="7"/>
        <v>0</v>
      </c>
      <c r="Q43" s="152">
        <v>0</v>
      </c>
      <c r="R43" s="152">
        <v>0</v>
      </c>
      <c r="S43" s="152">
        <v>0</v>
      </c>
      <c r="T43" s="152">
        <v>0</v>
      </c>
    </row>
    <row r="44" spans="2:20" ht="33" customHeight="1" x14ac:dyDescent="0.2">
      <c r="B44" s="497"/>
      <c r="C44" s="427" t="s">
        <v>148</v>
      </c>
      <c r="D44" s="428"/>
      <c r="E44" s="154"/>
      <c r="F44" s="205">
        <v>0</v>
      </c>
      <c r="G44" s="205"/>
      <c r="H44" s="360">
        <f t="shared" si="9"/>
        <v>0</v>
      </c>
      <c r="I44" s="361"/>
      <c r="J44" s="173">
        <f t="shared" si="8"/>
        <v>0</v>
      </c>
      <c r="K44" s="152">
        <v>0</v>
      </c>
      <c r="L44" s="192">
        <v>0</v>
      </c>
      <c r="M44" s="188">
        <v>0</v>
      </c>
      <c r="N44" s="152">
        <v>0</v>
      </c>
      <c r="O44" s="152">
        <v>0</v>
      </c>
      <c r="P44" s="172">
        <f t="shared" si="7"/>
        <v>0</v>
      </c>
      <c r="Q44" s="152">
        <v>0</v>
      </c>
      <c r="R44" s="152">
        <v>0</v>
      </c>
      <c r="S44" s="152">
        <v>0</v>
      </c>
      <c r="T44" s="152">
        <v>0</v>
      </c>
    </row>
    <row r="45" spans="2:20" ht="15.75" thickBot="1" x14ac:dyDescent="0.25">
      <c r="B45" s="495"/>
      <c r="C45" s="463" t="s">
        <v>149</v>
      </c>
      <c r="D45" s="464"/>
      <c r="E45" s="155"/>
      <c r="F45" s="206">
        <v>0</v>
      </c>
      <c r="G45" s="206"/>
      <c r="H45" s="371">
        <f t="shared" si="9"/>
        <v>0</v>
      </c>
      <c r="I45" s="372"/>
      <c r="J45" s="174">
        <f>IFERROR(H45/E45,0)</f>
        <v>0</v>
      </c>
      <c r="K45" s="153">
        <v>0</v>
      </c>
      <c r="L45" s="193">
        <v>0</v>
      </c>
      <c r="M45" s="189">
        <v>0</v>
      </c>
      <c r="N45" s="153">
        <v>0</v>
      </c>
      <c r="O45" s="153">
        <v>0</v>
      </c>
      <c r="P45" s="186">
        <f t="shared" si="7"/>
        <v>0</v>
      </c>
      <c r="Q45" s="153">
        <v>0</v>
      </c>
      <c r="R45" s="153">
        <v>0</v>
      </c>
      <c r="S45" s="153">
        <v>0</v>
      </c>
      <c r="T45" s="153">
        <v>0</v>
      </c>
    </row>
    <row r="46" spans="2:20" ht="15.75" thickBot="1" x14ac:dyDescent="0.25">
      <c r="B46" s="210"/>
      <c r="F46" s="211"/>
      <c r="G46" s="211"/>
      <c r="H46" s="429">
        <f>SUM(H36:I45)</f>
        <v>0</v>
      </c>
      <c r="I46" s="430"/>
      <c r="J46" s="258">
        <f t="shared" ref="J46:T46" si="10">SUM(J36:J45)</f>
        <v>0</v>
      </c>
      <c r="K46" s="183">
        <f t="shared" si="10"/>
        <v>0</v>
      </c>
      <c r="L46" s="183">
        <f t="shared" si="10"/>
        <v>0</v>
      </c>
      <c r="M46" s="183">
        <f t="shared" si="10"/>
        <v>0</v>
      </c>
      <c r="N46" s="183">
        <f t="shared" si="10"/>
        <v>0</v>
      </c>
      <c r="O46" s="183">
        <f t="shared" ref="O46" si="11">SUM(O36:O45)</f>
        <v>0</v>
      </c>
      <c r="P46" s="183">
        <f t="shared" si="10"/>
        <v>0</v>
      </c>
      <c r="Q46" s="183">
        <f t="shared" si="10"/>
        <v>0</v>
      </c>
      <c r="R46" s="183">
        <f t="shared" si="10"/>
        <v>0</v>
      </c>
      <c r="S46" s="183">
        <f t="shared" ref="S46" si="12">SUM(S36:S45)</f>
        <v>0</v>
      </c>
      <c r="T46" s="183">
        <f t="shared" si="10"/>
        <v>0</v>
      </c>
    </row>
    <row r="47" spans="2:20" ht="14.25" customHeight="1" x14ac:dyDescent="0.2">
      <c r="B47" s="494" t="s">
        <v>150</v>
      </c>
      <c r="C47" s="498" t="s">
        <v>151</v>
      </c>
      <c r="D47" s="499" t="s">
        <v>151</v>
      </c>
      <c r="E47" s="180"/>
      <c r="F47" s="190">
        <v>0</v>
      </c>
      <c r="G47" s="190"/>
      <c r="H47" s="425">
        <f t="shared" ref="H47:H55" si="13">E47*F47*G47</f>
        <v>0</v>
      </c>
      <c r="I47" s="426"/>
      <c r="J47" s="177">
        <f t="shared" ref="J47:J73" si="14">IFERROR(H47/E47,0)</f>
        <v>0</v>
      </c>
      <c r="K47" s="187">
        <v>0</v>
      </c>
      <c r="L47" s="151">
        <v>0</v>
      </c>
      <c r="M47" s="187">
        <v>0</v>
      </c>
      <c r="N47" s="151">
        <v>0</v>
      </c>
      <c r="O47" s="151">
        <v>0</v>
      </c>
      <c r="P47" s="177">
        <f t="shared" ref="P47:P55" si="15">SUM(K47:N47)</f>
        <v>0</v>
      </c>
      <c r="Q47" s="151">
        <v>0</v>
      </c>
      <c r="R47" s="151">
        <v>0</v>
      </c>
      <c r="S47" s="151">
        <v>0</v>
      </c>
      <c r="T47" s="151">
        <v>0</v>
      </c>
    </row>
    <row r="48" spans="2:20" ht="14.25" customHeight="1" x14ac:dyDescent="0.2">
      <c r="B48" s="497"/>
      <c r="C48" s="427" t="s">
        <v>152</v>
      </c>
      <c r="D48" s="428" t="s">
        <v>152</v>
      </c>
      <c r="E48" s="154"/>
      <c r="F48" s="152">
        <v>0</v>
      </c>
      <c r="G48" s="152"/>
      <c r="H48" s="360">
        <f t="shared" si="13"/>
        <v>0</v>
      </c>
      <c r="I48" s="361"/>
      <c r="J48" s="177">
        <f t="shared" si="14"/>
        <v>0</v>
      </c>
      <c r="K48" s="152">
        <v>0</v>
      </c>
      <c r="L48" s="188">
        <v>0</v>
      </c>
      <c r="M48" s="152">
        <v>0</v>
      </c>
      <c r="N48" s="248">
        <v>0</v>
      </c>
      <c r="O48" s="248">
        <v>0</v>
      </c>
      <c r="P48" s="177">
        <f t="shared" si="15"/>
        <v>0</v>
      </c>
      <c r="Q48" s="248">
        <v>0</v>
      </c>
      <c r="R48" s="248">
        <v>0</v>
      </c>
      <c r="S48" s="248">
        <v>0</v>
      </c>
      <c r="T48" s="192">
        <v>0</v>
      </c>
    </row>
    <row r="49" spans="2:20" ht="14.25" customHeight="1" x14ac:dyDescent="0.2">
      <c r="B49" s="497"/>
      <c r="C49" s="427" t="s">
        <v>153</v>
      </c>
      <c r="D49" s="428" t="s">
        <v>153</v>
      </c>
      <c r="E49" s="154"/>
      <c r="F49" s="152">
        <v>0</v>
      </c>
      <c r="G49" s="152"/>
      <c r="H49" s="360">
        <f t="shared" si="13"/>
        <v>0</v>
      </c>
      <c r="I49" s="361"/>
      <c r="J49" s="177">
        <f t="shared" si="14"/>
        <v>0</v>
      </c>
      <c r="K49" s="152">
        <v>0</v>
      </c>
      <c r="L49" s="188">
        <v>0</v>
      </c>
      <c r="M49" s="152">
        <v>0</v>
      </c>
      <c r="N49" s="248">
        <v>0</v>
      </c>
      <c r="O49" s="248">
        <v>0</v>
      </c>
      <c r="P49" s="177">
        <f t="shared" si="15"/>
        <v>0</v>
      </c>
      <c r="Q49" s="248">
        <v>0</v>
      </c>
      <c r="R49" s="248">
        <v>0</v>
      </c>
      <c r="S49" s="248">
        <v>0</v>
      </c>
      <c r="T49" s="192">
        <v>0</v>
      </c>
    </row>
    <row r="50" spans="2:20" ht="14.25" customHeight="1" x14ac:dyDescent="0.2">
      <c r="B50" s="497"/>
      <c r="C50" s="427" t="s">
        <v>154</v>
      </c>
      <c r="D50" s="428" t="s">
        <v>154</v>
      </c>
      <c r="E50" s="154"/>
      <c r="F50" s="152">
        <v>0</v>
      </c>
      <c r="G50" s="152"/>
      <c r="H50" s="360">
        <f t="shared" si="13"/>
        <v>0</v>
      </c>
      <c r="I50" s="361"/>
      <c r="J50" s="177">
        <f t="shared" si="14"/>
        <v>0</v>
      </c>
      <c r="K50" s="152">
        <v>0</v>
      </c>
      <c r="L50" s="188">
        <v>0</v>
      </c>
      <c r="M50" s="152">
        <v>0</v>
      </c>
      <c r="N50" s="248">
        <v>0</v>
      </c>
      <c r="O50" s="248">
        <v>0</v>
      </c>
      <c r="P50" s="177">
        <f t="shared" si="15"/>
        <v>0</v>
      </c>
      <c r="Q50" s="248">
        <v>0</v>
      </c>
      <c r="R50" s="248">
        <v>0</v>
      </c>
      <c r="S50" s="248">
        <v>0</v>
      </c>
      <c r="T50" s="192">
        <v>0</v>
      </c>
    </row>
    <row r="51" spans="2:20" ht="14.25" customHeight="1" x14ac:dyDescent="0.2">
      <c r="B51" s="497"/>
      <c r="C51" s="427" t="s">
        <v>155</v>
      </c>
      <c r="D51" s="428" t="s">
        <v>155</v>
      </c>
      <c r="E51" s="154"/>
      <c r="F51" s="152">
        <v>0</v>
      </c>
      <c r="G51" s="152"/>
      <c r="H51" s="360">
        <f t="shared" si="13"/>
        <v>0</v>
      </c>
      <c r="I51" s="361"/>
      <c r="J51" s="177">
        <f t="shared" si="14"/>
        <v>0</v>
      </c>
      <c r="K51" s="152">
        <v>0</v>
      </c>
      <c r="L51" s="188">
        <v>0</v>
      </c>
      <c r="M51" s="152">
        <v>0</v>
      </c>
      <c r="N51" s="248">
        <v>0</v>
      </c>
      <c r="O51" s="248">
        <v>0</v>
      </c>
      <c r="P51" s="177">
        <f t="shared" si="15"/>
        <v>0</v>
      </c>
      <c r="Q51" s="248">
        <v>0</v>
      </c>
      <c r="R51" s="248">
        <v>0</v>
      </c>
      <c r="S51" s="248">
        <v>0</v>
      </c>
      <c r="T51" s="192">
        <v>0</v>
      </c>
    </row>
    <row r="52" spans="2:20" ht="30.75" customHeight="1" x14ac:dyDescent="0.2">
      <c r="B52" s="497"/>
      <c r="C52" s="427" t="s">
        <v>156</v>
      </c>
      <c r="D52" s="428" t="s">
        <v>156</v>
      </c>
      <c r="E52" s="154"/>
      <c r="F52" s="152">
        <v>0</v>
      </c>
      <c r="G52" s="152"/>
      <c r="H52" s="360">
        <f t="shared" si="13"/>
        <v>0</v>
      </c>
      <c r="I52" s="361"/>
      <c r="J52" s="177">
        <f t="shared" si="14"/>
        <v>0</v>
      </c>
      <c r="K52" s="152">
        <v>0</v>
      </c>
      <c r="L52" s="188">
        <v>0</v>
      </c>
      <c r="M52" s="152">
        <v>0</v>
      </c>
      <c r="N52" s="248">
        <v>0</v>
      </c>
      <c r="O52" s="248">
        <v>0</v>
      </c>
      <c r="P52" s="177">
        <f t="shared" si="15"/>
        <v>0</v>
      </c>
      <c r="Q52" s="248">
        <v>0</v>
      </c>
      <c r="R52" s="248">
        <v>0</v>
      </c>
      <c r="S52" s="248">
        <v>0</v>
      </c>
      <c r="T52" s="192">
        <v>0</v>
      </c>
    </row>
    <row r="53" spans="2:20" ht="14.25" customHeight="1" x14ac:dyDescent="0.2">
      <c r="B53" s="497"/>
      <c r="C53" s="427" t="s">
        <v>157</v>
      </c>
      <c r="D53" s="428" t="s">
        <v>157</v>
      </c>
      <c r="E53" s="154"/>
      <c r="F53" s="152">
        <v>0</v>
      </c>
      <c r="G53" s="152"/>
      <c r="H53" s="360">
        <f t="shared" si="13"/>
        <v>0</v>
      </c>
      <c r="I53" s="361"/>
      <c r="J53" s="177">
        <f t="shared" si="14"/>
        <v>0</v>
      </c>
      <c r="K53" s="152">
        <v>0</v>
      </c>
      <c r="L53" s="188">
        <v>0</v>
      </c>
      <c r="M53" s="152">
        <v>0</v>
      </c>
      <c r="N53" s="248">
        <v>0</v>
      </c>
      <c r="O53" s="248">
        <v>0</v>
      </c>
      <c r="P53" s="177">
        <f t="shared" si="15"/>
        <v>0</v>
      </c>
      <c r="Q53" s="248">
        <v>0</v>
      </c>
      <c r="R53" s="248">
        <v>0</v>
      </c>
      <c r="S53" s="248">
        <v>0</v>
      </c>
      <c r="T53" s="192">
        <v>0</v>
      </c>
    </row>
    <row r="54" spans="2:20" ht="14.25" customHeight="1" x14ac:dyDescent="0.2">
      <c r="B54" s="497"/>
      <c r="C54" s="427" t="s">
        <v>158</v>
      </c>
      <c r="D54" s="428" t="s">
        <v>158</v>
      </c>
      <c r="E54" s="154"/>
      <c r="F54" s="152">
        <v>0</v>
      </c>
      <c r="G54" s="152"/>
      <c r="H54" s="360">
        <f t="shared" si="13"/>
        <v>0</v>
      </c>
      <c r="I54" s="361"/>
      <c r="J54" s="177">
        <f t="shared" si="14"/>
        <v>0</v>
      </c>
      <c r="K54" s="152">
        <v>0</v>
      </c>
      <c r="L54" s="188">
        <v>0</v>
      </c>
      <c r="M54" s="152">
        <v>0</v>
      </c>
      <c r="N54" s="248">
        <v>0</v>
      </c>
      <c r="O54" s="248">
        <v>0</v>
      </c>
      <c r="P54" s="177">
        <f t="shared" si="15"/>
        <v>0</v>
      </c>
      <c r="Q54" s="248">
        <v>0</v>
      </c>
      <c r="R54" s="248">
        <v>0</v>
      </c>
      <c r="S54" s="248">
        <v>0</v>
      </c>
      <c r="T54" s="192">
        <v>0</v>
      </c>
    </row>
    <row r="55" spans="2:20" ht="14.25" customHeight="1" thickBot="1" x14ac:dyDescent="0.25">
      <c r="B55" s="495"/>
      <c r="C55" s="463" t="s">
        <v>159</v>
      </c>
      <c r="D55" s="464" t="s">
        <v>158</v>
      </c>
      <c r="E55" s="155"/>
      <c r="F55" s="153">
        <v>0</v>
      </c>
      <c r="G55" s="153"/>
      <c r="H55" s="371">
        <f t="shared" si="13"/>
        <v>0</v>
      </c>
      <c r="I55" s="372"/>
      <c r="J55" s="177">
        <f t="shared" si="14"/>
        <v>0</v>
      </c>
      <c r="K55" s="194">
        <v>0</v>
      </c>
      <c r="L55" s="195">
        <v>0</v>
      </c>
      <c r="M55" s="196">
        <v>0</v>
      </c>
      <c r="N55" s="182">
        <v>0</v>
      </c>
      <c r="O55" s="182">
        <v>0</v>
      </c>
      <c r="P55" s="181">
        <f t="shared" si="15"/>
        <v>0</v>
      </c>
      <c r="Q55" s="182">
        <v>0</v>
      </c>
      <c r="R55" s="182">
        <v>0</v>
      </c>
      <c r="S55" s="182">
        <v>0</v>
      </c>
      <c r="T55" s="238">
        <v>0</v>
      </c>
    </row>
    <row r="56" spans="2:20" ht="15.75" thickBot="1" x14ac:dyDescent="0.25">
      <c r="B56" s="210"/>
      <c r="F56" s="211"/>
      <c r="G56" s="211"/>
      <c r="H56" s="429">
        <f>SUM(H47:I55)</f>
        <v>0</v>
      </c>
      <c r="I56" s="430"/>
      <c r="J56" s="258">
        <f>SUM(J47:J55)</f>
        <v>0</v>
      </c>
      <c r="K56" s="176">
        <f>SUM(K47:K55)</f>
        <v>0</v>
      </c>
      <c r="L56" s="183">
        <f t="shared" ref="L56" si="16">SUM(L47:L55)</f>
        <v>0</v>
      </c>
      <c r="M56" s="183">
        <f t="shared" ref="M56" si="17">SUM(M47:M55)</f>
        <v>0</v>
      </c>
      <c r="N56" s="183">
        <f t="shared" ref="N56:O56" si="18">SUM(N47:N55)</f>
        <v>0</v>
      </c>
      <c r="O56" s="183">
        <f t="shared" si="18"/>
        <v>0</v>
      </c>
      <c r="P56" s="183">
        <f t="shared" ref="P56" si="19">SUM(P47:P55)</f>
        <v>0</v>
      </c>
      <c r="Q56" s="183">
        <f t="shared" ref="Q56" si="20">SUM(Q47:Q55)</f>
        <v>0</v>
      </c>
      <c r="R56" s="183">
        <f t="shared" ref="R56:S56" si="21">SUM(R47:R55)</f>
        <v>0</v>
      </c>
      <c r="S56" s="183">
        <f t="shared" si="21"/>
        <v>0</v>
      </c>
      <c r="T56" s="183">
        <f t="shared" ref="T56" si="22">SUM(T47:T55)</f>
        <v>0</v>
      </c>
    </row>
    <row r="57" spans="2:20" ht="14.25" customHeight="1" x14ac:dyDescent="0.2">
      <c r="B57" s="369" t="s">
        <v>160</v>
      </c>
      <c r="C57" s="423" t="s">
        <v>161</v>
      </c>
      <c r="D57" s="424" t="s">
        <v>161</v>
      </c>
      <c r="E57" s="300"/>
      <c r="F57" s="301">
        <v>0</v>
      </c>
      <c r="G57" s="301"/>
      <c r="H57" s="425">
        <f t="shared" ref="H57:H63" si="23">E57*F57*G57</f>
        <v>0</v>
      </c>
      <c r="I57" s="426"/>
      <c r="J57" s="262">
        <f t="shared" si="14"/>
        <v>0</v>
      </c>
      <c r="K57" s="187">
        <v>0</v>
      </c>
      <c r="L57" s="151">
        <v>0</v>
      </c>
      <c r="M57" s="187">
        <v>0</v>
      </c>
      <c r="N57" s="151">
        <v>0</v>
      </c>
      <c r="O57" s="151">
        <v>0</v>
      </c>
      <c r="P57" s="262">
        <f t="shared" ref="P57:P63" si="24">SUM(K57:N57)</f>
        <v>0</v>
      </c>
      <c r="Q57" s="151">
        <v>0</v>
      </c>
      <c r="R57" s="151">
        <v>0</v>
      </c>
      <c r="S57" s="151">
        <v>0</v>
      </c>
      <c r="T57" s="151">
        <v>0</v>
      </c>
    </row>
    <row r="58" spans="2:20" ht="14.25" customHeight="1" x14ac:dyDescent="0.2">
      <c r="B58" s="496"/>
      <c r="C58" s="358" t="s">
        <v>162</v>
      </c>
      <c r="D58" s="359" t="s">
        <v>162</v>
      </c>
      <c r="E58" s="302"/>
      <c r="F58" s="303">
        <v>0</v>
      </c>
      <c r="G58" s="303"/>
      <c r="H58" s="360">
        <f t="shared" si="23"/>
        <v>0</v>
      </c>
      <c r="I58" s="361"/>
      <c r="J58" s="177">
        <f t="shared" si="14"/>
        <v>0</v>
      </c>
      <c r="K58" s="152">
        <v>0</v>
      </c>
      <c r="L58" s="188">
        <v>0</v>
      </c>
      <c r="M58" s="152">
        <v>0</v>
      </c>
      <c r="N58" s="248">
        <v>0</v>
      </c>
      <c r="O58" s="248">
        <v>0</v>
      </c>
      <c r="P58" s="177">
        <f t="shared" si="24"/>
        <v>0</v>
      </c>
      <c r="Q58" s="248">
        <v>0</v>
      </c>
      <c r="R58" s="248">
        <v>0</v>
      </c>
      <c r="S58" s="248">
        <v>0</v>
      </c>
      <c r="T58" s="192">
        <v>0</v>
      </c>
    </row>
    <row r="59" spans="2:20" ht="14.25" customHeight="1" x14ac:dyDescent="0.2">
      <c r="B59" s="496"/>
      <c r="C59" s="358" t="s">
        <v>163</v>
      </c>
      <c r="D59" s="359" t="s">
        <v>163</v>
      </c>
      <c r="E59" s="302"/>
      <c r="F59" s="303">
        <v>0</v>
      </c>
      <c r="G59" s="303"/>
      <c r="H59" s="360">
        <f t="shared" si="23"/>
        <v>0</v>
      </c>
      <c r="I59" s="361"/>
      <c r="J59" s="177">
        <f t="shared" si="14"/>
        <v>0</v>
      </c>
      <c r="K59" s="152">
        <v>0</v>
      </c>
      <c r="L59" s="188">
        <v>0</v>
      </c>
      <c r="M59" s="152">
        <v>0</v>
      </c>
      <c r="N59" s="248">
        <v>0</v>
      </c>
      <c r="O59" s="248">
        <v>0</v>
      </c>
      <c r="P59" s="177">
        <f t="shared" si="24"/>
        <v>0</v>
      </c>
      <c r="Q59" s="248">
        <v>0</v>
      </c>
      <c r="R59" s="248">
        <v>0</v>
      </c>
      <c r="S59" s="248">
        <v>0</v>
      </c>
      <c r="T59" s="192">
        <v>0</v>
      </c>
    </row>
    <row r="60" spans="2:20" ht="15" customHeight="1" thickBot="1" x14ac:dyDescent="0.25">
      <c r="B60" s="370"/>
      <c r="C60" s="381" t="s">
        <v>164</v>
      </c>
      <c r="D60" s="382" t="s">
        <v>164</v>
      </c>
      <c r="E60" s="304"/>
      <c r="F60" s="305">
        <v>0</v>
      </c>
      <c r="G60" s="305"/>
      <c r="H60" s="371">
        <f t="shared" si="23"/>
        <v>0</v>
      </c>
      <c r="I60" s="372"/>
      <c r="J60" s="263">
        <f t="shared" si="14"/>
        <v>0</v>
      </c>
      <c r="K60" s="153">
        <v>0</v>
      </c>
      <c r="L60" s="189">
        <v>0</v>
      </c>
      <c r="M60" s="153">
        <v>0</v>
      </c>
      <c r="N60" s="247">
        <v>0</v>
      </c>
      <c r="O60" s="247">
        <v>0</v>
      </c>
      <c r="P60" s="263">
        <f t="shared" si="24"/>
        <v>0</v>
      </c>
      <c r="Q60" s="247">
        <v>0</v>
      </c>
      <c r="R60" s="247">
        <v>0</v>
      </c>
      <c r="S60" s="247">
        <v>0</v>
      </c>
      <c r="T60" s="193">
        <v>0</v>
      </c>
    </row>
    <row r="61" spans="2:20" ht="15" x14ac:dyDescent="0.2">
      <c r="B61" s="369" t="s">
        <v>165</v>
      </c>
      <c r="C61" s="423" t="s">
        <v>166</v>
      </c>
      <c r="D61" s="424"/>
      <c r="E61" s="300"/>
      <c r="F61" s="301">
        <v>0</v>
      </c>
      <c r="G61" s="301"/>
      <c r="H61" s="425">
        <f t="shared" si="23"/>
        <v>0</v>
      </c>
      <c r="I61" s="426"/>
      <c r="J61" s="262">
        <f t="shared" si="14"/>
        <v>0</v>
      </c>
      <c r="K61" s="187">
        <v>0</v>
      </c>
      <c r="L61" s="151">
        <v>0</v>
      </c>
      <c r="M61" s="187">
        <v>0</v>
      </c>
      <c r="N61" s="151">
        <v>0</v>
      </c>
      <c r="O61" s="151">
        <v>0</v>
      </c>
      <c r="P61" s="262">
        <f t="shared" si="24"/>
        <v>0</v>
      </c>
      <c r="Q61" s="151">
        <v>0</v>
      </c>
      <c r="R61" s="151">
        <v>0</v>
      </c>
      <c r="S61" s="151">
        <v>0</v>
      </c>
      <c r="T61" s="151">
        <v>0</v>
      </c>
    </row>
    <row r="62" spans="2:20" ht="15.75" thickBot="1" x14ac:dyDescent="0.25">
      <c r="B62" s="370"/>
      <c r="C62" s="381" t="s">
        <v>167</v>
      </c>
      <c r="D62" s="382" t="s">
        <v>167</v>
      </c>
      <c r="E62" s="304"/>
      <c r="F62" s="305">
        <v>0</v>
      </c>
      <c r="G62" s="305"/>
      <c r="H62" s="371">
        <f t="shared" si="23"/>
        <v>0</v>
      </c>
      <c r="I62" s="372"/>
      <c r="J62" s="263">
        <f t="shared" si="14"/>
        <v>0</v>
      </c>
      <c r="K62" s="153">
        <v>0</v>
      </c>
      <c r="L62" s="189">
        <v>0</v>
      </c>
      <c r="M62" s="153">
        <v>0</v>
      </c>
      <c r="N62" s="247">
        <v>0</v>
      </c>
      <c r="O62" s="247">
        <v>0</v>
      </c>
      <c r="P62" s="263">
        <f t="shared" si="24"/>
        <v>0</v>
      </c>
      <c r="Q62" s="247">
        <v>0</v>
      </c>
      <c r="R62" s="247">
        <v>0</v>
      </c>
      <c r="S62" s="247">
        <v>0</v>
      </c>
      <c r="T62" s="193">
        <v>0</v>
      </c>
    </row>
    <row r="63" spans="2:20" ht="15.75" thickBot="1" x14ac:dyDescent="0.25">
      <c r="B63" s="241" t="s">
        <v>168</v>
      </c>
      <c r="C63" s="485" t="s">
        <v>169</v>
      </c>
      <c r="D63" s="486"/>
      <c r="E63" s="306"/>
      <c r="F63" s="307">
        <v>0</v>
      </c>
      <c r="G63" s="307"/>
      <c r="H63" s="487">
        <f t="shared" si="23"/>
        <v>0</v>
      </c>
      <c r="I63" s="488"/>
      <c r="J63" s="264">
        <f t="shared" si="14"/>
        <v>0</v>
      </c>
      <c r="K63" s="187">
        <v>0</v>
      </c>
      <c r="L63" s="151">
        <v>0</v>
      </c>
      <c r="M63" s="187">
        <v>0</v>
      </c>
      <c r="N63" s="151">
        <v>0</v>
      </c>
      <c r="O63" s="151">
        <v>0</v>
      </c>
      <c r="P63" s="264">
        <f t="shared" si="24"/>
        <v>0</v>
      </c>
      <c r="Q63" s="265">
        <v>0</v>
      </c>
      <c r="R63" s="265">
        <v>0</v>
      </c>
      <c r="S63" s="265">
        <v>0</v>
      </c>
      <c r="T63" s="261">
        <v>0</v>
      </c>
    </row>
    <row r="64" spans="2:20" ht="15.75" thickBot="1" x14ac:dyDescent="0.25">
      <c r="B64" s="299"/>
      <c r="C64" s="259"/>
      <c r="D64" s="259"/>
      <c r="E64" s="308"/>
      <c r="F64" s="309"/>
      <c r="G64" s="309"/>
      <c r="H64" s="377">
        <f>SUM(H57:I63)</f>
        <v>0</v>
      </c>
      <c r="I64" s="378"/>
      <c r="J64" s="175">
        <f>SUM(J57:J63)</f>
        <v>0</v>
      </c>
      <c r="K64" s="183">
        <f>SUM(K57:K63)</f>
        <v>0</v>
      </c>
      <c r="L64" s="183">
        <f t="shared" ref="L64" si="25">SUM(L57:L63)</f>
        <v>0</v>
      </c>
      <c r="M64" s="183">
        <f t="shared" ref="M64" si="26">SUM(M57:M63)</f>
        <v>0</v>
      </c>
      <c r="N64" s="183">
        <f t="shared" ref="N64:O64" si="27">SUM(N57:N63)</f>
        <v>0</v>
      </c>
      <c r="O64" s="183">
        <f t="shared" si="27"/>
        <v>0</v>
      </c>
      <c r="P64" s="183">
        <f t="shared" ref="P64" si="28">SUM(P57:P63)</f>
        <v>0</v>
      </c>
      <c r="Q64" s="183">
        <f t="shared" ref="Q64" si="29">SUM(Q57:Q63)</f>
        <v>0</v>
      </c>
      <c r="R64" s="183">
        <f t="shared" ref="R64:S64" si="30">SUM(R57:R63)</f>
        <v>0</v>
      </c>
      <c r="S64" s="183">
        <f t="shared" si="30"/>
        <v>0</v>
      </c>
      <c r="T64" s="183">
        <f t="shared" ref="T64" si="31">SUM(T57:T63)</f>
        <v>0</v>
      </c>
    </row>
    <row r="65" spans="2:20" ht="15.75" thickBot="1" x14ac:dyDescent="0.25">
      <c r="B65" s="310" t="s">
        <v>170</v>
      </c>
      <c r="C65" s="403" t="s">
        <v>171</v>
      </c>
      <c r="D65" s="404"/>
      <c r="E65" s="311"/>
      <c r="F65" s="312">
        <v>0</v>
      </c>
      <c r="G65" s="312"/>
      <c r="H65" s="371">
        <f t="shared" ref="H65" si="32">E65*F65*G65</f>
        <v>0</v>
      </c>
      <c r="I65" s="372"/>
      <c r="J65" s="172">
        <f t="shared" si="14"/>
        <v>0</v>
      </c>
      <c r="K65" s="187">
        <v>0</v>
      </c>
      <c r="L65" s="151">
        <v>0</v>
      </c>
      <c r="M65" s="187">
        <v>0</v>
      </c>
      <c r="N65" s="151">
        <v>0</v>
      </c>
      <c r="O65" s="151">
        <v>0</v>
      </c>
      <c r="P65" s="264">
        <f t="shared" ref="P65" si="33">SUM(K65:N65)</f>
        <v>0</v>
      </c>
      <c r="Q65" s="151">
        <v>0</v>
      </c>
      <c r="R65" s="151">
        <v>0</v>
      </c>
      <c r="S65" s="151">
        <v>0</v>
      </c>
      <c r="T65" s="151">
        <v>0</v>
      </c>
    </row>
    <row r="66" spans="2:20" ht="15.75" thickBot="1" x14ac:dyDescent="0.25">
      <c r="B66" s="299"/>
      <c r="C66" s="259"/>
      <c r="D66" s="259"/>
      <c r="E66" s="308"/>
      <c r="F66" s="309"/>
      <c r="G66" s="309"/>
      <c r="H66" s="379">
        <f>SUM(H65)</f>
        <v>0</v>
      </c>
      <c r="I66" s="380"/>
      <c r="J66" s="183">
        <f>SUM(J65)</f>
        <v>0</v>
      </c>
      <c r="K66" s="183">
        <f>SUM(K65)</f>
        <v>0</v>
      </c>
      <c r="L66" s="183">
        <f t="shared" ref="L66:T66" si="34">SUM(L65)</f>
        <v>0</v>
      </c>
      <c r="M66" s="183">
        <f t="shared" si="34"/>
        <v>0</v>
      </c>
      <c r="N66" s="183">
        <f t="shared" si="34"/>
        <v>0</v>
      </c>
      <c r="O66" s="183">
        <f t="shared" ref="O66" si="35">SUM(O65)</f>
        <v>0</v>
      </c>
      <c r="P66" s="183">
        <f t="shared" si="34"/>
        <v>0</v>
      </c>
      <c r="Q66" s="183">
        <f t="shared" si="34"/>
        <v>0</v>
      </c>
      <c r="R66" s="183">
        <f t="shared" si="34"/>
        <v>0</v>
      </c>
      <c r="S66" s="183">
        <f t="shared" ref="S66" si="36">SUM(S65)</f>
        <v>0</v>
      </c>
      <c r="T66" s="183">
        <f t="shared" si="34"/>
        <v>0</v>
      </c>
    </row>
    <row r="67" spans="2:20" ht="15.75" thickBot="1" x14ac:dyDescent="0.25">
      <c r="B67" s="298" t="s">
        <v>172</v>
      </c>
      <c r="C67" s="405" t="s">
        <v>173</v>
      </c>
      <c r="D67" s="406"/>
      <c r="E67" s="311"/>
      <c r="F67" s="312">
        <v>0</v>
      </c>
      <c r="G67" s="312"/>
      <c r="H67" s="371">
        <f t="shared" ref="H67" si="37">E67*F67*G67</f>
        <v>0</v>
      </c>
      <c r="I67" s="372"/>
      <c r="J67" s="172">
        <f t="shared" si="14"/>
        <v>0</v>
      </c>
      <c r="K67" s="187">
        <v>0</v>
      </c>
      <c r="L67" s="151">
        <v>0</v>
      </c>
      <c r="M67" s="187">
        <v>0</v>
      </c>
      <c r="N67" s="151">
        <v>0</v>
      </c>
      <c r="O67" s="151">
        <v>0</v>
      </c>
      <c r="P67" s="264">
        <f t="shared" ref="P67" si="38">SUM(K67:N67)</f>
        <v>0</v>
      </c>
      <c r="Q67" s="151">
        <v>0</v>
      </c>
      <c r="R67" s="151">
        <v>0</v>
      </c>
      <c r="S67" s="151">
        <v>0</v>
      </c>
      <c r="T67" s="151">
        <v>0</v>
      </c>
    </row>
    <row r="68" spans="2:20" ht="15.75" thickBot="1" x14ac:dyDescent="0.25">
      <c r="B68" s="278"/>
      <c r="C68" s="279"/>
      <c r="D68" s="279"/>
      <c r="E68" s="213"/>
      <c r="F68" s="213"/>
      <c r="G68" s="213"/>
      <c r="H68" s="379">
        <f>SUM(H67)</f>
        <v>0</v>
      </c>
      <c r="I68" s="380"/>
      <c r="J68" s="183">
        <f>SUM(J67)</f>
        <v>0</v>
      </c>
      <c r="K68" s="183">
        <f>SUM(K67)</f>
        <v>0</v>
      </c>
      <c r="L68" s="183">
        <f t="shared" ref="L68:T68" si="39">SUM(L67)</f>
        <v>0</v>
      </c>
      <c r="M68" s="183">
        <f t="shared" si="39"/>
        <v>0</v>
      </c>
      <c r="N68" s="183">
        <f t="shared" si="39"/>
        <v>0</v>
      </c>
      <c r="O68" s="183">
        <f t="shared" ref="O68" si="40">SUM(O67)</f>
        <v>0</v>
      </c>
      <c r="P68" s="183">
        <f t="shared" si="39"/>
        <v>0</v>
      </c>
      <c r="Q68" s="183">
        <f t="shared" si="39"/>
        <v>0</v>
      </c>
      <c r="R68" s="183">
        <f t="shared" si="39"/>
        <v>0</v>
      </c>
      <c r="S68" s="183">
        <f t="shared" ref="S68" si="41">SUM(S67)</f>
        <v>0</v>
      </c>
      <c r="T68" s="183">
        <f t="shared" si="39"/>
        <v>0</v>
      </c>
    </row>
    <row r="69" spans="2:20" ht="15.75" thickBot="1" x14ac:dyDescent="0.25">
      <c r="B69" s="494" t="s">
        <v>174</v>
      </c>
      <c r="C69" s="423" t="s">
        <v>175</v>
      </c>
      <c r="D69" s="424"/>
      <c r="E69" s="300"/>
      <c r="F69" s="301">
        <v>0</v>
      </c>
      <c r="G69" s="301"/>
      <c r="H69" s="371">
        <f t="shared" ref="H69:H70" si="42">E69*F69*G69</f>
        <v>0</v>
      </c>
      <c r="I69" s="372"/>
      <c r="J69" s="172">
        <f t="shared" si="14"/>
        <v>0</v>
      </c>
      <c r="K69" s="187">
        <v>0</v>
      </c>
      <c r="L69" s="151">
        <v>0</v>
      </c>
      <c r="M69" s="187">
        <v>0</v>
      </c>
      <c r="N69" s="151">
        <v>0</v>
      </c>
      <c r="O69" s="151">
        <v>0</v>
      </c>
      <c r="P69" s="177">
        <f>SUM(K69:N69)</f>
        <v>0</v>
      </c>
      <c r="Q69" s="151">
        <v>0</v>
      </c>
      <c r="R69" s="151">
        <v>0</v>
      </c>
      <c r="S69" s="151">
        <v>0</v>
      </c>
      <c r="T69" s="151">
        <v>0</v>
      </c>
    </row>
    <row r="70" spans="2:20" ht="15.75" thickBot="1" x14ac:dyDescent="0.25">
      <c r="B70" s="495"/>
      <c r="C70" s="381" t="s">
        <v>176</v>
      </c>
      <c r="D70" s="382"/>
      <c r="E70" s="304"/>
      <c r="F70" s="305">
        <v>0</v>
      </c>
      <c r="G70" s="305"/>
      <c r="H70" s="371">
        <f t="shared" si="42"/>
        <v>0</v>
      </c>
      <c r="I70" s="372"/>
      <c r="J70" s="172">
        <f t="shared" si="14"/>
        <v>0</v>
      </c>
      <c r="K70" s="152">
        <v>0</v>
      </c>
      <c r="L70" s="188">
        <v>0</v>
      </c>
      <c r="M70" s="152">
        <v>0</v>
      </c>
      <c r="N70" s="248">
        <v>0</v>
      </c>
      <c r="O70" s="248">
        <v>0</v>
      </c>
      <c r="P70" s="177">
        <f t="shared" ref="P70:P73" si="43">SUM(K70:N70)</f>
        <v>0</v>
      </c>
      <c r="Q70" s="248">
        <v>0</v>
      </c>
      <c r="R70" s="248">
        <v>0</v>
      </c>
      <c r="S70" s="248">
        <v>0</v>
      </c>
      <c r="T70" s="192">
        <v>0</v>
      </c>
    </row>
    <row r="71" spans="2:20" ht="15.75" thickBot="1" x14ac:dyDescent="0.25">
      <c r="B71" s="278"/>
      <c r="C71" s="279"/>
      <c r="D71" s="279"/>
      <c r="E71" s="213"/>
      <c r="F71" s="213"/>
      <c r="G71" s="213"/>
      <c r="H71" s="379">
        <f>SUM(H69:I70)</f>
        <v>0</v>
      </c>
      <c r="I71" s="380"/>
      <c r="J71" s="242">
        <f>SUM(J69:J70)</f>
        <v>0</v>
      </c>
      <c r="K71" s="242">
        <f>SUM(K69:K70)</f>
        <v>0</v>
      </c>
      <c r="L71" s="242">
        <f t="shared" ref="L71:T71" si="44">SUM(L69:L70)</f>
        <v>0</v>
      </c>
      <c r="M71" s="242">
        <f t="shared" si="44"/>
        <v>0</v>
      </c>
      <c r="N71" s="242">
        <f t="shared" si="44"/>
        <v>0</v>
      </c>
      <c r="O71" s="242">
        <f t="shared" ref="O71" si="45">SUM(O69:O70)</f>
        <v>0</v>
      </c>
      <c r="P71" s="242">
        <f t="shared" si="44"/>
        <v>0</v>
      </c>
      <c r="Q71" s="242">
        <f t="shared" si="44"/>
        <v>0</v>
      </c>
      <c r="R71" s="242">
        <f t="shared" si="44"/>
        <v>0</v>
      </c>
      <c r="S71" s="242">
        <f t="shared" ref="S71" si="46">SUM(S69:S70)</f>
        <v>0</v>
      </c>
      <c r="T71" s="242">
        <f t="shared" si="44"/>
        <v>0</v>
      </c>
    </row>
    <row r="72" spans="2:20" ht="27.75" customHeight="1" thickBot="1" x14ac:dyDescent="0.25">
      <c r="B72" s="241" t="s">
        <v>177</v>
      </c>
      <c r="C72" s="385" t="s">
        <v>178</v>
      </c>
      <c r="D72" s="386"/>
      <c r="E72" s="300"/>
      <c r="F72" s="301">
        <v>0</v>
      </c>
      <c r="G72" s="301"/>
      <c r="H72" s="371">
        <f t="shared" ref="H72:H73" si="47">E72*F72*G72</f>
        <v>0</v>
      </c>
      <c r="I72" s="372"/>
      <c r="J72" s="172">
        <f t="shared" si="14"/>
        <v>0</v>
      </c>
      <c r="K72" s="187">
        <v>0</v>
      </c>
      <c r="L72" s="151">
        <v>0</v>
      </c>
      <c r="M72" s="187">
        <v>0</v>
      </c>
      <c r="N72" s="151">
        <v>0</v>
      </c>
      <c r="O72" s="151">
        <v>0</v>
      </c>
      <c r="P72" s="177">
        <f t="shared" si="43"/>
        <v>0</v>
      </c>
      <c r="Q72" s="151">
        <v>0</v>
      </c>
      <c r="R72" s="151">
        <v>0</v>
      </c>
      <c r="S72" s="151">
        <v>0</v>
      </c>
      <c r="T72" s="151">
        <v>0</v>
      </c>
    </row>
    <row r="73" spans="2:20" ht="15.75" thickBot="1" x14ac:dyDescent="0.25">
      <c r="B73" s="313" t="s">
        <v>179</v>
      </c>
      <c r="C73" s="387" t="s">
        <v>180</v>
      </c>
      <c r="D73" s="388"/>
      <c r="E73" s="304"/>
      <c r="F73" s="305">
        <v>0</v>
      </c>
      <c r="G73" s="305"/>
      <c r="H73" s="371">
        <f t="shared" si="47"/>
        <v>0</v>
      </c>
      <c r="I73" s="372"/>
      <c r="J73" s="172">
        <f t="shared" si="14"/>
        <v>0</v>
      </c>
      <c r="K73" s="152">
        <v>0</v>
      </c>
      <c r="L73" s="188">
        <v>0</v>
      </c>
      <c r="M73" s="152">
        <v>0</v>
      </c>
      <c r="N73" s="248">
        <v>0</v>
      </c>
      <c r="O73" s="248">
        <v>0</v>
      </c>
      <c r="P73" s="177">
        <f t="shared" si="43"/>
        <v>0</v>
      </c>
      <c r="Q73" s="248">
        <v>0</v>
      </c>
      <c r="R73" s="248">
        <v>0</v>
      </c>
      <c r="S73" s="248">
        <v>0</v>
      </c>
      <c r="T73" s="192">
        <v>0</v>
      </c>
    </row>
    <row r="74" spans="2:20" ht="15.75" thickBot="1" x14ac:dyDescent="0.25">
      <c r="B74" s="212"/>
      <c r="C74" s="213"/>
      <c r="D74" s="213"/>
      <c r="E74" s="213"/>
      <c r="F74" s="213"/>
      <c r="G74" s="213"/>
      <c r="H74" s="379">
        <f>SUM(H72:I73)</f>
        <v>0</v>
      </c>
      <c r="I74" s="380"/>
      <c r="J74" s="242">
        <f>SUM(J72:J73)</f>
        <v>0</v>
      </c>
      <c r="K74" s="242">
        <f>SUM(K72:K73)</f>
        <v>0</v>
      </c>
      <c r="L74" s="242">
        <f t="shared" ref="L74:T74" si="48">SUM(L72:L73)</f>
        <v>0</v>
      </c>
      <c r="M74" s="242">
        <f t="shared" si="48"/>
        <v>0</v>
      </c>
      <c r="N74" s="242">
        <f t="shared" si="48"/>
        <v>0</v>
      </c>
      <c r="O74" s="242">
        <f t="shared" ref="O74" si="49">SUM(O72:O73)</f>
        <v>0</v>
      </c>
      <c r="P74" s="242">
        <f t="shared" si="48"/>
        <v>0</v>
      </c>
      <c r="Q74" s="242">
        <f t="shared" si="48"/>
        <v>0</v>
      </c>
      <c r="R74" s="242">
        <f t="shared" si="48"/>
        <v>0</v>
      </c>
      <c r="S74" s="242">
        <f t="shared" ref="S74" si="50">SUM(S72:S73)</f>
        <v>0</v>
      </c>
      <c r="T74" s="242">
        <f t="shared" si="48"/>
        <v>0</v>
      </c>
    </row>
    <row r="75" spans="2:20" ht="21.75" customHeight="1" thickBot="1" x14ac:dyDescent="0.25">
      <c r="B75" s="489" t="s">
        <v>181</v>
      </c>
      <c r="C75" s="490"/>
      <c r="D75" s="490"/>
      <c r="E75" s="490"/>
      <c r="F75" s="490"/>
      <c r="G75" s="491"/>
      <c r="H75" s="492">
        <f>+H34+H46+H56+H64+H66+H68+H71+H74</f>
        <v>0</v>
      </c>
      <c r="I75" s="493"/>
      <c r="J75" s="243">
        <f>+J34+J46+J56+J64+J66+J68+J71+J74</f>
        <v>0</v>
      </c>
      <c r="K75" s="243">
        <f>+K34+K46+K56+K64+K66+K68+K71+K74</f>
        <v>0</v>
      </c>
      <c r="L75" s="243">
        <f t="shared" ref="L75:T75" si="51">+L34+L46+L56+L64+L66+L68+L71+L74</f>
        <v>0</v>
      </c>
      <c r="M75" s="243">
        <f t="shared" si="51"/>
        <v>0</v>
      </c>
      <c r="N75" s="243">
        <f t="shared" si="51"/>
        <v>0</v>
      </c>
      <c r="O75" s="243">
        <f t="shared" ref="O75" si="52">+O34+O46+O56+O64+O66+O68+O71+O74</f>
        <v>0</v>
      </c>
      <c r="P75" s="243">
        <f t="shared" si="51"/>
        <v>0</v>
      </c>
      <c r="Q75" s="243">
        <f t="shared" si="51"/>
        <v>0</v>
      </c>
      <c r="R75" s="243">
        <f t="shared" si="51"/>
        <v>0</v>
      </c>
      <c r="S75" s="243">
        <f t="shared" ref="S75" si="53">+S34+S46+S56+S64+S66+S68+S71+S74</f>
        <v>0</v>
      </c>
      <c r="T75" s="243">
        <f t="shared" si="51"/>
        <v>0</v>
      </c>
    </row>
    <row r="76" spans="2:20" ht="15" x14ac:dyDescent="0.25">
      <c r="B76" s="287"/>
      <c r="C76" s="288"/>
      <c r="D76" s="288"/>
      <c r="E76" s="288"/>
      <c r="F76" s="221"/>
      <c r="G76" s="221"/>
      <c r="H76" s="234"/>
      <c r="I76" s="234"/>
      <c r="J76" s="234"/>
      <c r="K76" s="222"/>
      <c r="L76" s="222"/>
      <c r="M76" s="222"/>
      <c r="N76" s="222"/>
      <c r="O76" s="222"/>
      <c r="T76" s="224"/>
    </row>
    <row r="77" spans="2:20" ht="15.75" thickBot="1" x14ac:dyDescent="0.3">
      <c r="B77" s="210"/>
      <c r="C77" s="221"/>
      <c r="D77" s="221"/>
      <c r="E77" s="221"/>
      <c r="F77" s="221"/>
      <c r="G77" s="221"/>
      <c r="H77" s="234"/>
      <c r="I77" s="234"/>
      <c r="J77" s="234"/>
      <c r="K77" s="222"/>
      <c r="L77" s="222"/>
      <c r="M77" s="222"/>
      <c r="N77" s="222"/>
      <c r="O77" s="222"/>
      <c r="T77" s="224"/>
    </row>
    <row r="78" spans="2:20" ht="29.25" customHeight="1" thickBot="1" x14ac:dyDescent="0.3">
      <c r="B78" s="210"/>
      <c r="H78" s="149"/>
      <c r="I78" s="149"/>
      <c r="K78" s="393" t="s">
        <v>182</v>
      </c>
      <c r="L78" s="394"/>
      <c r="M78" s="394"/>
      <c r="N78" s="394"/>
      <c r="O78" s="395"/>
      <c r="T78" s="224"/>
    </row>
    <row r="79" spans="2:20" ht="26.25" customHeight="1" thickBot="1" x14ac:dyDescent="0.3">
      <c r="B79" s="210"/>
      <c r="H79" s="149"/>
      <c r="I79" s="149"/>
      <c r="K79" s="396" t="s">
        <v>111</v>
      </c>
      <c r="L79" s="397"/>
      <c r="M79" s="397"/>
      <c r="N79" s="397"/>
      <c r="O79" s="398"/>
      <c r="T79" s="224"/>
    </row>
    <row r="80" spans="2:20" ht="36" customHeight="1" thickBot="1" x14ac:dyDescent="0.3">
      <c r="B80" s="210"/>
      <c r="H80" s="483" t="s">
        <v>183</v>
      </c>
      <c r="I80" s="484"/>
      <c r="K80" s="285"/>
      <c r="L80" s="285"/>
      <c r="M80" s="286"/>
      <c r="N80" s="285"/>
      <c r="O80" s="285"/>
      <c r="P80" s="389" t="s">
        <v>184</v>
      </c>
      <c r="Q80" s="390"/>
      <c r="R80" s="389" t="s">
        <v>185</v>
      </c>
      <c r="S80" s="390"/>
      <c r="T80" s="224"/>
    </row>
    <row r="81" spans="2:20" ht="18.75" customHeight="1" thickBot="1" x14ac:dyDescent="0.3">
      <c r="B81" s="415" t="s">
        <v>186</v>
      </c>
      <c r="C81" s="416"/>
      <c r="D81" s="416"/>
      <c r="E81" s="416"/>
      <c r="F81" s="416"/>
      <c r="G81" s="416"/>
      <c r="H81" s="407">
        <f>+K14</f>
        <v>0</v>
      </c>
      <c r="I81" s="408"/>
      <c r="J81" s="254"/>
      <c r="K81" s="413">
        <f>SUM(K83:K90)</f>
        <v>0</v>
      </c>
      <c r="L81" s="413">
        <f t="shared" ref="L81:N81" si="54">SUM(L83:L90)</f>
        <v>0</v>
      </c>
      <c r="M81" s="413">
        <f t="shared" si="54"/>
        <v>0</v>
      </c>
      <c r="N81" s="356">
        <f t="shared" si="54"/>
        <v>0</v>
      </c>
      <c r="O81" s="356">
        <f t="shared" ref="O81" si="55">SUM(O83:O90)</f>
        <v>0</v>
      </c>
      <c r="P81" s="399">
        <f>+K81+M81+N81+O81+L81</f>
        <v>0</v>
      </c>
      <c r="Q81" s="400"/>
      <c r="R81" s="399">
        <f>+P81-G81</f>
        <v>0</v>
      </c>
      <c r="S81" s="400"/>
      <c r="T81" s="224"/>
    </row>
    <row r="82" spans="2:20" ht="15.75" customHeight="1" thickBot="1" x14ac:dyDescent="0.3">
      <c r="B82" s="417" t="s">
        <v>112</v>
      </c>
      <c r="C82" s="418"/>
      <c r="D82" s="383" t="s">
        <v>187</v>
      </c>
      <c r="E82" s="384"/>
      <c r="F82" s="384"/>
      <c r="G82" s="384"/>
      <c r="H82" s="409"/>
      <c r="I82" s="410"/>
      <c r="J82" s="255"/>
      <c r="K82" s="414"/>
      <c r="L82" s="414"/>
      <c r="M82" s="414"/>
      <c r="N82" s="357"/>
      <c r="O82" s="357"/>
      <c r="P82" s="401"/>
      <c r="Q82" s="402"/>
      <c r="R82" s="401"/>
      <c r="S82" s="402"/>
      <c r="T82" s="224"/>
    </row>
    <row r="83" spans="2:20" ht="15" x14ac:dyDescent="0.25">
      <c r="B83" s="362"/>
      <c r="C83" s="363"/>
      <c r="D83" s="362"/>
      <c r="E83" s="375"/>
      <c r="F83" s="375"/>
      <c r="G83" s="363"/>
      <c r="H83" s="409"/>
      <c r="I83" s="410"/>
      <c r="J83" s="256"/>
      <c r="K83" s="226"/>
      <c r="L83" s="227"/>
      <c r="M83" s="227"/>
      <c r="N83" s="228"/>
      <c r="O83" s="228"/>
      <c r="P83" s="223"/>
      <c r="Q83" s="223"/>
      <c r="R83" s="223"/>
      <c r="T83" s="224"/>
    </row>
    <row r="84" spans="2:20" ht="15" x14ac:dyDescent="0.25">
      <c r="B84" s="364"/>
      <c r="C84" s="365"/>
      <c r="D84" s="364"/>
      <c r="E84" s="376"/>
      <c r="F84" s="376"/>
      <c r="G84" s="365"/>
      <c r="H84" s="409"/>
      <c r="I84" s="410"/>
      <c r="J84" s="256"/>
      <c r="K84" s="229"/>
      <c r="L84" s="225"/>
      <c r="M84" s="225"/>
      <c r="N84" s="230"/>
      <c r="O84" s="230"/>
      <c r="P84" s="223"/>
      <c r="Q84" s="223"/>
      <c r="R84" s="223"/>
      <c r="S84" s="223"/>
      <c r="T84" s="224"/>
    </row>
    <row r="85" spans="2:20" ht="15" x14ac:dyDescent="0.25">
      <c r="B85" s="364"/>
      <c r="C85" s="365"/>
      <c r="D85" s="364"/>
      <c r="E85" s="376"/>
      <c r="F85" s="376"/>
      <c r="G85" s="365"/>
      <c r="H85" s="409"/>
      <c r="I85" s="410"/>
      <c r="J85" s="256"/>
      <c r="K85" s="229"/>
      <c r="L85" s="225"/>
      <c r="M85" s="225"/>
      <c r="N85" s="230"/>
      <c r="O85" s="230"/>
      <c r="P85" s="223"/>
      <c r="Q85" s="223"/>
      <c r="R85" s="223"/>
      <c r="S85" s="223"/>
      <c r="T85" s="224"/>
    </row>
    <row r="86" spans="2:20" ht="15" x14ac:dyDescent="0.25">
      <c r="B86" s="364"/>
      <c r="C86" s="365"/>
      <c r="D86" s="364"/>
      <c r="E86" s="376"/>
      <c r="F86" s="376"/>
      <c r="G86" s="365"/>
      <c r="H86" s="409"/>
      <c r="I86" s="410"/>
      <c r="J86" s="256"/>
      <c r="K86" s="229"/>
      <c r="L86" s="225"/>
      <c r="M86" s="225"/>
      <c r="N86" s="230"/>
      <c r="O86" s="230"/>
      <c r="P86" s="223"/>
      <c r="Q86" s="223"/>
      <c r="R86" s="223"/>
      <c r="S86" s="223"/>
      <c r="T86" s="224"/>
    </row>
    <row r="87" spans="2:20" ht="15" x14ac:dyDescent="0.25">
      <c r="B87" s="364"/>
      <c r="C87" s="365"/>
      <c r="D87" s="364"/>
      <c r="E87" s="376"/>
      <c r="F87" s="376"/>
      <c r="G87" s="365"/>
      <c r="H87" s="409"/>
      <c r="I87" s="410"/>
      <c r="J87" s="256"/>
      <c r="K87" s="229"/>
      <c r="L87" s="225"/>
      <c r="M87" s="225"/>
      <c r="N87" s="230"/>
      <c r="O87" s="230"/>
      <c r="P87" s="223"/>
      <c r="Q87" s="223"/>
      <c r="R87" s="223"/>
      <c r="S87" s="223"/>
      <c r="T87" s="224"/>
    </row>
    <row r="88" spans="2:20" ht="15" x14ac:dyDescent="0.25">
      <c r="B88" s="364"/>
      <c r="C88" s="365"/>
      <c r="D88" s="364"/>
      <c r="E88" s="376"/>
      <c r="F88" s="376"/>
      <c r="G88" s="365"/>
      <c r="H88" s="409"/>
      <c r="I88" s="410"/>
      <c r="J88" s="256"/>
      <c r="K88" s="229"/>
      <c r="L88" s="225"/>
      <c r="M88" s="225"/>
      <c r="N88" s="230"/>
      <c r="O88" s="230"/>
      <c r="P88" s="223"/>
      <c r="Q88" s="223"/>
      <c r="R88" s="223"/>
      <c r="S88" s="223"/>
      <c r="T88" s="224"/>
    </row>
    <row r="89" spans="2:20" ht="15" x14ac:dyDescent="0.25">
      <c r="B89" s="364"/>
      <c r="C89" s="365"/>
      <c r="D89" s="364"/>
      <c r="E89" s="376"/>
      <c r="F89" s="376"/>
      <c r="G89" s="365"/>
      <c r="H89" s="409"/>
      <c r="I89" s="410"/>
      <c r="J89" s="256"/>
      <c r="K89" s="229"/>
      <c r="L89" s="225"/>
      <c r="M89" s="225"/>
      <c r="N89" s="230"/>
      <c r="O89" s="230"/>
      <c r="P89" s="223"/>
      <c r="Q89" s="223"/>
      <c r="R89" s="223"/>
      <c r="S89" s="223"/>
      <c r="T89" s="224"/>
    </row>
    <row r="90" spans="2:20" ht="15.75" thickBot="1" x14ac:dyDescent="0.3">
      <c r="B90" s="373"/>
      <c r="C90" s="374"/>
      <c r="D90" s="373"/>
      <c r="E90" s="482"/>
      <c r="F90" s="482"/>
      <c r="G90" s="374"/>
      <c r="H90" s="411"/>
      <c r="I90" s="412"/>
      <c r="J90" s="257"/>
      <c r="K90" s="231"/>
      <c r="L90" s="232"/>
      <c r="M90" s="232"/>
      <c r="N90" s="233"/>
      <c r="O90" s="233"/>
      <c r="P90" s="223"/>
      <c r="Q90" s="223"/>
      <c r="R90" s="223"/>
      <c r="T90" s="224"/>
    </row>
    <row r="91" spans="2:20" ht="20.25" customHeight="1" x14ac:dyDescent="0.25">
      <c r="B91" s="245" t="s">
        <v>188</v>
      </c>
      <c r="P91" s="223"/>
      <c r="Q91" s="223"/>
      <c r="R91" s="223"/>
      <c r="T91" s="207"/>
    </row>
    <row r="92" spans="2:20" ht="20.25" customHeight="1" x14ac:dyDescent="0.25">
      <c r="B92" s="245" t="s">
        <v>189</v>
      </c>
      <c r="P92" s="352" t="s">
        <v>190</v>
      </c>
      <c r="Q92" s="353"/>
      <c r="R92" s="280"/>
      <c r="T92" s="207"/>
    </row>
    <row r="93" spans="2:20" ht="20.25" customHeight="1" x14ac:dyDescent="0.25">
      <c r="B93" s="245" t="s">
        <v>191</v>
      </c>
      <c r="P93" s="354"/>
      <c r="Q93" s="355"/>
      <c r="R93" s="281"/>
      <c r="T93" s="207"/>
    </row>
    <row r="94" spans="2:20" ht="20.25" customHeight="1" x14ac:dyDescent="0.2">
      <c r="B94" s="210"/>
      <c r="P94" s="354" t="s">
        <v>192</v>
      </c>
      <c r="Q94" s="355"/>
      <c r="R94" s="282" t="s">
        <v>193</v>
      </c>
      <c r="T94" s="207"/>
    </row>
    <row r="95" spans="2:20" ht="20.25" customHeight="1" x14ac:dyDescent="0.2">
      <c r="B95" s="210"/>
      <c r="P95" s="419" t="s">
        <v>194</v>
      </c>
      <c r="Q95" s="420"/>
      <c r="R95" s="283"/>
      <c r="T95" s="207"/>
    </row>
    <row r="96" spans="2:20" ht="20.25" customHeight="1" x14ac:dyDescent="0.2">
      <c r="B96" s="210"/>
      <c r="P96" s="419"/>
      <c r="Q96" s="420"/>
      <c r="R96" s="281"/>
      <c r="T96" s="207"/>
    </row>
    <row r="97" spans="2:22" ht="20.25" customHeight="1" x14ac:dyDescent="0.2">
      <c r="B97" s="210"/>
      <c r="H97" s="289"/>
      <c r="I97" s="289"/>
      <c r="J97" s="290"/>
      <c r="K97" s="290"/>
      <c r="P97" s="354" t="s">
        <v>195</v>
      </c>
      <c r="Q97" s="355"/>
      <c r="R97" s="281"/>
      <c r="T97" s="207"/>
    </row>
    <row r="98" spans="2:22" s="215" customFormat="1" ht="20.25" customHeight="1" x14ac:dyDescent="0.2">
      <c r="B98" s="366" t="s">
        <v>196</v>
      </c>
      <c r="C98" s="367"/>
      <c r="D98" s="214"/>
      <c r="E98" s="367" t="s">
        <v>197</v>
      </c>
      <c r="F98" s="367"/>
      <c r="G98" s="214"/>
      <c r="H98" s="368" t="s">
        <v>198</v>
      </c>
      <c r="I98" s="368"/>
      <c r="J98" s="368"/>
      <c r="K98" s="368"/>
      <c r="L98" s="214"/>
      <c r="M98" s="293"/>
      <c r="N98" s="293"/>
      <c r="O98" s="293"/>
      <c r="P98" s="354"/>
      <c r="Q98" s="355"/>
      <c r="R98" s="281"/>
      <c r="T98" s="239"/>
      <c r="U98" s="214"/>
      <c r="V98" s="214"/>
    </row>
    <row r="99" spans="2:22" ht="20.25" customHeight="1" x14ac:dyDescent="0.2">
      <c r="B99" s="217" t="s">
        <v>199</v>
      </c>
      <c r="E99" s="216" t="s">
        <v>199</v>
      </c>
      <c r="F99" s="216"/>
      <c r="G99" s="216"/>
      <c r="H99" s="216" t="s">
        <v>199</v>
      </c>
      <c r="M99" s="216"/>
      <c r="P99" s="391" t="s">
        <v>200</v>
      </c>
      <c r="Q99" s="392"/>
      <c r="R99" s="284" t="s">
        <v>193</v>
      </c>
      <c r="T99" s="207"/>
    </row>
    <row r="100" spans="2:22" ht="15" x14ac:dyDescent="0.2">
      <c r="B100" s="217" t="s">
        <v>201</v>
      </c>
      <c r="E100" s="216" t="s">
        <v>201</v>
      </c>
      <c r="F100" s="216"/>
      <c r="G100" s="216"/>
      <c r="H100" s="216" t="s">
        <v>201</v>
      </c>
      <c r="M100" s="216"/>
      <c r="T100" s="207"/>
    </row>
    <row r="101" spans="2:22" ht="15" x14ac:dyDescent="0.2">
      <c r="B101" s="217"/>
      <c r="E101" s="216" t="s">
        <v>202</v>
      </c>
      <c r="F101" s="216"/>
      <c r="G101" s="216"/>
      <c r="H101" s="216" t="s">
        <v>202</v>
      </c>
      <c r="M101" s="216"/>
      <c r="T101" s="207"/>
    </row>
    <row r="102" spans="2:22" ht="15" x14ac:dyDescent="0.2">
      <c r="B102" s="217"/>
      <c r="E102" s="216"/>
      <c r="F102" s="216"/>
      <c r="G102" s="216"/>
      <c r="H102" s="216"/>
      <c r="M102" s="216"/>
      <c r="T102" s="207"/>
    </row>
    <row r="103" spans="2:22" ht="15" x14ac:dyDescent="0.2">
      <c r="B103" s="217"/>
      <c r="E103" s="216"/>
      <c r="F103" s="216"/>
      <c r="G103" s="216"/>
      <c r="H103" s="216"/>
      <c r="M103" s="216"/>
      <c r="T103" s="207"/>
    </row>
    <row r="104" spans="2:22" ht="15" x14ac:dyDescent="0.2">
      <c r="B104" s="217"/>
      <c r="E104" s="216"/>
      <c r="F104" s="216"/>
      <c r="G104" s="216"/>
      <c r="H104" s="216"/>
      <c r="M104" s="216"/>
      <c r="T104" s="207"/>
    </row>
    <row r="105" spans="2:22" ht="15" x14ac:dyDescent="0.2">
      <c r="B105" s="217"/>
      <c r="E105" s="216"/>
      <c r="F105" s="216"/>
      <c r="G105" s="216"/>
      <c r="H105" s="216"/>
      <c r="M105" s="216"/>
      <c r="T105" s="207"/>
    </row>
    <row r="106" spans="2:22" ht="15" x14ac:dyDescent="0.2">
      <c r="B106" s="217"/>
      <c r="E106" s="216"/>
      <c r="F106" s="216"/>
      <c r="G106" s="216"/>
      <c r="H106" s="216"/>
      <c r="M106" s="216"/>
      <c r="T106" s="207"/>
    </row>
    <row r="107" spans="2:22" ht="15" x14ac:dyDescent="0.2">
      <c r="B107" s="217"/>
      <c r="E107" s="216"/>
      <c r="F107" s="216"/>
      <c r="G107" s="216"/>
      <c r="H107" s="216"/>
      <c r="M107" s="216"/>
      <c r="T107" s="207"/>
    </row>
    <row r="108" spans="2:22" ht="15" x14ac:dyDescent="0.2">
      <c r="B108" s="217"/>
      <c r="E108" s="216"/>
      <c r="F108" s="216"/>
      <c r="G108" s="216"/>
      <c r="H108" s="216"/>
      <c r="M108" s="216"/>
      <c r="T108" s="207"/>
    </row>
    <row r="109" spans="2:22" ht="15" x14ac:dyDescent="0.2">
      <c r="B109" s="217"/>
      <c r="E109" s="216"/>
      <c r="F109" s="216"/>
      <c r="G109" s="216"/>
      <c r="H109" s="216"/>
      <c r="M109" s="216"/>
      <c r="T109" s="207"/>
    </row>
    <row r="110" spans="2:22" ht="15" x14ac:dyDescent="0.2">
      <c r="B110" s="217"/>
      <c r="E110" s="216"/>
      <c r="F110" s="216"/>
      <c r="G110" s="216"/>
      <c r="H110" s="216"/>
      <c r="M110" s="216"/>
      <c r="T110" s="207"/>
    </row>
    <row r="111" spans="2:22" ht="15" x14ac:dyDescent="0.2">
      <c r="B111" s="217"/>
      <c r="E111" s="216"/>
      <c r="F111" s="216"/>
      <c r="G111" s="216"/>
      <c r="H111" s="216"/>
      <c r="M111" s="216"/>
      <c r="T111" s="207"/>
    </row>
    <row r="112" spans="2:22" ht="15.75" thickBot="1" x14ac:dyDescent="0.25">
      <c r="B112" s="218"/>
      <c r="C112" s="213"/>
      <c r="D112" s="213"/>
      <c r="E112" s="219"/>
      <c r="F112" s="219"/>
      <c r="G112" s="219"/>
      <c r="H112" s="219"/>
      <c r="I112" s="220"/>
      <c r="J112" s="213"/>
      <c r="K112" s="213"/>
      <c r="L112" s="213"/>
      <c r="M112" s="219"/>
      <c r="N112" s="213"/>
      <c r="O112" s="213"/>
      <c r="P112" s="213"/>
      <c r="Q112" s="213"/>
      <c r="R112" s="213"/>
      <c r="S112" s="213"/>
      <c r="T112" s="240"/>
    </row>
    <row r="113" spans="5:8" ht="15" x14ac:dyDescent="0.2">
      <c r="E113" s="216"/>
      <c r="F113" s="216"/>
      <c r="G113" s="216"/>
      <c r="H113" s="216"/>
    </row>
    <row r="114" spans="5:8" ht="14.25" customHeight="1" x14ac:dyDescent="0.2"/>
    <row r="115" spans="5:8" ht="14.25" customHeight="1" x14ac:dyDescent="0.2"/>
    <row r="116" spans="5:8" ht="14.25" customHeight="1" x14ac:dyDescent="0.2"/>
    <row r="117" spans="5:8" ht="14.25" customHeight="1" x14ac:dyDescent="0.2"/>
    <row r="118" spans="5:8" ht="14.25" customHeight="1" x14ac:dyDescent="0.2"/>
  </sheetData>
  <mergeCells count="199">
    <mergeCell ref="B9:T9"/>
    <mergeCell ref="B10:T10"/>
    <mergeCell ref="B12:T12"/>
    <mergeCell ref="C17:D17"/>
    <mergeCell ref="E17:F17"/>
    <mergeCell ref="G17:J17"/>
    <mergeCell ref="L17:M17"/>
    <mergeCell ref="N17:P17"/>
    <mergeCell ref="E13:I13"/>
    <mergeCell ref="E14:I14"/>
    <mergeCell ref="E15:I15"/>
    <mergeCell ref="Q16:R16"/>
    <mergeCell ref="Q17:R17"/>
    <mergeCell ref="K15:L15"/>
    <mergeCell ref="B16:J16"/>
    <mergeCell ref="K16:P16"/>
    <mergeCell ref="B14:B15"/>
    <mergeCell ref="C14:C15"/>
    <mergeCell ref="K14:L14"/>
    <mergeCell ref="K13:L13"/>
    <mergeCell ref="N13:P13"/>
    <mergeCell ref="R3:T3"/>
    <mergeCell ref="H24:I24"/>
    <mergeCell ref="C25:D25"/>
    <mergeCell ref="H25:I25"/>
    <mergeCell ref="C26:D26"/>
    <mergeCell ref="O22:P23"/>
    <mergeCell ref="E23:J23"/>
    <mergeCell ref="C18:D18"/>
    <mergeCell ref="E18:F18"/>
    <mergeCell ref="G18:J18"/>
    <mergeCell ref="L18:M18"/>
    <mergeCell ref="N18:P18"/>
    <mergeCell ref="C21:D21"/>
    <mergeCell ref="E21:F21"/>
    <mergeCell ref="G21:J21"/>
    <mergeCell ref="L21:M21"/>
    <mergeCell ref="N21:P21"/>
    <mergeCell ref="C19:D19"/>
    <mergeCell ref="E19:F19"/>
    <mergeCell ref="G19:J19"/>
    <mergeCell ref="L19:M19"/>
    <mergeCell ref="N19:P19"/>
    <mergeCell ref="C20:D20"/>
    <mergeCell ref="E20:F20"/>
    <mergeCell ref="G20:J20"/>
    <mergeCell ref="L20:M20"/>
    <mergeCell ref="N20:P20"/>
    <mergeCell ref="B36:B40"/>
    <mergeCell ref="C36:D36"/>
    <mergeCell ref="H36:I36"/>
    <mergeCell ref="H40:I40"/>
    <mergeCell ref="C31:D31"/>
    <mergeCell ref="H31:I31"/>
    <mergeCell ref="C32:D32"/>
    <mergeCell ref="H32:I32"/>
    <mergeCell ref="C33:D33"/>
    <mergeCell ref="H33:I33"/>
    <mergeCell ref="B25:B33"/>
    <mergeCell ref="H27:I27"/>
    <mergeCell ref="C28:D28"/>
    <mergeCell ref="H28:I28"/>
    <mergeCell ref="C29:D29"/>
    <mergeCell ref="H29:I29"/>
    <mergeCell ref="C30:D30"/>
    <mergeCell ref="H30:I30"/>
    <mergeCell ref="C37:D37"/>
    <mergeCell ref="H37:I37"/>
    <mergeCell ref="H38:I38"/>
    <mergeCell ref="B41:B45"/>
    <mergeCell ref="C41:D41"/>
    <mergeCell ref="H41:I41"/>
    <mergeCell ref="C42:D42"/>
    <mergeCell ref="H42:I42"/>
    <mergeCell ref="C43:D43"/>
    <mergeCell ref="H43:I43"/>
    <mergeCell ref="C44:D44"/>
    <mergeCell ref="H44:I44"/>
    <mergeCell ref="C45:D45"/>
    <mergeCell ref="H45:I45"/>
    <mergeCell ref="R4:T5"/>
    <mergeCell ref="N3:Q3"/>
    <mergeCell ref="N4:Q5"/>
    <mergeCell ref="D90:G90"/>
    <mergeCell ref="H80:I80"/>
    <mergeCell ref="N81:N82"/>
    <mergeCell ref="C63:D63"/>
    <mergeCell ref="H63:I63"/>
    <mergeCell ref="H68:I68"/>
    <mergeCell ref="B75:G75"/>
    <mergeCell ref="H75:I75"/>
    <mergeCell ref="H74:I74"/>
    <mergeCell ref="B69:B70"/>
    <mergeCell ref="C69:D69"/>
    <mergeCell ref="H69:I69"/>
    <mergeCell ref="H56:I56"/>
    <mergeCell ref="B57:B60"/>
    <mergeCell ref="B47:B55"/>
    <mergeCell ref="C47:D47"/>
    <mergeCell ref="B87:C87"/>
    <mergeCell ref="B88:C88"/>
    <mergeCell ref="B89:C89"/>
    <mergeCell ref="D89:G89"/>
    <mergeCell ref="C52:D52"/>
    <mergeCell ref="N6:T7"/>
    <mergeCell ref="L81:L82"/>
    <mergeCell ref="M81:M82"/>
    <mergeCell ref="K23:N23"/>
    <mergeCell ref="Q14:R15"/>
    <mergeCell ref="N14:P14"/>
    <mergeCell ref="N15:P15"/>
    <mergeCell ref="S14:S15"/>
    <mergeCell ref="R13:S13"/>
    <mergeCell ref="K22:N22"/>
    <mergeCell ref="C3:M7"/>
    <mergeCell ref="C59:D59"/>
    <mergeCell ref="H59:I59"/>
    <mergeCell ref="C60:D60"/>
    <mergeCell ref="C40:D40"/>
    <mergeCell ref="H34:I34"/>
    <mergeCell ref="C35:D35"/>
    <mergeCell ref="H35:I35"/>
    <mergeCell ref="C24:D24"/>
    <mergeCell ref="H47:I47"/>
    <mergeCell ref="H54:I54"/>
    <mergeCell ref="C55:D55"/>
    <mergeCell ref="H55:I55"/>
    <mergeCell ref="H52:I52"/>
    <mergeCell ref="H26:I26"/>
    <mergeCell ref="C27:D27"/>
    <mergeCell ref="C61:D61"/>
    <mergeCell ref="H61:I61"/>
    <mergeCell ref="C62:D62"/>
    <mergeCell ref="C50:D50"/>
    <mergeCell ref="H50:I50"/>
    <mergeCell ref="C51:D51"/>
    <mergeCell ref="H51:I51"/>
    <mergeCell ref="C57:D57"/>
    <mergeCell ref="H60:I60"/>
    <mergeCell ref="C48:D48"/>
    <mergeCell ref="H48:I48"/>
    <mergeCell ref="C49:D49"/>
    <mergeCell ref="H49:I49"/>
    <mergeCell ref="H46:I46"/>
    <mergeCell ref="C53:D53"/>
    <mergeCell ref="H53:I53"/>
    <mergeCell ref="C54:D54"/>
    <mergeCell ref="H57:I57"/>
    <mergeCell ref="C38:D38"/>
    <mergeCell ref="C39:D39"/>
    <mergeCell ref="H39:I39"/>
    <mergeCell ref="R80:S80"/>
    <mergeCell ref="P99:Q99"/>
    <mergeCell ref="K78:O78"/>
    <mergeCell ref="K79:O79"/>
    <mergeCell ref="P80:Q80"/>
    <mergeCell ref="P81:Q82"/>
    <mergeCell ref="H72:I72"/>
    <mergeCell ref="H73:I73"/>
    <mergeCell ref="C65:D65"/>
    <mergeCell ref="C67:D67"/>
    <mergeCell ref="H65:I65"/>
    <mergeCell ref="H67:I67"/>
    <mergeCell ref="D85:G85"/>
    <mergeCell ref="D86:G86"/>
    <mergeCell ref="D87:G87"/>
    <mergeCell ref="D88:G88"/>
    <mergeCell ref="H81:I90"/>
    <mergeCell ref="K81:K82"/>
    <mergeCell ref="B81:G81"/>
    <mergeCell ref="B82:C82"/>
    <mergeCell ref="R81:S82"/>
    <mergeCell ref="P94:Q94"/>
    <mergeCell ref="P95:Q96"/>
    <mergeCell ref="P97:Q98"/>
    <mergeCell ref="P92:Q93"/>
    <mergeCell ref="O81:O82"/>
    <mergeCell ref="C58:D58"/>
    <mergeCell ref="H58:I58"/>
    <mergeCell ref="B83:C83"/>
    <mergeCell ref="B84:C84"/>
    <mergeCell ref="B85:C85"/>
    <mergeCell ref="B86:C86"/>
    <mergeCell ref="B98:C98"/>
    <mergeCell ref="E98:F98"/>
    <mergeCell ref="H98:K98"/>
    <mergeCell ref="B61:B62"/>
    <mergeCell ref="H62:I62"/>
    <mergeCell ref="B90:C90"/>
    <mergeCell ref="D83:G83"/>
    <mergeCell ref="D84:G84"/>
    <mergeCell ref="H64:I64"/>
    <mergeCell ref="H66:I66"/>
    <mergeCell ref="C70:D70"/>
    <mergeCell ref="H70:I70"/>
    <mergeCell ref="D82:G82"/>
    <mergeCell ref="H71:I71"/>
    <mergeCell ref="C72:D72"/>
    <mergeCell ref="C73:D73"/>
  </mergeCells>
  <pageMargins left="0.7" right="0.7" top="0.75" bottom="0.75" header="0.3" footer="0.3"/>
  <pageSetup paperSize="9" scale="21"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214" r:id="rId4" name="Check Box 190">
              <controlPr defaultSize="0" autoFill="0" autoLine="0" autoPict="0">
                <anchor moveWithCells="1">
                  <from>
                    <xdr:col>17</xdr:col>
                    <xdr:colOff>0</xdr:colOff>
                    <xdr:row>91</xdr:row>
                    <xdr:rowOff>0</xdr:rowOff>
                  </from>
                  <to>
                    <xdr:col>17</xdr:col>
                    <xdr:colOff>1428750</xdr:colOff>
                    <xdr:row>91</xdr:row>
                    <xdr:rowOff>219075</xdr:rowOff>
                  </to>
                </anchor>
              </controlPr>
            </control>
          </mc:Choice>
        </mc:AlternateContent>
        <mc:AlternateContent xmlns:mc="http://schemas.openxmlformats.org/markup-compatibility/2006">
          <mc:Choice Requires="x14">
            <control shapeId="1215" r:id="rId5" name="Check Box 191">
              <controlPr defaultSize="0" autoFill="0" autoLine="0" autoPict="0">
                <anchor moveWithCells="1">
                  <from>
                    <xdr:col>17</xdr:col>
                    <xdr:colOff>0</xdr:colOff>
                    <xdr:row>92</xdr:row>
                    <xdr:rowOff>9525</xdr:rowOff>
                  </from>
                  <to>
                    <xdr:col>17</xdr:col>
                    <xdr:colOff>942975</xdr:colOff>
                    <xdr:row>92</xdr:row>
                    <xdr:rowOff>228600</xdr:rowOff>
                  </to>
                </anchor>
              </controlPr>
            </control>
          </mc:Choice>
        </mc:AlternateContent>
        <mc:AlternateContent xmlns:mc="http://schemas.openxmlformats.org/markup-compatibility/2006">
          <mc:Choice Requires="x14">
            <control shapeId="1216" r:id="rId6" name="Check Box 192">
              <controlPr defaultSize="0" autoFill="0" autoLine="0" autoPict="0">
                <anchor moveWithCells="1">
                  <from>
                    <xdr:col>17</xdr:col>
                    <xdr:colOff>19050</xdr:colOff>
                    <xdr:row>94</xdr:row>
                    <xdr:rowOff>9525</xdr:rowOff>
                  </from>
                  <to>
                    <xdr:col>17</xdr:col>
                    <xdr:colOff>1009650</xdr:colOff>
                    <xdr:row>94</xdr:row>
                    <xdr:rowOff>219075</xdr:rowOff>
                  </to>
                </anchor>
              </controlPr>
            </control>
          </mc:Choice>
        </mc:AlternateContent>
        <mc:AlternateContent xmlns:mc="http://schemas.openxmlformats.org/markup-compatibility/2006">
          <mc:Choice Requires="x14">
            <control shapeId="1217" r:id="rId7" name="Check Box 193">
              <controlPr defaultSize="0" autoFill="0" autoLine="0" autoPict="0">
                <anchor moveWithCells="1">
                  <from>
                    <xdr:col>17</xdr:col>
                    <xdr:colOff>9525</xdr:colOff>
                    <xdr:row>95</xdr:row>
                    <xdr:rowOff>0</xdr:rowOff>
                  </from>
                  <to>
                    <xdr:col>17</xdr:col>
                    <xdr:colOff>1038225</xdr:colOff>
                    <xdr:row>95</xdr:row>
                    <xdr:rowOff>219075</xdr:rowOff>
                  </to>
                </anchor>
              </controlPr>
            </control>
          </mc:Choice>
        </mc:AlternateContent>
        <mc:AlternateContent xmlns:mc="http://schemas.openxmlformats.org/markup-compatibility/2006">
          <mc:Choice Requires="x14">
            <control shapeId="1218" r:id="rId8" name="Check Box 194">
              <controlPr defaultSize="0" autoFill="0" autoLine="0" autoPict="0">
                <anchor moveWithCells="1">
                  <from>
                    <xdr:col>17</xdr:col>
                    <xdr:colOff>9525</xdr:colOff>
                    <xdr:row>96</xdr:row>
                    <xdr:rowOff>9525</xdr:rowOff>
                  </from>
                  <to>
                    <xdr:col>17</xdr:col>
                    <xdr:colOff>657225</xdr:colOff>
                    <xdr:row>96</xdr:row>
                    <xdr:rowOff>228600</xdr:rowOff>
                  </to>
                </anchor>
              </controlPr>
            </control>
          </mc:Choice>
        </mc:AlternateContent>
        <mc:AlternateContent xmlns:mc="http://schemas.openxmlformats.org/markup-compatibility/2006">
          <mc:Choice Requires="x14">
            <control shapeId="1219" r:id="rId9" name="Check Box 195">
              <controlPr defaultSize="0" autoFill="0" autoLine="0" autoPict="0">
                <anchor moveWithCells="1">
                  <from>
                    <xdr:col>17</xdr:col>
                    <xdr:colOff>19050</xdr:colOff>
                    <xdr:row>96</xdr:row>
                    <xdr:rowOff>209550</xdr:rowOff>
                  </from>
                  <to>
                    <xdr:col>17</xdr:col>
                    <xdr:colOff>352425</xdr:colOff>
                    <xdr:row>97</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22815A83-9999-4415-9F43-144FBF20855C}">
          <x14:formula1>
            <xm:f>LISTA!$J$2:$J$7</xm:f>
          </x14:formula1>
          <xm:sqref>G18:G21 K24:O24 K80:O80 N18:P21 K35:O35</xm:sqref>
        </x14:dataValidation>
        <x14:dataValidation type="list" allowBlank="1" showInputMessage="1" showErrorMessage="1" xr:uid="{CD86708F-BCD5-4380-B829-3FAF391E8F0F}">
          <x14:formula1>
            <xm:f>LISTA!$G$7:$G$10</xm:f>
          </x14:formula1>
          <xm:sqref>C14</xm:sqref>
        </x14:dataValidation>
        <x14:dataValidation type="list" allowBlank="1" showInputMessage="1" showErrorMessage="1" xr:uid="{0F983A12-2933-4C1C-AD78-9CCF0A0FD49D}">
          <x14:formula1>
            <xm:f>LISTA!$G$2:$G$5</xm:f>
          </x14:formula1>
          <xm:sqref>R13</xm:sqref>
        </x14:dataValidation>
        <x14:dataValidation type="list" allowBlank="1" showInputMessage="1" showErrorMessage="1" xr:uid="{95F40D3F-3D38-4B1D-B83B-3ADFC2F2550A}">
          <x14:formula1>
            <xm:f>LISTA!$D$2:$D$4</xm:f>
          </x14:formula1>
          <xm:sqref>C13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B6D3-2DFF-4609-A074-1919606BA57C}">
  <sheetPr codeName="Hoja3"/>
  <dimension ref="C2:J16"/>
  <sheetViews>
    <sheetView workbookViewId="0">
      <selection activeCell="I2" sqref="I2"/>
    </sheetView>
  </sheetViews>
  <sheetFormatPr baseColWidth="10" defaultColWidth="11.42578125" defaultRowHeight="15" x14ac:dyDescent="0.25"/>
  <cols>
    <col min="3" max="3" width="13.42578125" style="144" bestFit="1" customWidth="1"/>
    <col min="4" max="4" width="12.42578125" bestFit="1" customWidth="1"/>
    <col min="6" max="6" width="14.28515625" style="144" bestFit="1" customWidth="1"/>
  </cols>
  <sheetData>
    <row r="2" spans="3:10" x14ac:dyDescent="0.25">
      <c r="C2" s="144" t="s">
        <v>203</v>
      </c>
      <c r="D2" t="s">
        <v>204</v>
      </c>
      <c r="F2" s="144" t="s">
        <v>205</v>
      </c>
      <c r="G2" t="s">
        <v>206</v>
      </c>
      <c r="I2" s="144" t="s">
        <v>102</v>
      </c>
      <c r="J2" t="s">
        <v>207</v>
      </c>
    </row>
    <row r="3" spans="3:10" x14ac:dyDescent="0.25">
      <c r="D3" t="s">
        <v>208</v>
      </c>
      <c r="G3" t="s">
        <v>209</v>
      </c>
      <c r="J3" t="s">
        <v>210</v>
      </c>
    </row>
    <row r="4" spans="3:10" x14ac:dyDescent="0.25">
      <c r="D4" t="s">
        <v>211</v>
      </c>
      <c r="G4" t="s">
        <v>212</v>
      </c>
      <c r="J4" t="s">
        <v>213</v>
      </c>
    </row>
    <row r="5" spans="3:10" x14ac:dyDescent="0.25">
      <c r="G5" t="s">
        <v>214</v>
      </c>
      <c r="J5" t="s">
        <v>215</v>
      </c>
    </row>
    <row r="6" spans="3:10" x14ac:dyDescent="0.25">
      <c r="C6" s="144" t="s">
        <v>216</v>
      </c>
      <c r="J6" t="s">
        <v>217</v>
      </c>
    </row>
    <row r="7" spans="3:10" x14ac:dyDescent="0.25">
      <c r="F7" s="144" t="s">
        <v>218</v>
      </c>
      <c r="G7">
        <v>63</v>
      </c>
      <c r="J7" t="s">
        <v>219</v>
      </c>
    </row>
    <row r="8" spans="3:10" x14ac:dyDescent="0.25">
      <c r="G8">
        <v>113</v>
      </c>
    </row>
    <row r="9" spans="3:10" x14ac:dyDescent="0.25">
      <c r="G9">
        <v>100</v>
      </c>
    </row>
    <row r="10" spans="3:10" x14ac:dyDescent="0.25">
      <c r="G10">
        <v>90</v>
      </c>
    </row>
    <row r="11" spans="3:10" x14ac:dyDescent="0.25">
      <c r="C11" s="144" t="s">
        <v>220</v>
      </c>
    </row>
    <row r="16" spans="3:10" x14ac:dyDescent="0.25">
      <c r="C16" s="144" t="s">
        <v>221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6589-0310-463D-BA41-8F718BEA1482}">
  <sheetPr codeName="Hoja7"/>
  <dimension ref="A1:P61"/>
  <sheetViews>
    <sheetView showGridLines="0" view="pageBreakPreview" zoomScale="60" zoomScaleNormal="70" workbookViewId="0">
      <selection activeCell="K2" sqref="K2:L2"/>
    </sheetView>
  </sheetViews>
  <sheetFormatPr baseColWidth="10" defaultColWidth="0" defaultRowHeight="15" zeroHeight="1" x14ac:dyDescent="0.25"/>
  <cols>
    <col min="1" max="2" width="11.42578125" customWidth="1"/>
    <col min="3" max="3" width="15.42578125" customWidth="1"/>
    <col min="4" max="4" width="18.85546875" customWidth="1"/>
    <col min="5" max="6" width="38.28515625" style="246" customWidth="1"/>
    <col min="7" max="8" width="18.85546875" customWidth="1"/>
    <col min="9" max="10" width="14.140625" customWidth="1"/>
    <col min="11" max="13" width="11.42578125" customWidth="1"/>
    <col min="14" max="16" width="0" hidden="1" customWidth="1"/>
    <col min="17" max="16384" width="11.42578125" hidden="1"/>
  </cols>
  <sheetData>
    <row r="1" spans="2:12" ht="30" customHeight="1" thickBot="1" x14ac:dyDescent="0.3"/>
    <row r="2" spans="2:12" ht="30.75" customHeight="1" x14ac:dyDescent="0.25">
      <c r="B2" s="643"/>
      <c r="C2" s="644"/>
      <c r="D2" s="432" t="s">
        <v>222</v>
      </c>
      <c r="E2" s="432"/>
      <c r="F2" s="432"/>
      <c r="G2" s="432"/>
      <c r="H2" s="432"/>
      <c r="I2" s="475" t="s">
        <v>76</v>
      </c>
      <c r="J2" s="477"/>
      <c r="K2" s="514">
        <v>44811</v>
      </c>
      <c r="L2" s="516"/>
    </row>
    <row r="3" spans="2:12" ht="30.75" customHeight="1" x14ac:dyDescent="0.25">
      <c r="B3" s="645"/>
      <c r="C3" s="646"/>
      <c r="D3" s="649"/>
      <c r="E3" s="649"/>
      <c r="F3" s="649"/>
      <c r="G3" s="649"/>
      <c r="H3" s="649"/>
      <c r="I3" s="650" t="s">
        <v>77</v>
      </c>
      <c r="J3" s="651"/>
      <c r="K3" s="470" t="s">
        <v>223</v>
      </c>
      <c r="L3" s="471"/>
    </row>
    <row r="4" spans="2:12" ht="6" customHeight="1" x14ac:dyDescent="0.25">
      <c r="B4" s="645"/>
      <c r="C4" s="646"/>
      <c r="D4" s="649"/>
      <c r="E4" s="649"/>
      <c r="F4" s="649"/>
      <c r="G4" s="649"/>
      <c r="H4" s="649"/>
      <c r="I4" s="650"/>
      <c r="J4" s="651"/>
      <c r="K4" s="652"/>
      <c r="L4" s="653"/>
    </row>
    <row r="5" spans="2:12" ht="30.75" customHeight="1" x14ac:dyDescent="0.25">
      <c r="B5" s="645"/>
      <c r="C5" s="646"/>
      <c r="D5" s="649"/>
      <c r="E5" s="649"/>
      <c r="F5" s="649"/>
      <c r="G5" s="649"/>
      <c r="H5" s="649"/>
      <c r="I5" s="654" t="s">
        <v>224</v>
      </c>
      <c r="J5" s="655"/>
      <c r="K5" s="655"/>
      <c r="L5" s="656"/>
    </row>
    <row r="6" spans="2:12" ht="7.5" customHeight="1" thickBot="1" x14ac:dyDescent="0.3">
      <c r="B6" s="647"/>
      <c r="C6" s="648"/>
      <c r="D6" s="435"/>
      <c r="E6" s="435"/>
      <c r="F6" s="435"/>
      <c r="G6" s="435"/>
      <c r="H6" s="435"/>
      <c r="I6" s="434"/>
      <c r="J6" s="435"/>
      <c r="K6" s="435"/>
      <c r="L6" s="436"/>
    </row>
    <row r="7" spans="2:12" ht="15.75" thickBot="1" x14ac:dyDescent="0.3"/>
    <row r="8" spans="2:12" ht="19.5" thickBot="1" x14ac:dyDescent="0.3">
      <c r="B8" s="667" t="s">
        <v>225</v>
      </c>
      <c r="C8" s="668"/>
      <c r="D8" s="668"/>
      <c r="E8" s="668"/>
      <c r="F8" s="668"/>
      <c r="G8" s="669"/>
      <c r="H8" s="660"/>
      <c r="I8" s="661"/>
      <c r="J8" s="661"/>
      <c r="K8" s="661"/>
      <c r="L8" s="662"/>
    </row>
    <row r="9" spans="2:12" ht="15.75" thickBot="1" x14ac:dyDescent="0.3"/>
    <row r="10" spans="2:12" ht="15.75" thickBot="1" x14ac:dyDescent="0.3">
      <c r="B10" s="673" t="s">
        <v>112</v>
      </c>
      <c r="C10" s="674"/>
      <c r="D10" s="675"/>
      <c r="E10" s="663" t="s">
        <v>113</v>
      </c>
      <c r="F10" s="664"/>
      <c r="G10" s="670" t="s">
        <v>226</v>
      </c>
      <c r="H10" s="671"/>
      <c r="I10" s="671"/>
      <c r="J10" s="671"/>
      <c r="K10" s="671"/>
      <c r="L10" s="672"/>
    </row>
    <row r="11" spans="2:12" s="7" customFormat="1" ht="25.5" customHeight="1" x14ac:dyDescent="0.25">
      <c r="B11" s="574" t="s">
        <v>123</v>
      </c>
      <c r="C11" s="575"/>
      <c r="D11" s="576"/>
      <c r="E11" s="665" t="s">
        <v>124</v>
      </c>
      <c r="F11" s="666" t="s">
        <v>124</v>
      </c>
      <c r="G11" s="657"/>
      <c r="H11" s="658"/>
      <c r="I11" s="658"/>
      <c r="J11" s="658"/>
      <c r="K11" s="658"/>
      <c r="L11" s="659"/>
    </row>
    <row r="12" spans="2:12" s="7" customFormat="1" ht="25.5" customHeight="1" x14ac:dyDescent="0.25">
      <c r="B12" s="614"/>
      <c r="C12" s="615"/>
      <c r="D12" s="616"/>
      <c r="E12" s="639" t="s">
        <v>125</v>
      </c>
      <c r="F12" s="640" t="s">
        <v>125</v>
      </c>
      <c r="G12" s="611"/>
      <c r="H12" s="612"/>
      <c r="I12" s="612"/>
      <c r="J12" s="612"/>
      <c r="K12" s="612"/>
      <c r="L12" s="613"/>
    </row>
    <row r="13" spans="2:12" s="7" customFormat="1" ht="25.5" customHeight="1" x14ac:dyDescent="0.25">
      <c r="B13" s="614"/>
      <c r="C13" s="615"/>
      <c r="D13" s="616"/>
      <c r="E13" s="639" t="s">
        <v>126</v>
      </c>
      <c r="F13" s="640" t="s">
        <v>126</v>
      </c>
      <c r="G13" s="611"/>
      <c r="H13" s="612"/>
      <c r="I13" s="612"/>
      <c r="J13" s="612"/>
      <c r="K13" s="612"/>
      <c r="L13" s="613"/>
    </row>
    <row r="14" spans="2:12" s="7" customFormat="1" ht="25.5" customHeight="1" x14ac:dyDescent="0.25">
      <c r="B14" s="614"/>
      <c r="C14" s="615"/>
      <c r="D14" s="616"/>
      <c r="E14" s="639" t="s">
        <v>127</v>
      </c>
      <c r="F14" s="640" t="s">
        <v>127</v>
      </c>
      <c r="G14" s="611"/>
      <c r="H14" s="612"/>
      <c r="I14" s="612"/>
      <c r="J14" s="612"/>
      <c r="K14" s="612"/>
      <c r="L14" s="613"/>
    </row>
    <row r="15" spans="2:12" s="7" customFormat="1" ht="25.5" customHeight="1" x14ac:dyDescent="0.25">
      <c r="B15" s="614"/>
      <c r="C15" s="615"/>
      <c r="D15" s="616"/>
      <c r="E15" s="639" t="s">
        <v>128</v>
      </c>
      <c r="F15" s="640" t="s">
        <v>128</v>
      </c>
      <c r="G15" s="611"/>
      <c r="H15" s="612"/>
      <c r="I15" s="612"/>
      <c r="J15" s="612"/>
      <c r="K15" s="612"/>
      <c r="L15" s="613"/>
    </row>
    <row r="16" spans="2:12" s="7" customFormat="1" ht="25.5" customHeight="1" x14ac:dyDescent="0.25">
      <c r="B16" s="614"/>
      <c r="C16" s="615"/>
      <c r="D16" s="616"/>
      <c r="E16" s="639" t="s">
        <v>129</v>
      </c>
      <c r="F16" s="640" t="s">
        <v>129</v>
      </c>
      <c r="G16" s="611"/>
      <c r="H16" s="612"/>
      <c r="I16" s="612"/>
      <c r="J16" s="612"/>
      <c r="K16" s="612"/>
      <c r="L16" s="613"/>
    </row>
    <row r="17" spans="2:12" s="7" customFormat="1" ht="25.5" customHeight="1" x14ac:dyDescent="0.25">
      <c r="B17" s="614"/>
      <c r="C17" s="615"/>
      <c r="D17" s="616"/>
      <c r="E17" s="639" t="s">
        <v>130</v>
      </c>
      <c r="F17" s="640" t="s">
        <v>130</v>
      </c>
      <c r="G17" s="611"/>
      <c r="H17" s="612"/>
      <c r="I17" s="612"/>
      <c r="J17" s="612"/>
      <c r="K17" s="612"/>
      <c r="L17" s="613"/>
    </row>
    <row r="18" spans="2:12" s="7" customFormat="1" ht="25.5" customHeight="1" x14ac:dyDescent="0.25">
      <c r="B18" s="614"/>
      <c r="C18" s="615"/>
      <c r="D18" s="616"/>
      <c r="E18" s="639" t="s">
        <v>131</v>
      </c>
      <c r="F18" s="640" t="s">
        <v>132</v>
      </c>
      <c r="G18" s="611"/>
      <c r="H18" s="612"/>
      <c r="I18" s="612"/>
      <c r="J18" s="612"/>
      <c r="K18" s="612"/>
      <c r="L18" s="613"/>
    </row>
    <row r="19" spans="2:12" s="7" customFormat="1" ht="25.5" customHeight="1" thickBot="1" x14ac:dyDescent="0.3">
      <c r="B19" s="617"/>
      <c r="C19" s="618"/>
      <c r="D19" s="619"/>
      <c r="E19" s="641" t="s">
        <v>133</v>
      </c>
      <c r="F19" s="642" t="s">
        <v>134</v>
      </c>
      <c r="G19" s="594"/>
      <c r="H19" s="595"/>
      <c r="I19" s="595"/>
      <c r="J19" s="595"/>
      <c r="K19" s="595"/>
      <c r="L19" s="596"/>
    </row>
    <row r="20" spans="2:12" s="7" customFormat="1" ht="25.5" customHeight="1" x14ac:dyDescent="0.25">
      <c r="B20" s="574" t="s">
        <v>138</v>
      </c>
      <c r="C20" s="575"/>
      <c r="D20" s="576"/>
      <c r="E20" s="498" t="s">
        <v>139</v>
      </c>
      <c r="F20" s="620"/>
      <c r="G20" s="591"/>
      <c r="H20" s="592"/>
      <c r="I20" s="592"/>
      <c r="J20" s="592"/>
      <c r="K20" s="592"/>
      <c r="L20" s="593"/>
    </row>
    <row r="21" spans="2:12" s="7" customFormat="1" ht="25.5" customHeight="1" x14ac:dyDescent="0.25">
      <c r="B21" s="614"/>
      <c r="C21" s="615"/>
      <c r="D21" s="616"/>
      <c r="E21" s="427" t="s">
        <v>140</v>
      </c>
      <c r="F21" s="638"/>
      <c r="G21" s="611"/>
      <c r="H21" s="612"/>
      <c r="I21" s="612"/>
      <c r="J21" s="612"/>
      <c r="K21" s="612"/>
      <c r="L21" s="613"/>
    </row>
    <row r="22" spans="2:12" s="7" customFormat="1" ht="25.5" customHeight="1" x14ac:dyDescent="0.25">
      <c r="B22" s="614"/>
      <c r="C22" s="615"/>
      <c r="D22" s="616"/>
      <c r="E22" s="427" t="s">
        <v>141</v>
      </c>
      <c r="F22" s="638"/>
      <c r="G22" s="611"/>
      <c r="H22" s="612"/>
      <c r="I22" s="612"/>
      <c r="J22" s="612"/>
      <c r="K22" s="612"/>
      <c r="L22" s="613"/>
    </row>
    <row r="23" spans="2:12" s="7" customFormat="1" ht="25.5" customHeight="1" x14ac:dyDescent="0.25">
      <c r="B23" s="614"/>
      <c r="C23" s="615"/>
      <c r="D23" s="616"/>
      <c r="E23" s="427" t="s">
        <v>142</v>
      </c>
      <c r="F23" s="638"/>
      <c r="G23" s="611"/>
      <c r="H23" s="612"/>
      <c r="I23" s="612"/>
      <c r="J23" s="612"/>
      <c r="K23" s="612"/>
      <c r="L23" s="613"/>
    </row>
    <row r="24" spans="2:12" s="7" customFormat="1" ht="25.5" customHeight="1" thickBot="1" x14ac:dyDescent="0.3">
      <c r="B24" s="617"/>
      <c r="C24" s="618"/>
      <c r="D24" s="619"/>
      <c r="E24" s="463" t="s">
        <v>143</v>
      </c>
      <c r="F24" s="621"/>
      <c r="G24" s="594"/>
      <c r="H24" s="595"/>
      <c r="I24" s="595"/>
      <c r="J24" s="595"/>
      <c r="K24" s="595"/>
      <c r="L24" s="596"/>
    </row>
    <row r="25" spans="2:12" s="7" customFormat="1" ht="25.5" customHeight="1" x14ac:dyDescent="0.25">
      <c r="B25" s="574" t="s">
        <v>144</v>
      </c>
      <c r="C25" s="575"/>
      <c r="D25" s="576"/>
      <c r="E25" s="498" t="s">
        <v>145</v>
      </c>
      <c r="F25" s="620"/>
      <c r="G25" s="591"/>
      <c r="H25" s="592"/>
      <c r="I25" s="592"/>
      <c r="J25" s="592"/>
      <c r="K25" s="592"/>
      <c r="L25" s="593"/>
    </row>
    <row r="26" spans="2:12" s="7" customFormat="1" ht="25.5" customHeight="1" x14ac:dyDescent="0.25">
      <c r="B26" s="614"/>
      <c r="C26" s="615"/>
      <c r="D26" s="616"/>
      <c r="E26" s="427" t="s">
        <v>146</v>
      </c>
      <c r="F26" s="638"/>
      <c r="G26" s="611"/>
      <c r="H26" s="612"/>
      <c r="I26" s="612"/>
      <c r="J26" s="612"/>
      <c r="K26" s="612"/>
      <c r="L26" s="613"/>
    </row>
    <row r="27" spans="2:12" s="7" customFormat="1" ht="25.5" customHeight="1" x14ac:dyDescent="0.25">
      <c r="B27" s="614"/>
      <c r="C27" s="615"/>
      <c r="D27" s="616"/>
      <c r="E27" s="427" t="s">
        <v>147</v>
      </c>
      <c r="F27" s="638"/>
      <c r="G27" s="611"/>
      <c r="H27" s="612"/>
      <c r="I27" s="612"/>
      <c r="J27" s="612"/>
      <c r="K27" s="612"/>
      <c r="L27" s="613"/>
    </row>
    <row r="28" spans="2:12" s="7" customFormat="1" ht="25.5" customHeight="1" x14ac:dyDescent="0.25">
      <c r="B28" s="614"/>
      <c r="C28" s="615"/>
      <c r="D28" s="616"/>
      <c r="E28" s="427" t="s">
        <v>148</v>
      </c>
      <c r="F28" s="638"/>
      <c r="G28" s="611"/>
      <c r="H28" s="612"/>
      <c r="I28" s="612"/>
      <c r="J28" s="612"/>
      <c r="K28" s="612"/>
      <c r="L28" s="613"/>
    </row>
    <row r="29" spans="2:12" s="7" customFormat="1" ht="25.5" customHeight="1" thickBot="1" x14ac:dyDescent="0.3">
      <c r="B29" s="617"/>
      <c r="C29" s="618"/>
      <c r="D29" s="619"/>
      <c r="E29" s="463" t="s">
        <v>149</v>
      </c>
      <c r="F29" s="621"/>
      <c r="G29" s="594"/>
      <c r="H29" s="595"/>
      <c r="I29" s="595"/>
      <c r="J29" s="595"/>
      <c r="K29" s="595"/>
      <c r="L29" s="596"/>
    </row>
    <row r="30" spans="2:12" s="7" customFormat="1" ht="25.5" customHeight="1" x14ac:dyDescent="0.25">
      <c r="B30" s="574" t="s">
        <v>150</v>
      </c>
      <c r="C30" s="575"/>
      <c r="D30" s="576"/>
      <c r="E30" s="498" t="s">
        <v>151</v>
      </c>
      <c r="F30" s="620" t="s">
        <v>151</v>
      </c>
      <c r="G30" s="591"/>
      <c r="H30" s="592"/>
      <c r="I30" s="592"/>
      <c r="J30" s="592"/>
      <c r="K30" s="592"/>
      <c r="L30" s="593"/>
    </row>
    <row r="31" spans="2:12" s="7" customFormat="1" ht="25.5" customHeight="1" x14ac:dyDescent="0.25">
      <c r="B31" s="614"/>
      <c r="C31" s="615"/>
      <c r="D31" s="616"/>
      <c r="E31" s="427" t="s">
        <v>152</v>
      </c>
      <c r="F31" s="638" t="s">
        <v>152</v>
      </c>
      <c r="G31" s="611"/>
      <c r="H31" s="612"/>
      <c r="I31" s="612"/>
      <c r="J31" s="612"/>
      <c r="K31" s="612"/>
      <c r="L31" s="613"/>
    </row>
    <row r="32" spans="2:12" s="7" customFormat="1" ht="25.5" customHeight="1" x14ac:dyDescent="0.25">
      <c r="B32" s="614"/>
      <c r="C32" s="615"/>
      <c r="D32" s="616"/>
      <c r="E32" s="427" t="s">
        <v>153</v>
      </c>
      <c r="F32" s="638" t="s">
        <v>153</v>
      </c>
      <c r="G32" s="611"/>
      <c r="H32" s="612"/>
      <c r="I32" s="612"/>
      <c r="J32" s="612"/>
      <c r="K32" s="612"/>
      <c r="L32" s="613"/>
    </row>
    <row r="33" spans="2:12" s="7" customFormat="1" ht="25.5" customHeight="1" x14ac:dyDescent="0.25">
      <c r="B33" s="614"/>
      <c r="C33" s="615"/>
      <c r="D33" s="616"/>
      <c r="E33" s="427" t="s">
        <v>154</v>
      </c>
      <c r="F33" s="638" t="s">
        <v>154</v>
      </c>
      <c r="G33" s="611"/>
      <c r="H33" s="612"/>
      <c r="I33" s="612"/>
      <c r="J33" s="612"/>
      <c r="K33" s="612"/>
      <c r="L33" s="613"/>
    </row>
    <row r="34" spans="2:12" s="7" customFormat="1" ht="25.5" customHeight="1" x14ac:dyDescent="0.25">
      <c r="B34" s="614"/>
      <c r="C34" s="615"/>
      <c r="D34" s="616"/>
      <c r="E34" s="427" t="s">
        <v>155</v>
      </c>
      <c r="F34" s="638" t="s">
        <v>155</v>
      </c>
      <c r="G34" s="611"/>
      <c r="H34" s="612"/>
      <c r="I34" s="612"/>
      <c r="J34" s="612"/>
      <c r="K34" s="612"/>
      <c r="L34" s="613"/>
    </row>
    <row r="35" spans="2:12" s="7" customFormat="1" ht="25.5" customHeight="1" x14ac:dyDescent="0.25">
      <c r="B35" s="614"/>
      <c r="C35" s="615"/>
      <c r="D35" s="616"/>
      <c r="E35" s="427" t="s">
        <v>156</v>
      </c>
      <c r="F35" s="638" t="s">
        <v>156</v>
      </c>
      <c r="G35" s="611"/>
      <c r="H35" s="612"/>
      <c r="I35" s="612"/>
      <c r="J35" s="612"/>
      <c r="K35" s="612"/>
      <c r="L35" s="613"/>
    </row>
    <row r="36" spans="2:12" s="7" customFormat="1" ht="25.5" customHeight="1" x14ac:dyDescent="0.25">
      <c r="B36" s="614"/>
      <c r="C36" s="615"/>
      <c r="D36" s="616"/>
      <c r="E36" s="427" t="s">
        <v>157</v>
      </c>
      <c r="F36" s="638" t="s">
        <v>157</v>
      </c>
      <c r="G36" s="611"/>
      <c r="H36" s="612"/>
      <c r="I36" s="612"/>
      <c r="J36" s="612"/>
      <c r="K36" s="612"/>
      <c r="L36" s="613"/>
    </row>
    <row r="37" spans="2:12" s="7" customFormat="1" ht="25.5" customHeight="1" x14ac:dyDescent="0.25">
      <c r="B37" s="614"/>
      <c r="C37" s="615"/>
      <c r="D37" s="616"/>
      <c r="E37" s="427" t="s">
        <v>158</v>
      </c>
      <c r="F37" s="638" t="s">
        <v>158</v>
      </c>
      <c r="G37" s="611"/>
      <c r="H37" s="612"/>
      <c r="I37" s="612"/>
      <c r="J37" s="612"/>
      <c r="K37" s="612"/>
      <c r="L37" s="613"/>
    </row>
    <row r="38" spans="2:12" s="7" customFormat="1" ht="25.5" customHeight="1" thickBot="1" x14ac:dyDescent="0.3">
      <c r="B38" s="617"/>
      <c r="C38" s="618"/>
      <c r="D38" s="619"/>
      <c r="E38" s="463" t="s">
        <v>159</v>
      </c>
      <c r="F38" s="621" t="s">
        <v>158</v>
      </c>
      <c r="G38" s="594"/>
      <c r="H38" s="595"/>
      <c r="I38" s="595"/>
      <c r="J38" s="595"/>
      <c r="K38" s="595"/>
      <c r="L38" s="596"/>
    </row>
    <row r="39" spans="2:12" s="7" customFormat="1" ht="25.5" customHeight="1" x14ac:dyDescent="0.25">
      <c r="B39" s="629" t="s">
        <v>160</v>
      </c>
      <c r="C39" s="630"/>
      <c r="D39" s="631"/>
      <c r="E39" s="423" t="s">
        <v>161</v>
      </c>
      <c r="F39" s="626" t="s">
        <v>161</v>
      </c>
      <c r="G39" s="591"/>
      <c r="H39" s="592"/>
      <c r="I39" s="592"/>
      <c r="J39" s="592"/>
      <c r="K39" s="592"/>
      <c r="L39" s="593"/>
    </row>
    <row r="40" spans="2:12" s="7" customFormat="1" ht="25.5" customHeight="1" x14ac:dyDescent="0.25">
      <c r="B40" s="632"/>
      <c r="C40" s="633"/>
      <c r="D40" s="634"/>
      <c r="E40" s="358" t="s">
        <v>162</v>
      </c>
      <c r="F40" s="627" t="s">
        <v>162</v>
      </c>
      <c r="G40" s="611"/>
      <c r="H40" s="612"/>
      <c r="I40" s="612"/>
      <c r="J40" s="612"/>
      <c r="K40" s="612"/>
      <c r="L40" s="613"/>
    </row>
    <row r="41" spans="2:12" s="7" customFormat="1" ht="25.5" customHeight="1" x14ac:dyDescent="0.25">
      <c r="B41" s="632"/>
      <c r="C41" s="633"/>
      <c r="D41" s="634"/>
      <c r="E41" s="358" t="s">
        <v>163</v>
      </c>
      <c r="F41" s="627" t="s">
        <v>163</v>
      </c>
      <c r="G41" s="611"/>
      <c r="H41" s="612"/>
      <c r="I41" s="612"/>
      <c r="J41" s="612"/>
      <c r="K41" s="612"/>
      <c r="L41" s="613"/>
    </row>
    <row r="42" spans="2:12" s="7" customFormat="1" ht="25.5" customHeight="1" thickBot="1" x14ac:dyDescent="0.3">
      <c r="B42" s="635"/>
      <c r="C42" s="636"/>
      <c r="D42" s="637"/>
      <c r="E42" s="381" t="s">
        <v>164</v>
      </c>
      <c r="F42" s="628" t="s">
        <v>164</v>
      </c>
      <c r="G42" s="594"/>
      <c r="H42" s="595"/>
      <c r="I42" s="595"/>
      <c r="J42" s="595"/>
      <c r="K42" s="595"/>
      <c r="L42" s="596"/>
    </row>
    <row r="43" spans="2:12" s="7" customFormat="1" ht="25.5" customHeight="1" x14ac:dyDescent="0.25">
      <c r="B43" s="629" t="s">
        <v>165</v>
      </c>
      <c r="C43" s="630"/>
      <c r="D43" s="631"/>
      <c r="E43" s="423" t="s">
        <v>166</v>
      </c>
      <c r="F43" s="626"/>
      <c r="G43" s="591"/>
      <c r="H43" s="592"/>
      <c r="I43" s="592"/>
      <c r="J43" s="592"/>
      <c r="K43" s="592"/>
      <c r="L43" s="593"/>
    </row>
    <row r="44" spans="2:12" s="7" customFormat="1" ht="25.5" customHeight="1" thickBot="1" x14ac:dyDescent="0.3">
      <c r="B44" s="635"/>
      <c r="C44" s="636"/>
      <c r="D44" s="637"/>
      <c r="E44" s="381" t="s">
        <v>167</v>
      </c>
      <c r="F44" s="628" t="s">
        <v>167</v>
      </c>
      <c r="G44" s="594"/>
      <c r="H44" s="595"/>
      <c r="I44" s="595"/>
      <c r="J44" s="595"/>
      <c r="K44" s="595"/>
      <c r="L44" s="596"/>
    </row>
    <row r="45" spans="2:12" s="7" customFormat="1" ht="25.5" customHeight="1" thickBot="1" x14ac:dyDescent="0.3">
      <c r="B45" s="607" t="s">
        <v>168</v>
      </c>
      <c r="C45" s="608"/>
      <c r="D45" s="609"/>
      <c r="E45" s="485" t="s">
        <v>169</v>
      </c>
      <c r="F45" s="610"/>
      <c r="G45" s="588"/>
      <c r="H45" s="589"/>
      <c r="I45" s="589"/>
      <c r="J45" s="589"/>
      <c r="K45" s="589"/>
      <c r="L45" s="590"/>
    </row>
    <row r="46" spans="2:12" s="7" customFormat="1" ht="25.5" customHeight="1" thickBot="1" x14ac:dyDescent="0.3">
      <c r="B46" s="607" t="s">
        <v>170</v>
      </c>
      <c r="C46" s="608"/>
      <c r="D46" s="609"/>
      <c r="E46" s="485" t="s">
        <v>171</v>
      </c>
      <c r="F46" s="610"/>
      <c r="G46" s="249"/>
      <c r="H46" s="250"/>
      <c r="I46" s="250"/>
      <c r="J46" s="250"/>
      <c r="K46" s="250"/>
      <c r="L46" s="251"/>
    </row>
    <row r="47" spans="2:12" s="7" customFormat="1" ht="25.5" customHeight="1" thickBot="1" x14ac:dyDescent="0.3">
      <c r="B47" s="607" t="s">
        <v>227</v>
      </c>
      <c r="C47" s="608"/>
      <c r="D47" s="609"/>
      <c r="E47" s="485" t="s">
        <v>173</v>
      </c>
      <c r="F47" s="610"/>
      <c r="G47" s="249"/>
      <c r="H47" s="250"/>
      <c r="I47" s="250"/>
      <c r="J47" s="250"/>
      <c r="K47" s="250"/>
      <c r="L47" s="251"/>
    </row>
    <row r="48" spans="2:12" s="7" customFormat="1" ht="25.5" customHeight="1" x14ac:dyDescent="0.25">
      <c r="B48" s="369" t="s">
        <v>174</v>
      </c>
      <c r="C48" s="622"/>
      <c r="D48" s="623"/>
      <c r="E48" s="498" t="s">
        <v>175</v>
      </c>
      <c r="F48" s="620"/>
      <c r="G48" s="591"/>
      <c r="H48" s="592"/>
      <c r="I48" s="592"/>
      <c r="J48" s="592"/>
      <c r="K48" s="592"/>
      <c r="L48" s="593"/>
    </row>
    <row r="49" spans="2:16" s="7" customFormat="1" ht="25.5" customHeight="1" thickBot="1" x14ac:dyDescent="0.3">
      <c r="B49" s="370"/>
      <c r="C49" s="624"/>
      <c r="D49" s="625"/>
      <c r="E49" s="463" t="s">
        <v>176</v>
      </c>
      <c r="F49" s="621"/>
      <c r="G49" s="594"/>
      <c r="H49" s="595"/>
      <c r="I49" s="595"/>
      <c r="J49" s="595"/>
      <c r="K49" s="595"/>
      <c r="L49" s="596"/>
    </row>
    <row r="50" spans="2:16" ht="84" customHeight="1" thickBot="1" x14ac:dyDescent="0.3">
      <c r="B50" s="571" t="s">
        <v>177</v>
      </c>
      <c r="C50" s="572"/>
      <c r="D50" s="573"/>
      <c r="E50" s="600" t="s">
        <v>178</v>
      </c>
      <c r="F50" s="601"/>
      <c r="G50" s="588"/>
      <c r="H50" s="589"/>
      <c r="I50" s="589"/>
      <c r="J50" s="589"/>
      <c r="K50" s="589"/>
      <c r="L50" s="590"/>
    </row>
    <row r="51" spans="2:16" ht="28.5" customHeight="1" thickBot="1" x14ac:dyDescent="0.3">
      <c r="B51" s="604" t="s">
        <v>179</v>
      </c>
      <c r="C51" s="605"/>
      <c r="D51" s="606"/>
      <c r="E51" s="602" t="s">
        <v>180</v>
      </c>
      <c r="F51" s="603"/>
      <c r="G51" s="597"/>
      <c r="H51" s="598"/>
      <c r="I51" s="598"/>
      <c r="J51" s="598"/>
      <c r="K51" s="598"/>
      <c r="L51" s="599"/>
    </row>
    <row r="52" spans="2:16" x14ac:dyDescent="0.25"/>
    <row r="53" spans="2:16" x14ac:dyDescent="0.25"/>
    <row r="54" spans="2:16" ht="50.25" customHeight="1" x14ac:dyDescent="0.25"/>
    <row r="55" spans="2:16" ht="15.75" x14ac:dyDescent="0.25">
      <c r="B55" s="367" t="s">
        <v>196</v>
      </c>
      <c r="C55" s="367"/>
      <c r="D55" s="367"/>
      <c r="E55" s="214"/>
      <c r="F55" s="587" t="s">
        <v>197</v>
      </c>
      <c r="G55" s="587"/>
      <c r="H55" s="214"/>
      <c r="M55" s="214"/>
      <c r="N55" s="368"/>
      <c r="O55" s="368"/>
      <c r="P55" s="368"/>
    </row>
    <row r="56" spans="2:16" x14ac:dyDescent="0.25">
      <c r="B56" s="216" t="s">
        <v>199</v>
      </c>
      <c r="D56" s="149"/>
      <c r="E56" s="149"/>
      <c r="F56" s="216" t="s">
        <v>199</v>
      </c>
      <c r="G56" s="216"/>
      <c r="H56" s="216"/>
      <c r="M56" s="149"/>
      <c r="N56" s="216"/>
      <c r="O56" s="149"/>
      <c r="P56" s="149"/>
    </row>
    <row r="57" spans="2:16" x14ac:dyDescent="0.25">
      <c r="B57" s="216" t="s">
        <v>201</v>
      </c>
      <c r="D57" s="149"/>
      <c r="E57" s="149"/>
      <c r="F57" s="216" t="s">
        <v>201</v>
      </c>
      <c r="G57" s="216"/>
      <c r="H57" s="216"/>
      <c r="M57" s="149"/>
      <c r="N57" s="216"/>
      <c r="O57" s="149"/>
      <c r="P57" s="149"/>
    </row>
    <row r="58" spans="2:16" x14ac:dyDescent="0.25">
      <c r="C58" s="216"/>
      <c r="D58" s="149"/>
      <c r="E58" s="149"/>
      <c r="F58" s="216" t="s">
        <v>202</v>
      </c>
      <c r="G58" s="216"/>
      <c r="H58" s="216"/>
      <c r="I58" s="216"/>
      <c r="J58" s="159"/>
      <c r="K58" s="149"/>
      <c r="L58" s="149"/>
      <c r="M58" s="149"/>
      <c r="N58" s="216"/>
      <c r="O58" s="149"/>
      <c r="P58" s="149"/>
    </row>
    <row r="59" spans="2:16" x14ac:dyDescent="0.25">
      <c r="C59" s="216"/>
      <c r="D59" s="149"/>
      <c r="E59" s="149"/>
      <c r="F59" s="216"/>
      <c r="G59" s="216"/>
      <c r="H59" s="216"/>
      <c r="I59" s="216"/>
      <c r="J59" s="159"/>
      <c r="K59" s="149"/>
      <c r="L59" s="149"/>
      <c r="M59" s="149"/>
      <c r="N59" s="216"/>
      <c r="O59" s="149"/>
      <c r="P59" s="149"/>
    </row>
    <row r="60" spans="2:16" x14ac:dyDescent="0.25">
      <c r="C60" s="216"/>
      <c r="D60" s="149"/>
      <c r="E60" s="149"/>
      <c r="F60" s="216"/>
      <c r="G60" s="216"/>
      <c r="H60" s="216"/>
      <c r="I60" s="216"/>
      <c r="J60" s="159"/>
      <c r="K60" s="149"/>
      <c r="L60" s="149"/>
      <c r="M60" s="149"/>
      <c r="N60" s="216"/>
      <c r="O60" s="149"/>
      <c r="P60" s="149"/>
    </row>
    <row r="61" spans="2:16" ht="59.25" customHeight="1" x14ac:dyDescent="0.25"/>
  </sheetData>
  <mergeCells count="107">
    <mergeCell ref="B2:C6"/>
    <mergeCell ref="D2:H6"/>
    <mergeCell ref="I2:J2"/>
    <mergeCell ref="K2:L2"/>
    <mergeCell ref="I3:J4"/>
    <mergeCell ref="K3:L4"/>
    <mergeCell ref="I5:L6"/>
    <mergeCell ref="G21:L21"/>
    <mergeCell ref="G11:L11"/>
    <mergeCell ref="G12:L12"/>
    <mergeCell ref="G13:L13"/>
    <mergeCell ref="G14:L14"/>
    <mergeCell ref="G15:L15"/>
    <mergeCell ref="H8:L8"/>
    <mergeCell ref="E10:F10"/>
    <mergeCell ref="E11:F11"/>
    <mergeCell ref="E12:F12"/>
    <mergeCell ref="E13:F13"/>
    <mergeCell ref="E14:F14"/>
    <mergeCell ref="E15:F15"/>
    <mergeCell ref="B8:G8"/>
    <mergeCell ref="G10:L10"/>
    <mergeCell ref="B10:D10"/>
    <mergeCell ref="B11:D19"/>
    <mergeCell ref="G16:L16"/>
    <mergeCell ref="G17:L17"/>
    <mergeCell ref="G18:L18"/>
    <mergeCell ref="G19:L19"/>
    <mergeCell ref="G20:L20"/>
    <mergeCell ref="E38:F38"/>
    <mergeCell ref="E23:F23"/>
    <mergeCell ref="E24:F24"/>
    <mergeCell ref="E25:F25"/>
    <mergeCell ref="E26:F26"/>
    <mergeCell ref="E27:F27"/>
    <mergeCell ref="E28:F28"/>
    <mergeCell ref="E29:F29"/>
    <mergeCell ref="E16:F16"/>
    <mergeCell ref="E17:F17"/>
    <mergeCell ref="E18:F18"/>
    <mergeCell ref="E19:F19"/>
    <mergeCell ref="E20:F20"/>
    <mergeCell ref="E21:F21"/>
    <mergeCell ref="E22:F22"/>
    <mergeCell ref="G27:L27"/>
    <mergeCell ref="G28:L28"/>
    <mergeCell ref="G29:L29"/>
    <mergeCell ref="G30:L30"/>
    <mergeCell ref="B25:D29"/>
    <mergeCell ref="B20:D24"/>
    <mergeCell ref="B30:D38"/>
    <mergeCell ref="E45:F45"/>
    <mergeCell ref="E48:F48"/>
    <mergeCell ref="E49:F49"/>
    <mergeCell ref="B45:D45"/>
    <mergeCell ref="B48:D49"/>
    <mergeCell ref="E39:F39"/>
    <mergeCell ref="E40:F40"/>
    <mergeCell ref="E41:F41"/>
    <mergeCell ref="E42:F42"/>
    <mergeCell ref="E43:F43"/>
    <mergeCell ref="E44:F44"/>
    <mergeCell ref="B39:D42"/>
    <mergeCell ref="B43:D44"/>
    <mergeCell ref="E30:F30"/>
    <mergeCell ref="E31:F31"/>
    <mergeCell ref="E32:F32"/>
    <mergeCell ref="E33:F33"/>
    <mergeCell ref="E34:F34"/>
    <mergeCell ref="E35:F35"/>
    <mergeCell ref="E36:F36"/>
    <mergeCell ref="E37:F37"/>
    <mergeCell ref="G31:L31"/>
    <mergeCell ref="G32:L32"/>
    <mergeCell ref="G22:L22"/>
    <mergeCell ref="G23:L23"/>
    <mergeCell ref="G24:L24"/>
    <mergeCell ref="G25:L25"/>
    <mergeCell ref="G26:L26"/>
    <mergeCell ref="G39:L39"/>
    <mergeCell ref="G40:L40"/>
    <mergeCell ref="G41:L41"/>
    <mergeCell ref="G42:L42"/>
    <mergeCell ref="G43:L43"/>
    <mergeCell ref="G44:L44"/>
    <mergeCell ref="G33:L33"/>
    <mergeCell ref="G34:L34"/>
    <mergeCell ref="G35:L35"/>
    <mergeCell ref="G36:L36"/>
    <mergeCell ref="G37:L37"/>
    <mergeCell ref="G38:L38"/>
    <mergeCell ref="F55:G55"/>
    <mergeCell ref="N55:P55"/>
    <mergeCell ref="B55:D55"/>
    <mergeCell ref="G45:L45"/>
    <mergeCell ref="G48:L48"/>
    <mergeCell ref="G49:L49"/>
    <mergeCell ref="G50:L50"/>
    <mergeCell ref="G51:L51"/>
    <mergeCell ref="E50:F50"/>
    <mergeCell ref="E51:F51"/>
    <mergeCell ref="B50:D50"/>
    <mergeCell ref="B51:D51"/>
    <mergeCell ref="B46:D46"/>
    <mergeCell ref="B47:D47"/>
    <mergeCell ref="E46:F46"/>
    <mergeCell ref="E47:F47"/>
  </mergeCells>
  <pageMargins left="0.7" right="0.7" top="0.75" bottom="0.75" header="0.3" footer="0.3"/>
  <pageSetup scale="38"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446B6E1-217F-413D-B22C-9A35246C3D82}">
          <x14:formula1>
            <xm:f>LISTA!$J$2:$J$7</xm:f>
          </x14:formula1>
          <xm:sqref>H8:L8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pageSetUpPr fitToPage="1"/>
  </sheetPr>
  <dimension ref="A1:O50"/>
  <sheetViews>
    <sheetView showGridLines="0" tabSelected="1" view="pageBreakPreview" zoomScale="80" zoomScaleNormal="100" zoomScaleSheetLayoutView="80" workbookViewId="0">
      <selection activeCell="J5" sqref="J5:N6"/>
    </sheetView>
  </sheetViews>
  <sheetFormatPr baseColWidth="10" defaultColWidth="0" defaultRowHeight="12" customHeight="1" zeroHeight="1" x14ac:dyDescent="0.2"/>
  <cols>
    <col min="1" max="1" width="8.85546875" style="141" customWidth="1"/>
    <col min="2" max="2" width="20.7109375" style="142" customWidth="1"/>
    <col min="3" max="4" width="27" style="142" customWidth="1"/>
    <col min="5" max="14" width="11.42578125" style="141" customWidth="1"/>
    <col min="15" max="15" width="7.5703125" style="141" customWidth="1"/>
    <col min="16" max="16384" width="11.42578125" style="141" hidden="1"/>
  </cols>
  <sheetData>
    <row r="1" spans="2:14" ht="34.5" customHeight="1" thickBot="1" x14ac:dyDescent="0.25"/>
    <row r="2" spans="2:14" s="143" customFormat="1" ht="34.5" customHeight="1" x14ac:dyDescent="0.25">
      <c r="B2" s="676"/>
      <c r="C2" s="677"/>
      <c r="D2" s="454" t="s">
        <v>228</v>
      </c>
      <c r="E2" s="455"/>
      <c r="F2" s="455"/>
      <c r="G2" s="455"/>
      <c r="H2" s="455"/>
      <c r="I2" s="456"/>
      <c r="J2" s="682" t="s">
        <v>76</v>
      </c>
      <c r="K2" s="683"/>
      <c r="L2" s="684">
        <v>44811</v>
      </c>
      <c r="M2" s="684"/>
      <c r="N2" s="685"/>
    </row>
    <row r="3" spans="2:14" s="143" customFormat="1" ht="32.450000000000003" customHeight="1" x14ac:dyDescent="0.25">
      <c r="B3" s="678"/>
      <c r="C3" s="679"/>
      <c r="D3" s="457"/>
      <c r="E3" s="458"/>
      <c r="F3" s="458"/>
      <c r="G3" s="458"/>
      <c r="H3" s="458"/>
      <c r="I3" s="459"/>
      <c r="J3" s="650" t="s">
        <v>77</v>
      </c>
      <c r="K3" s="651"/>
      <c r="L3" s="651" t="s">
        <v>229</v>
      </c>
      <c r="M3" s="651"/>
      <c r="N3" s="686"/>
    </row>
    <row r="4" spans="2:14" s="143" customFormat="1" x14ac:dyDescent="0.25">
      <c r="B4" s="678"/>
      <c r="C4" s="679"/>
      <c r="D4" s="457"/>
      <c r="E4" s="458"/>
      <c r="F4" s="458"/>
      <c r="G4" s="458"/>
      <c r="H4" s="458"/>
      <c r="I4" s="459"/>
      <c r="J4" s="650"/>
      <c r="K4" s="651"/>
      <c r="L4" s="651"/>
      <c r="M4" s="651"/>
      <c r="N4" s="686"/>
    </row>
    <row r="5" spans="2:14" ht="18.600000000000001" customHeight="1" x14ac:dyDescent="0.2">
      <c r="B5" s="678"/>
      <c r="C5" s="679"/>
      <c r="D5" s="457"/>
      <c r="E5" s="458"/>
      <c r="F5" s="458"/>
      <c r="G5" s="458"/>
      <c r="H5" s="458"/>
      <c r="I5" s="459"/>
      <c r="J5" s="687" t="s">
        <v>79</v>
      </c>
      <c r="K5" s="688"/>
      <c r="L5" s="688"/>
      <c r="M5" s="688"/>
      <c r="N5" s="689"/>
    </row>
    <row r="6" spans="2:14" ht="12.75" thickBot="1" x14ac:dyDescent="0.25">
      <c r="B6" s="680"/>
      <c r="C6" s="681"/>
      <c r="D6" s="460"/>
      <c r="E6" s="461"/>
      <c r="F6" s="461"/>
      <c r="G6" s="461"/>
      <c r="H6" s="461"/>
      <c r="I6" s="462"/>
      <c r="J6" s="690"/>
      <c r="K6" s="691"/>
      <c r="L6" s="691"/>
      <c r="M6" s="691"/>
      <c r="N6" s="692"/>
    </row>
    <row r="7" spans="2:14" ht="12.75" thickBot="1" x14ac:dyDescent="0.25">
      <c r="B7" s="266"/>
      <c r="N7" s="267"/>
    </row>
    <row r="8" spans="2:14" ht="15.75" thickBot="1" x14ac:dyDescent="0.25">
      <c r="B8" s="693" t="s">
        <v>230</v>
      </c>
      <c r="C8" s="694"/>
      <c r="D8" s="694"/>
      <c r="E8" s="694"/>
      <c r="F8" s="694"/>
      <c r="G8" s="694"/>
      <c r="H8" s="694"/>
      <c r="I8" s="694"/>
      <c r="J8" s="694"/>
      <c r="K8" s="694"/>
      <c r="L8" s="694"/>
      <c r="M8" s="694"/>
      <c r="N8" s="695"/>
    </row>
    <row r="9" spans="2:14" ht="15" x14ac:dyDescent="0.2">
      <c r="B9" s="268"/>
      <c r="C9" s="269"/>
      <c r="D9" s="269"/>
      <c r="E9" s="269"/>
      <c r="F9" s="269"/>
      <c r="G9" s="270"/>
      <c r="H9" s="270"/>
      <c r="I9" s="270"/>
      <c r="J9" s="270"/>
      <c r="K9" s="270"/>
      <c r="L9" s="271"/>
      <c r="M9" s="271"/>
      <c r="N9" s="272"/>
    </row>
    <row r="10" spans="2:14" ht="24.6" customHeight="1" x14ac:dyDescent="0.2">
      <c r="B10" s="696" t="s">
        <v>231</v>
      </c>
      <c r="C10" s="697"/>
      <c r="D10" s="697"/>
      <c r="E10" s="697"/>
      <c r="F10" s="697"/>
      <c r="G10" s="697"/>
      <c r="H10" s="697"/>
      <c r="I10" s="697"/>
      <c r="J10" s="697"/>
      <c r="K10" s="697"/>
      <c r="L10" s="697"/>
      <c r="M10" s="697"/>
      <c r="N10" s="698"/>
    </row>
    <row r="11" spans="2:14" ht="16.5" thickBot="1" x14ac:dyDescent="0.25">
      <c r="B11" s="273"/>
      <c r="C11" s="274"/>
      <c r="D11" s="274"/>
      <c r="E11" s="275"/>
      <c r="F11" s="275"/>
      <c r="G11" s="275"/>
      <c r="H11" s="275"/>
      <c r="I11" s="275"/>
      <c r="J11" s="275"/>
      <c r="K11" s="275"/>
      <c r="L11" s="276"/>
      <c r="M11" s="276"/>
      <c r="N11" s="277"/>
    </row>
    <row r="12" spans="2:14" ht="16.5" thickBot="1" x14ac:dyDescent="0.25">
      <c r="B12" s="699" t="s">
        <v>232</v>
      </c>
      <c r="C12" s="700"/>
      <c r="D12" s="700"/>
      <c r="E12" s="700"/>
      <c r="F12" s="700"/>
      <c r="G12" s="700"/>
      <c r="H12" s="700"/>
      <c r="I12" s="700"/>
      <c r="J12" s="700"/>
      <c r="K12" s="700"/>
      <c r="L12" s="700"/>
      <c r="M12" s="700"/>
      <c r="N12" s="701"/>
    </row>
    <row r="13" spans="2:14" ht="15" customHeight="1" x14ac:dyDescent="0.2">
      <c r="B13" s="702" t="s">
        <v>233</v>
      </c>
      <c r="C13" s="703"/>
      <c r="D13" s="703"/>
      <c r="E13" s="703"/>
      <c r="F13" s="703"/>
      <c r="G13" s="703"/>
      <c r="H13" s="703"/>
      <c r="I13" s="703"/>
      <c r="J13" s="703"/>
      <c r="K13" s="703"/>
      <c r="L13" s="703"/>
      <c r="M13" s="703"/>
      <c r="N13" s="704"/>
    </row>
    <row r="14" spans="2:14" ht="15" customHeight="1" x14ac:dyDescent="0.2">
      <c r="B14" s="705" t="s">
        <v>234</v>
      </c>
      <c r="C14" s="706"/>
      <c r="D14" s="706"/>
      <c r="E14" s="706"/>
      <c r="F14" s="706"/>
      <c r="G14" s="706"/>
      <c r="H14" s="706"/>
      <c r="I14" s="706"/>
      <c r="J14" s="706"/>
      <c r="K14" s="706"/>
      <c r="L14" s="706"/>
      <c r="M14" s="706"/>
      <c r="N14" s="707"/>
    </row>
    <row r="15" spans="2:14" ht="15" customHeight="1" x14ac:dyDescent="0.2">
      <c r="B15" s="705" t="s">
        <v>235</v>
      </c>
      <c r="C15" s="706"/>
      <c r="D15" s="706"/>
      <c r="E15" s="706"/>
      <c r="F15" s="706"/>
      <c r="G15" s="706"/>
      <c r="H15" s="706"/>
      <c r="I15" s="706"/>
      <c r="J15" s="706"/>
      <c r="K15" s="706"/>
      <c r="L15" s="706"/>
      <c r="M15" s="706"/>
      <c r="N15" s="707"/>
    </row>
    <row r="16" spans="2:14" ht="15" customHeight="1" x14ac:dyDescent="0.2">
      <c r="B16" s="705" t="s">
        <v>236</v>
      </c>
      <c r="C16" s="706"/>
      <c r="D16" s="706"/>
      <c r="E16" s="706"/>
      <c r="F16" s="706"/>
      <c r="G16" s="706"/>
      <c r="H16" s="706"/>
      <c r="I16" s="706"/>
      <c r="J16" s="706"/>
      <c r="K16" s="706"/>
      <c r="L16" s="706"/>
      <c r="M16" s="706"/>
      <c r="N16" s="707"/>
    </row>
    <row r="17" spans="2:14" ht="15" x14ac:dyDescent="0.2">
      <c r="B17" s="705" t="s">
        <v>237</v>
      </c>
      <c r="C17" s="706"/>
      <c r="D17" s="706"/>
      <c r="E17" s="706"/>
      <c r="F17" s="706"/>
      <c r="G17" s="706"/>
      <c r="H17" s="706"/>
      <c r="I17" s="706"/>
      <c r="J17" s="706"/>
      <c r="K17" s="706"/>
      <c r="L17" s="706"/>
      <c r="M17" s="706"/>
      <c r="N17" s="707"/>
    </row>
    <row r="18" spans="2:14" ht="15" x14ac:dyDescent="0.2">
      <c r="B18" s="705" t="s">
        <v>238</v>
      </c>
      <c r="C18" s="706"/>
      <c r="D18" s="706"/>
      <c r="E18" s="706"/>
      <c r="F18" s="706"/>
      <c r="G18" s="706"/>
      <c r="H18" s="706"/>
      <c r="I18" s="706"/>
      <c r="J18" s="706"/>
      <c r="K18" s="706"/>
      <c r="L18" s="706"/>
      <c r="M18" s="706"/>
      <c r="N18" s="707"/>
    </row>
    <row r="19" spans="2:14" ht="15" customHeight="1" x14ac:dyDescent="0.2">
      <c r="B19" s="705" t="s">
        <v>239</v>
      </c>
      <c r="C19" s="706"/>
      <c r="D19" s="706"/>
      <c r="E19" s="706"/>
      <c r="F19" s="706"/>
      <c r="G19" s="706"/>
      <c r="H19" s="706"/>
      <c r="I19" s="706"/>
      <c r="J19" s="706"/>
      <c r="K19" s="706"/>
      <c r="L19" s="706"/>
      <c r="M19" s="706"/>
      <c r="N19" s="707"/>
    </row>
    <row r="20" spans="2:14" ht="15" x14ac:dyDescent="0.2">
      <c r="B20" s="705" t="s">
        <v>240</v>
      </c>
      <c r="C20" s="706"/>
      <c r="D20" s="706"/>
      <c r="E20" s="706"/>
      <c r="F20" s="706"/>
      <c r="G20" s="706"/>
      <c r="H20" s="706"/>
      <c r="I20" s="706"/>
      <c r="J20" s="706"/>
      <c r="K20" s="706"/>
      <c r="L20" s="706"/>
      <c r="M20" s="706"/>
      <c r="N20" s="707"/>
    </row>
    <row r="21" spans="2:14" ht="15" x14ac:dyDescent="0.2">
      <c r="B21" s="705" t="s">
        <v>241</v>
      </c>
      <c r="C21" s="706"/>
      <c r="D21" s="706"/>
      <c r="E21" s="706"/>
      <c r="F21" s="706"/>
      <c r="G21" s="706"/>
      <c r="H21" s="706"/>
      <c r="I21" s="706"/>
      <c r="J21" s="706"/>
      <c r="K21" s="706"/>
      <c r="L21" s="706"/>
      <c r="M21" s="706"/>
      <c r="N21" s="707"/>
    </row>
    <row r="22" spans="2:14" ht="15" x14ac:dyDescent="0.2">
      <c r="B22" s="705" t="s">
        <v>242</v>
      </c>
      <c r="C22" s="706"/>
      <c r="D22" s="706"/>
      <c r="E22" s="706"/>
      <c r="F22" s="706"/>
      <c r="G22" s="706"/>
      <c r="H22" s="706"/>
      <c r="I22" s="706"/>
      <c r="J22" s="706"/>
      <c r="K22" s="706"/>
      <c r="L22" s="706"/>
      <c r="M22" s="706"/>
      <c r="N22" s="707"/>
    </row>
    <row r="23" spans="2:14" ht="15" x14ac:dyDescent="0.2">
      <c r="B23" s="705" t="s">
        <v>243</v>
      </c>
      <c r="C23" s="706"/>
      <c r="D23" s="706"/>
      <c r="E23" s="706"/>
      <c r="F23" s="706"/>
      <c r="G23" s="706"/>
      <c r="H23" s="706"/>
      <c r="I23" s="706"/>
      <c r="J23" s="706"/>
      <c r="K23" s="706"/>
      <c r="L23" s="706"/>
      <c r="M23" s="706"/>
      <c r="N23" s="707"/>
    </row>
    <row r="24" spans="2:14" ht="15" x14ac:dyDescent="0.2">
      <c r="B24" s="705" t="s">
        <v>244</v>
      </c>
      <c r="C24" s="706"/>
      <c r="D24" s="706"/>
      <c r="E24" s="706"/>
      <c r="F24" s="706"/>
      <c r="G24" s="706"/>
      <c r="H24" s="706"/>
      <c r="I24" s="706"/>
      <c r="J24" s="706"/>
      <c r="K24" s="706"/>
      <c r="L24" s="706"/>
      <c r="M24" s="706"/>
      <c r="N24" s="707"/>
    </row>
    <row r="25" spans="2:14" ht="15.75" thickBot="1" x14ac:dyDescent="0.25">
      <c r="B25" s="708" t="s">
        <v>245</v>
      </c>
      <c r="C25" s="709"/>
      <c r="D25" s="709"/>
      <c r="E25" s="709"/>
      <c r="F25" s="709"/>
      <c r="G25" s="709"/>
      <c r="H25" s="709"/>
      <c r="I25" s="709"/>
      <c r="J25" s="709"/>
      <c r="K25" s="709"/>
      <c r="L25" s="709"/>
      <c r="M25" s="709"/>
      <c r="N25" s="710"/>
    </row>
    <row r="26" spans="2:14" ht="16.5" thickBot="1" x14ac:dyDescent="0.25">
      <c r="B26" s="711" t="s">
        <v>110</v>
      </c>
      <c r="C26" s="712"/>
      <c r="D26" s="712"/>
      <c r="E26" s="712"/>
      <c r="F26" s="712"/>
      <c r="G26" s="712"/>
      <c r="H26" s="712"/>
      <c r="I26" s="712"/>
      <c r="J26" s="712"/>
      <c r="K26" s="712"/>
      <c r="L26" s="712"/>
      <c r="M26" s="712"/>
      <c r="N26" s="713"/>
    </row>
    <row r="27" spans="2:14" ht="15" customHeight="1" x14ac:dyDescent="0.2">
      <c r="B27" s="702" t="s">
        <v>246</v>
      </c>
      <c r="C27" s="703"/>
      <c r="D27" s="703"/>
      <c r="E27" s="703"/>
      <c r="F27" s="703"/>
      <c r="G27" s="703"/>
      <c r="H27" s="703"/>
      <c r="I27" s="703"/>
      <c r="J27" s="703"/>
      <c r="K27" s="703"/>
      <c r="L27" s="703"/>
      <c r="M27" s="703"/>
      <c r="N27" s="704"/>
    </row>
    <row r="28" spans="2:14" ht="15" customHeight="1" x14ac:dyDescent="0.2">
      <c r="B28" s="705" t="s">
        <v>247</v>
      </c>
      <c r="C28" s="706"/>
      <c r="D28" s="706"/>
      <c r="E28" s="706"/>
      <c r="F28" s="706"/>
      <c r="G28" s="706"/>
      <c r="H28" s="706"/>
      <c r="I28" s="706"/>
      <c r="J28" s="706"/>
      <c r="K28" s="706"/>
      <c r="L28" s="706"/>
      <c r="M28" s="706"/>
      <c r="N28" s="707"/>
    </row>
    <row r="29" spans="2:14" ht="15" customHeight="1" x14ac:dyDescent="0.2">
      <c r="B29" s="705" t="s">
        <v>248</v>
      </c>
      <c r="C29" s="706"/>
      <c r="D29" s="706"/>
      <c r="E29" s="706"/>
      <c r="F29" s="706"/>
      <c r="G29" s="706"/>
      <c r="H29" s="706"/>
      <c r="I29" s="706"/>
      <c r="J29" s="706"/>
      <c r="K29" s="706"/>
      <c r="L29" s="706"/>
      <c r="M29" s="706"/>
      <c r="N29" s="707"/>
    </row>
    <row r="30" spans="2:14" ht="15" x14ac:dyDescent="0.2">
      <c r="B30" s="705" t="s">
        <v>249</v>
      </c>
      <c r="C30" s="706"/>
      <c r="D30" s="706"/>
      <c r="E30" s="706"/>
      <c r="F30" s="706"/>
      <c r="G30" s="706"/>
      <c r="H30" s="706"/>
      <c r="I30" s="706"/>
      <c r="J30" s="706"/>
      <c r="K30" s="706"/>
      <c r="L30" s="706"/>
      <c r="M30" s="706"/>
      <c r="N30" s="707"/>
    </row>
    <row r="31" spans="2:14" ht="15" x14ac:dyDescent="0.2">
      <c r="B31" s="705" t="s">
        <v>250</v>
      </c>
      <c r="C31" s="706"/>
      <c r="D31" s="706"/>
      <c r="E31" s="706"/>
      <c r="F31" s="706"/>
      <c r="G31" s="706"/>
      <c r="H31" s="706"/>
      <c r="I31" s="706"/>
      <c r="J31" s="706"/>
      <c r="K31" s="706"/>
      <c r="L31" s="706"/>
      <c r="M31" s="706"/>
      <c r="N31" s="707"/>
    </row>
    <row r="32" spans="2:14" ht="15" customHeight="1" x14ac:dyDescent="0.2">
      <c r="B32" s="705" t="s">
        <v>251</v>
      </c>
      <c r="C32" s="706"/>
      <c r="D32" s="706"/>
      <c r="E32" s="706"/>
      <c r="F32" s="706"/>
      <c r="G32" s="706"/>
      <c r="H32" s="706"/>
      <c r="I32" s="706"/>
      <c r="J32" s="706"/>
      <c r="K32" s="706"/>
      <c r="L32" s="706"/>
      <c r="M32" s="706"/>
      <c r="N32" s="707"/>
    </row>
    <row r="33" spans="2:14" ht="15" x14ac:dyDescent="0.2">
      <c r="B33" s="705" t="s">
        <v>252</v>
      </c>
      <c r="C33" s="706"/>
      <c r="D33" s="706"/>
      <c r="E33" s="706"/>
      <c r="F33" s="706"/>
      <c r="G33" s="706"/>
      <c r="H33" s="706"/>
      <c r="I33" s="706"/>
      <c r="J33" s="706"/>
      <c r="K33" s="706"/>
      <c r="L33" s="706"/>
      <c r="M33" s="706"/>
      <c r="N33" s="707"/>
    </row>
    <row r="34" spans="2:14" ht="15.75" thickBot="1" x14ac:dyDescent="0.25">
      <c r="B34" s="708" t="s">
        <v>253</v>
      </c>
      <c r="C34" s="709"/>
      <c r="D34" s="709"/>
      <c r="E34" s="709"/>
      <c r="F34" s="709"/>
      <c r="G34" s="709"/>
      <c r="H34" s="709"/>
      <c r="I34" s="709"/>
      <c r="J34" s="709"/>
      <c r="K34" s="709"/>
      <c r="L34" s="709"/>
      <c r="M34" s="709"/>
      <c r="N34" s="710"/>
    </row>
    <row r="35" spans="2:14" ht="16.5" thickBot="1" x14ac:dyDescent="0.25">
      <c r="B35" s="721" t="s">
        <v>254</v>
      </c>
      <c r="C35" s="722"/>
      <c r="D35" s="722"/>
      <c r="E35" s="722"/>
      <c r="F35" s="722"/>
      <c r="G35" s="722"/>
      <c r="H35" s="722"/>
      <c r="I35" s="722"/>
      <c r="J35" s="722"/>
      <c r="K35" s="722"/>
      <c r="L35" s="722"/>
      <c r="M35" s="722"/>
      <c r="N35" s="723"/>
    </row>
    <row r="36" spans="2:14" ht="20.25" x14ac:dyDescent="0.2">
      <c r="B36" s="724" t="s">
        <v>255</v>
      </c>
      <c r="C36" s="725"/>
      <c r="D36" s="725"/>
      <c r="E36" s="725"/>
      <c r="F36" s="725"/>
      <c r="G36" s="725"/>
      <c r="H36" s="725"/>
      <c r="I36" s="725"/>
      <c r="J36" s="725"/>
      <c r="K36" s="725"/>
      <c r="L36" s="725"/>
      <c r="M36" s="725"/>
      <c r="N36" s="726"/>
    </row>
    <row r="37" spans="2:14" ht="15.75" thickBot="1" x14ac:dyDescent="0.25">
      <c r="B37" s="708" t="s">
        <v>256</v>
      </c>
      <c r="C37" s="709"/>
      <c r="D37" s="709"/>
      <c r="E37" s="709"/>
      <c r="F37" s="709"/>
      <c r="G37" s="709"/>
      <c r="H37" s="709"/>
      <c r="I37" s="709"/>
      <c r="J37" s="709"/>
      <c r="K37" s="709"/>
      <c r="L37" s="709"/>
      <c r="M37" s="709"/>
      <c r="N37" s="710"/>
    </row>
    <row r="38" spans="2:14" ht="16.5" thickBot="1" x14ac:dyDescent="0.25">
      <c r="B38" s="699" t="s">
        <v>257</v>
      </c>
      <c r="C38" s="700"/>
      <c r="D38" s="700"/>
      <c r="E38" s="700"/>
      <c r="F38" s="700"/>
      <c r="G38" s="700"/>
      <c r="H38" s="700"/>
      <c r="I38" s="700"/>
      <c r="J38" s="700"/>
      <c r="K38" s="700"/>
      <c r="L38" s="700"/>
      <c r="M38" s="700"/>
      <c r="N38" s="701"/>
    </row>
    <row r="39" spans="2:14" ht="15" x14ac:dyDescent="0.2">
      <c r="B39" s="727" t="s">
        <v>258</v>
      </c>
      <c r="C39" s="728"/>
      <c r="D39" s="728"/>
      <c r="E39" s="728"/>
      <c r="F39" s="728"/>
      <c r="G39" s="728"/>
      <c r="H39" s="728"/>
      <c r="I39" s="728"/>
      <c r="J39" s="728"/>
      <c r="K39" s="728"/>
      <c r="L39" s="728"/>
      <c r="M39" s="728"/>
      <c r="N39" s="729"/>
    </row>
    <row r="40" spans="2:14" ht="15" x14ac:dyDescent="0.2">
      <c r="B40" s="714" t="s">
        <v>259</v>
      </c>
      <c r="C40" s="715"/>
      <c r="D40" s="715"/>
      <c r="E40" s="715"/>
      <c r="F40" s="715"/>
      <c r="G40" s="715"/>
      <c r="H40" s="715"/>
      <c r="I40" s="715"/>
      <c r="J40" s="715"/>
      <c r="K40" s="715"/>
      <c r="L40" s="715"/>
      <c r="M40" s="715"/>
      <c r="N40" s="716"/>
    </row>
    <row r="41" spans="2:14" ht="15.75" thickBot="1" x14ac:dyDescent="0.25">
      <c r="B41" s="717" t="s">
        <v>260</v>
      </c>
      <c r="C41" s="718"/>
      <c r="D41" s="718"/>
      <c r="E41" s="718"/>
      <c r="F41" s="718"/>
      <c r="G41" s="718"/>
      <c r="H41" s="718"/>
      <c r="I41" s="718"/>
      <c r="J41" s="718"/>
      <c r="K41" s="718"/>
      <c r="L41" s="718"/>
      <c r="M41" s="718"/>
      <c r="N41" s="719"/>
    </row>
    <row r="42" spans="2:14" ht="12" customHeight="1" x14ac:dyDescent="0.2"/>
    <row r="43" spans="2:14" ht="12" customHeight="1" x14ac:dyDescent="0.2">
      <c r="B43" s="720" t="s">
        <v>261</v>
      </c>
      <c r="C43" s="720"/>
      <c r="D43" s="720"/>
      <c r="E43" s="720"/>
      <c r="F43" s="720"/>
      <c r="G43" s="720"/>
      <c r="H43" s="720"/>
      <c r="I43" s="720"/>
      <c r="J43" s="720"/>
      <c r="K43" s="720"/>
      <c r="L43" s="720"/>
      <c r="M43" s="720"/>
      <c r="N43" s="720"/>
    </row>
    <row r="44" spans="2:14" ht="12" customHeight="1" x14ac:dyDescent="0.2"/>
    <row r="45" spans="2:14" ht="12" customHeight="1" x14ac:dyDescent="0.2"/>
    <row r="46" spans="2:14" ht="12" customHeight="1" x14ac:dyDescent="0.2"/>
    <row r="47" spans="2:14" ht="12" customHeight="1" x14ac:dyDescent="0.2"/>
    <row r="48" spans="2:14" ht="12" customHeight="1" x14ac:dyDescent="0.2"/>
    <row r="49" ht="12" customHeight="1" x14ac:dyDescent="0.2"/>
    <row r="50" ht="12" customHeight="1" x14ac:dyDescent="0.2"/>
  </sheetData>
  <mergeCells count="40">
    <mergeCell ref="B40:N40"/>
    <mergeCell ref="B41:N41"/>
    <mergeCell ref="B43:N43"/>
    <mergeCell ref="B35:N35"/>
    <mergeCell ref="B36:N36"/>
    <mergeCell ref="B37:N37"/>
    <mergeCell ref="B38:N38"/>
    <mergeCell ref="B39:N39"/>
    <mergeCell ref="B30:N30"/>
    <mergeCell ref="B31:N31"/>
    <mergeCell ref="B32:N32"/>
    <mergeCell ref="B33:N33"/>
    <mergeCell ref="B34:N34"/>
    <mergeCell ref="B25:N25"/>
    <mergeCell ref="B26:N26"/>
    <mergeCell ref="B27:N27"/>
    <mergeCell ref="B28:N28"/>
    <mergeCell ref="B29:N29"/>
    <mergeCell ref="B20:N20"/>
    <mergeCell ref="B21:N21"/>
    <mergeCell ref="B22:N22"/>
    <mergeCell ref="B23:N23"/>
    <mergeCell ref="B24:N24"/>
    <mergeCell ref="B15:N15"/>
    <mergeCell ref="B16:N16"/>
    <mergeCell ref="B17:N17"/>
    <mergeCell ref="B18:N18"/>
    <mergeCell ref="B19:N19"/>
    <mergeCell ref="B8:N8"/>
    <mergeCell ref="B10:N10"/>
    <mergeCell ref="B12:N12"/>
    <mergeCell ref="B13:N13"/>
    <mergeCell ref="B14:N14"/>
    <mergeCell ref="B2:C6"/>
    <mergeCell ref="D2:I6"/>
    <mergeCell ref="J2:K2"/>
    <mergeCell ref="L2:N2"/>
    <mergeCell ref="J3:K4"/>
    <mergeCell ref="L3:N4"/>
    <mergeCell ref="J5:N6"/>
  </mergeCells>
  <pageMargins left="0.70866141732283472" right="0.70866141732283472" top="0.74803149606299213" bottom="0.74803149606299213" header="0.31496062992125984" footer="0.31496062992125984"/>
  <pageSetup scale="43" fitToHeight="0"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AB2D1B7E1D91439D22BD14EE047FE5" ma:contentTypeVersion="16" ma:contentTypeDescription="Crear nuevo documento." ma:contentTypeScope="" ma:versionID="6c429d3218638aebe76eb4ee57d7c189">
  <xsd:schema xmlns:xsd="http://www.w3.org/2001/XMLSchema" xmlns:xs="http://www.w3.org/2001/XMLSchema" xmlns:p="http://schemas.microsoft.com/office/2006/metadata/properties" xmlns:ns2="76ddc973-6f3e-458c-98dc-616d12e59db2" xmlns:ns3="07df56aa-f336-4b80-aa61-75267864e9e7" targetNamespace="http://schemas.microsoft.com/office/2006/metadata/properties" ma:root="true" ma:fieldsID="212da57ce8aa798ef248bc937619397e" ns2:_="" ns3:_="">
    <xsd:import namespace="76ddc973-6f3e-458c-98dc-616d12e59db2"/>
    <xsd:import namespace="07df56aa-f336-4b80-aa61-75267864e9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dc973-6f3e-458c-98dc-616d12e59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7df56aa-f336-4b80-aa61-75267864e9e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6636c0e-da6b-4629-bcc9-f428360655e1}" ma:internalName="TaxCatchAll" ma:showField="CatchAllData" ma:web="07df56aa-f336-4b80-aa61-75267864e9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ddc973-6f3e-458c-98dc-616d12e59db2">
      <Terms xmlns="http://schemas.microsoft.com/office/infopath/2007/PartnerControls"/>
    </lcf76f155ced4ddcb4097134ff3c332f>
    <TaxCatchAll xmlns="07df56aa-f336-4b80-aa61-75267864e9e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548786-E656-4CF1-80D6-3F040431B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dc973-6f3e-458c-98dc-616d12e59db2"/>
    <ds:schemaRef ds:uri="07df56aa-f336-4b80-aa61-75267864e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9F09A2-2B88-475A-BE19-C83F266464AF}">
  <ds:schemaRefs>
    <ds:schemaRef ds:uri="http://purl.org/dc/dcmitype/"/>
    <ds:schemaRef ds:uri="http://schemas.microsoft.com/office/2006/metadata/properties"/>
    <ds:schemaRef ds:uri="76ddc973-6f3e-458c-98dc-616d12e59db2"/>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07df56aa-f336-4b80-aa61-75267864e9e7"/>
    <ds:schemaRef ds:uri="http://www.w3.org/XML/1998/namespace"/>
  </ds:schemaRefs>
</ds:datastoreItem>
</file>

<file path=customXml/itemProps3.xml><?xml version="1.0" encoding="utf-8"?>
<ds:datastoreItem xmlns:ds="http://schemas.openxmlformats.org/officeDocument/2006/customXml" ds:itemID="{A180E7D9-857F-4454-AECE-465CD6A89D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CANASTA V1 MOD PROP VF25042 (2</vt:lpstr>
      <vt:lpstr>CANASTA V1 MOD PROP VF25042016</vt:lpstr>
      <vt:lpstr>Hoja2</vt:lpstr>
      <vt:lpstr>CANASTA V1 MOD PROP VF</vt:lpstr>
      <vt:lpstr>CANASTA V1 MOD PROP</vt:lpstr>
      <vt:lpstr>FORMATO INFORME FINANCIERO</vt:lpstr>
      <vt:lpstr>LISTA</vt:lpstr>
      <vt:lpstr>NOTAS ACLARATORIAS</vt:lpstr>
      <vt:lpstr>INSTRUCTIVO DE DILIGENCIAMIENTO</vt:lpstr>
      <vt:lpstr>Hoja1 (2)</vt:lpstr>
      <vt:lpstr>Hoja1</vt:lpstr>
      <vt:lpstr>Calculos_SF</vt:lpstr>
      <vt:lpstr>'INSTRUCTIVO DE DILIGENCIAMIENTO'!Área_de_impresión</vt:lpstr>
      <vt:lpstr>'NOTAS ACLARATORIAS'!Área_de_impresión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Augusto Moreno Romero</dc:creator>
  <cp:keywords/>
  <dc:description/>
  <cp:lastModifiedBy>Cesar Augusto Rodriguez Chaparro</cp:lastModifiedBy>
  <cp:revision/>
  <dcterms:created xsi:type="dcterms:W3CDTF">2016-04-14T16:23:00Z</dcterms:created>
  <dcterms:modified xsi:type="dcterms:W3CDTF">2022-10-06T19:49:04Z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0x010100CBAB2D1B7E1D91439D22BD14EE047FE5</vt:lpwstr>
  </property>
  <property fmtid="{D5CDD505-2E9C-101B-9397-08002B2CF9AE}" pid="3" name="MediaServiceImageTags">
    <vt:lpwstr/>
  </property>
</Properties>
</file>