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0C7DF150-D521-42C1-841A-F23E9DED9693}"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0" r:id="rId3"/>
    <sheet name="DP" sheetId="11" r:id="rId4"/>
    <sheet name="DAP" sheetId="12" r:id="rId5"/>
    <sheet name="DTH" sheetId="13" r:id="rId6"/>
    <sheet name="Tablas" sheetId="4" state="hidden" r:id="rId7"/>
  </sheets>
  <externalReferences>
    <externalReference r:id="rId8"/>
    <externalReference r:id="rId9"/>
    <externalReference r:id="rId10"/>
  </externalReferences>
  <definedNames>
    <definedName name="_xlnm.Print_Area" localSheetId="0">Registro!$A$1:$J$247</definedName>
    <definedName name="Planes">[1]Parametros!#REF!</definedName>
    <definedName name="REGIONAL" localSheetId="4">[2]Parametros!$E$2:$E$34</definedName>
    <definedName name="REGIONAL" localSheetId="5">[2]Parametros!$E$2:$E$34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5" i="1" l="1"/>
  <c r="I144" i="1"/>
  <c r="I131" i="1"/>
  <c r="I118" i="1"/>
  <c r="GF7" i="5"/>
  <c r="D110"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67" i="1"/>
  <c r="BX7" i="5" s="1"/>
  <c r="D160" i="1"/>
  <c r="D154" i="1"/>
  <c r="AO7" i="5"/>
  <c r="D128" i="1"/>
  <c r="I127" i="1" s="1"/>
  <c r="I166" i="1" l="1"/>
  <c r="AS7" i="5" s="1"/>
  <c r="I153" i="1"/>
  <c r="AP7" i="5" s="1"/>
  <c r="BU7" i="5"/>
  <c r="D113" i="1"/>
  <c r="I112" i="1" s="1"/>
  <c r="D97" i="1"/>
  <c r="D88" i="1"/>
  <c r="D86" i="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200" i="1"/>
  <c r="D192" i="1"/>
  <c r="FA7" i="5" l="1"/>
  <c r="EZ7" i="5"/>
  <c r="EY7" i="5"/>
  <c r="EX7" i="5"/>
  <c r="EW7" i="5"/>
  <c r="EV7" i="5"/>
  <c r="EU7" i="5"/>
  <c r="ET7" i="5"/>
  <c r="ES7" i="5"/>
  <c r="ER7" i="5"/>
  <c r="EQ7" i="5"/>
  <c r="EP7" i="5"/>
  <c r="EO7" i="5"/>
  <c r="EN7" i="5"/>
  <c r="EM7" i="5"/>
  <c r="EL7" i="5"/>
  <c r="EK7" i="5"/>
  <c r="D54" i="1"/>
  <c r="BF7" i="5" s="1"/>
  <c r="D77" i="1"/>
  <c r="D70" i="1"/>
  <c r="V7" i="5" l="1"/>
  <c r="U7" i="5"/>
  <c r="S7" i="5"/>
  <c r="R7" i="5"/>
  <c r="P7" i="5"/>
  <c r="O7" i="5"/>
  <c r="D208" i="1" l="1"/>
  <c r="DI7" i="5" l="1"/>
  <c r="DH7" i="5"/>
  <c r="DG7" i="5"/>
  <c r="DF7" i="5"/>
  <c r="DD7" i="5"/>
  <c r="DB7" i="5"/>
  <c r="DA7" i="5"/>
  <c r="CX7" i="5"/>
  <c r="CW7" i="5"/>
  <c r="CV7" i="5"/>
  <c r="CU7" i="5"/>
  <c r="CS7" i="5"/>
  <c r="CR7" i="5"/>
  <c r="CQ7" i="5"/>
  <c r="CP7" i="5"/>
  <c r="CO7" i="5"/>
  <c r="CN7" i="5"/>
  <c r="CM7" i="5"/>
  <c r="CL7" i="5"/>
  <c r="CJ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Q7" i="5"/>
  <c r="GP7" i="5"/>
  <c r="GO7" i="5"/>
  <c r="GN7" i="5"/>
  <c r="GM7" i="5"/>
  <c r="GL7" i="5"/>
  <c r="GH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EJ7" i="5"/>
  <c r="EI7" i="5"/>
  <c r="EH7" i="5"/>
  <c r="EG7" i="5"/>
  <c r="EF7" i="5"/>
  <c r="EE7" i="5"/>
  <c r="ED7" i="5"/>
  <c r="EC7" i="5"/>
  <c r="EB7" i="5"/>
  <c r="DX7" i="5"/>
  <c r="DW7" i="5"/>
  <c r="DV7" i="5"/>
  <c r="DU7" i="5"/>
  <c r="DT7" i="5"/>
  <c r="DS7" i="5"/>
  <c r="DR7" i="5"/>
  <c r="DQ7" i="5"/>
  <c r="DP7" i="5"/>
  <c r="DO7" i="5"/>
  <c r="DN7" i="5"/>
  <c r="DM7" i="5"/>
  <c r="DL7" i="5"/>
  <c r="DK7" i="5"/>
  <c r="DJ7" i="5"/>
  <c r="BM7" i="5"/>
  <c r="IF7" i="5" l="1"/>
  <c r="IE7" i="5"/>
  <c r="ID7" i="5"/>
  <c r="D141" i="1" l="1"/>
  <c r="BS7" i="5" s="1"/>
  <c r="BI7" i="5"/>
  <c r="BA7" i="5"/>
  <c r="BO7" i="5" l="1"/>
  <c r="AB7" i="5" l="1"/>
  <c r="AA7" i="5"/>
  <c r="C7" i="5"/>
  <c r="B7" i="5"/>
  <c r="A7" i="5"/>
  <c r="D186" i="1" l="1"/>
  <c r="AJ7" i="5"/>
  <c r="D170" i="1"/>
  <c r="I207" i="1" l="1"/>
  <c r="AY7" i="5" s="1"/>
  <c r="CD7" i="5"/>
  <c r="I199" i="1"/>
  <c r="AX7" i="5" s="1"/>
  <c r="CC7" i="5"/>
  <c r="I191" i="1"/>
  <c r="AW7" i="5" s="1"/>
  <c r="CB7" i="5"/>
  <c r="I185" i="1"/>
  <c r="AV7" i="5" s="1"/>
  <c r="CA7" i="5"/>
  <c r="I169" i="1"/>
  <c r="AT7" i="5" s="1"/>
  <c r="BY7" i="5"/>
  <c r="D164" i="1"/>
  <c r="I140" i="1"/>
  <c r="AN7" i="5" s="1"/>
  <c r="BR7" i="5"/>
  <c r="BL7" i="5"/>
  <c r="D93" i="1"/>
  <c r="BJ7" i="5"/>
  <c r="BK7" i="5" l="1"/>
  <c r="I85" i="1"/>
  <c r="AH7" i="5" s="1"/>
  <c r="I163" i="1"/>
  <c r="AR7" i="5" s="1"/>
  <c r="BW7" i="5"/>
  <c r="I159" i="1"/>
  <c r="AQ7" i="5" s="1"/>
  <c r="BV7" i="5"/>
  <c r="AL7" i="5"/>
  <c r="BQ7" i="5"/>
  <c r="AK7" i="5"/>
  <c r="BP7" i="5"/>
  <c r="I109" i="1"/>
  <c r="AI7" i="5" s="1"/>
  <c r="BN7" i="5"/>
  <c r="AM7" i="5"/>
  <c r="BH7" i="5"/>
  <c r="BG7" i="5" l="1"/>
  <c r="D51" i="1"/>
  <c r="BE7" i="5" s="1"/>
  <c r="D45" i="1"/>
  <c r="BD7" i="5" l="1"/>
  <c r="I44" i="1"/>
  <c r="AG7" i="5" s="1"/>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<sst xmlns="http://schemas.openxmlformats.org/spreadsheetml/2006/main" count="1137" uniqueCount="416">
  <si>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</si>
  <si>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</si>
  <si>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</si>
  <si>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</si>
  <si>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</si>
  <si>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</si>
  <si>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</si>
  <si>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</si>
  <si>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</si>
  <si>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</si>
  <si>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</si>
  <si>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</si>
  <si>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</si>
  <si>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</si>
  <si>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</si>
  <si>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</si>
  <si>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</si>
  <si>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</si>
  <si>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</si>
  <si>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</si>
  <si>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</si>
  <si>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</si>
  <si>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</si>
  <si>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</si>
  <si>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</si>
  <si>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</si>
  <si>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</si>
  <si>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</si>
  <si>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</si>
  <si>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</si>
  <si>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</si>
  <si>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</si>
  <si>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</si>
  <si>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</si>
  <si>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</si>
  <si>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</si>
  <si>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</si>
  <si>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</si>
  <si>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</si>
  <si>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</si>
  <si>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</si>
  <si>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</si>
  <si>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</si>
  <si>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</si>
  <si>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</si>
  <si>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</si>
  <si>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</si>
  <si>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</si>
  <si>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</si>
  <si>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</si>
  <si>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</si>
  <si>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</si>
  <si>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</si>
  <si>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</si>
  <si>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</si>
  <si>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</si>
  <si>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</si>
  <si>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</si>
  <si>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</si>
  <si>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</si>
  <si>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</si>
  <si>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</si>
  <si>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</si>
  <si>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</si>
  <si>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</si>
  <si>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</si>
  <si>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</si>
  <si>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</si>
  <si>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</si>
  <si>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</si>
  <si>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</si>
  <si>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</si>
  <si>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</si>
  <si>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</si>
  <si>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</si>
  <si>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</si>
  <si>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</si>
  <si>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</si>
  <si>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</si>
  <si>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</si>
  <si>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</si>
  <si>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</si>
  <si>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</si>
  <si>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</si>
  <si>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</si>
  <si>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</si>
  <si>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</si>
  <si>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</si>
  <si>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</si>
  <si>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</si>
  <si>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</si>
  <si>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</si>
  <si>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</si>
  <si>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</si>
  <si>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</si>
  <si>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</si>
  <si>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</si>
  <si>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</si>
  <si>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</si>
  <si>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</si>
  <si>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</si>
  <si>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</si>
  <si>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</si>
  <si>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</si>
  <si>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</si>
  <si>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</si>
  <si>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</si>
  <si>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</si>
  <si>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</si>
  <si>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</si>
  <si>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</si>
  <si>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</si>
  <si>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</si>
  <si>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</si>
  <si>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</si>
  <si>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</si>
  <si>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</si>
  <si>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</si>
  <si>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</si>
  <si>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</si>
  <si>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</si>
  <si>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</si>
  <si>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</si>
  <si>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</si>
  <si>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</si>
  <si>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</si>
  <si>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</si>
  <si>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</si>
  <si>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</si>
  <si>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</si>
  <si>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</si>
  <si>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</si>
  <si>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</si>
  <si>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</si>
  <si>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</si>
  <si>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</si>
  <si>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</si>
  <si>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</si>
  <si>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</si>
  <si>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</si>
  <si>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</si>
  <si>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</si>
  <si>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</si>
  <si>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</si>
  <si>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</si>
  <si>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</si>
  <si>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</si>
  <si>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</si>
  <si>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</si>
  <si>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</si>
  <si>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</si>
  <si>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</si>
  <si>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</si>
  <si>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</si>
  <si>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</si>
  <si>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</si>
  <si>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</si>
  <si>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</si>
  <si>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</si>
  <si>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</si>
  <si>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</si>
  <si>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</si>
  <si>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</si>
  <si>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</si>
  <si>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</si>
  <si>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</si>
  <si>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</si>
  <si>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</si>
  <si>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</si>
  <si>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</si>
  <si>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</si>
  <si>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</si>
  <si>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</si>
  <si>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</si>
  <si>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</si>
  <si>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</si>
  <si>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</si>
  <si>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</si>
  <si>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</si>
  <si>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</si>
  <si>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</si>
  <si>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</si>
  <si>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</si>
  <si>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</si>
  <si>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</si>
  <si>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</si>
  <si>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</si>
  <si>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</si>
  <si>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</si>
  <si>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</si>
  <si>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</si>
  <si>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</si>
  <si>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</si>
  <si>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</si>
  <si>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</si>
  <si>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</si>
  <si>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</si>
  <si>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</si>
  <si>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</si>
  <si>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</si>
  <si>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</si>
  <si>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</si>
  <si>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</si>
  <si>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</si>
  <si>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</si>
  <si>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</si>
  <si>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</si>
  <si>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</si>
  <si>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</si>
  <si>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</si>
  <si>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</si>
  <si>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</si>
  <si>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</si>
  <si>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</si>
  <si>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</si>
  <si>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</si>
  <si>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</si>
  <si>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</si>
  <si>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</si>
  <si>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</si>
  <si>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</si>
  <si>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</si>
  <si>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</si>
  <si>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</si>
  <si>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</si>
  <si>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</si>
  <si>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</si>
  <si>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</si>
  <si>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</si>
  <si>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</si>
  <si>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</si>
  <si>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</si>
  <si>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</si>
  <si>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</si>
  <si>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</si>
  <si>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</si>
  <si>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</si>
  <si>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</si>
  <si>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</si>
  <si>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</si>
  <si>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</si>
  <si>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</si>
  <si>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</si>
  <si>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</si>
  <si>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</si>
  <si>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</si>
  <si>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</si>
  <si>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</si>
  <si>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</si>
  <si>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</si>
  <si>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</si>
  <si>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</si>
  <si>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</si>
  <si>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</si>
  <si>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</si>
  <si>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</si>
  <si>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</si>
  <si>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</si>
  <si>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</si>
  <si>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</si>
  <si>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</si>
  <si>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</si>
  <si>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</si>
  <si>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</si>
  <si>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</si>
  <si>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</si>
  <si>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</si>
  <si>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</si>
  <si>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</si>
  <si>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</si>
  <si>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</si>
  <si>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</si>
  <si>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</si>
  <si>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</si>
  <si>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</si>
  <si>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</si>
  <si>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</si>
  <si>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</si>
  <si>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</si>
  <si>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</si>
  <si>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</si>
  <si>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</si>
  <si>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</si>
  <si>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</si>
  <si>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</si>
  <si>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</si>
  <si>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</si>
  <si>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</si>
  <si>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</si>
  <si>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</si>
  <si>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</si>
  <si>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</si>
  <si>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</si>
  <si>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</si>
  <si>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</si>
  <si>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</si>
  <si>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</si>
  <si>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</si>
  <si>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</si>
  <si>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</si>
  <si>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</si>
  <si>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</si>
  <si>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</si>
  <si>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</si>
  <si>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</si>
  <si>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</si>
  <si>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</si>
  <si>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</si>
  <si>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</si>
  <si>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</si>
  <si>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</si>
  <si>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</si>
  <si>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</si>
  <si>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Orden judicial u orden de ubicación</t>
  </si>
  <si>
    <t>Documento de identificación adolescente o joven</t>
  </si>
  <si>
    <t>Documento de identificación acudiente</t>
  </si>
  <si>
    <t xml:space="preserve">Certificación de vinculación a salud (físico o magnético) o la gestión para el trámite </t>
  </si>
  <si>
    <t>Certificados escolares o la gestión realizada para su obtención</t>
  </si>
  <si>
    <t>Valoración psicología</t>
  </si>
  <si>
    <t>Valoración trabajo social</t>
  </si>
  <si>
    <t>Valoración pedagogía</t>
  </si>
  <si>
    <t>Valoración medicina</t>
  </si>
  <si>
    <t>Valoración odontología</t>
  </si>
  <si>
    <t>Valoración nutrición</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</si>
  <si>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</si>
  <si>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</si>
  <si>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</si>
  <si>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</si>
  <si>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</si>
  <si>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</si>
  <si>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pedagogía</t>
  </si>
  <si>
    <t>Seguimientos medicina</t>
  </si>
  <si>
    <t>Seguimientos  odontología</t>
  </si>
  <si>
    <t>Seguimientos nutrición</t>
  </si>
  <si>
    <t>Seguimientos otras áreas</t>
  </si>
  <si>
    <t>Informes de seguimiento y de egreso (en los casos que aplique)</t>
  </si>
  <si>
    <t>Registro de los comités de estudio de caso</t>
  </si>
  <si>
    <t>En cada casilla coloque:</t>
  </si>
  <si>
    <t>SI</t>
  </si>
  <si>
    <t>Si se encuentra el documento en la historia de atención.</t>
  </si>
  <si>
    <t>NO</t>
  </si>
  <si>
    <t>Si no se encuentra el documento en la historia de atención.</t>
  </si>
  <si>
    <t>N/A</t>
  </si>
  <si>
    <t>En los casos que no aplica el documento.</t>
  </si>
  <si>
    <t>Nombre del niño, niña o adolescente</t>
  </si>
  <si>
    <t>Elementos de dotación personal</t>
  </si>
  <si>
    <t>Pantalón o Pantalón de sudadera/falda de diario</t>
  </si>
  <si>
    <t xml:space="preserve">Camisa o camiseta / blusa o camiseta de diario </t>
  </si>
  <si>
    <t>Saco o buzo según clima</t>
  </si>
  <si>
    <t>Calzoncillos o Panty</t>
  </si>
  <si>
    <t>Brasier o formador</t>
  </si>
  <si>
    <t>Medias (pares)</t>
  </si>
  <si>
    <t>Pijama</t>
  </si>
  <si>
    <t>pantaloneta/Short- Bicicletero</t>
  </si>
  <si>
    <t>Zapatos Diario</t>
  </si>
  <si>
    <t>Chanclas o chancletas</t>
  </si>
  <si>
    <t>Pantaloneta de baño/vestido de baño (según actividades y/o recursos institucionales en el PAI)</t>
  </si>
  <si>
    <t>Toalla de uso personal</t>
  </si>
  <si>
    <t>Si el/la adolescente cuenta con el elemento de dotación personal.</t>
  </si>
  <si>
    <t>Si el/la adolescente no cuenta con el elemento de dotación personal.</t>
  </si>
  <si>
    <t>Nombre del o la adolescente</t>
  </si>
  <si>
    <t>Implementos de aseo personal – uso personal y uso común</t>
  </si>
  <si>
    <t>Cepillo de dientes</t>
  </si>
  <si>
    <t>Desodorante</t>
  </si>
  <si>
    <t>Máquina de Afeitar según necesidad</t>
  </si>
  <si>
    <t>Peinilla</t>
  </si>
  <si>
    <t>Corte de cabello-voluntario</t>
  </si>
  <si>
    <t>Talco para pies</t>
  </si>
  <si>
    <t>Jabón cuerpo liquido o pasta</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</si>
  <si>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</si>
  <si>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</si>
  <si>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</si>
  <si>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</si>
  <si>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</si>
  <si>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</si>
  <si>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</si>
  <si>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</si>
  <si>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</si>
  <si>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</si>
  <si>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</si>
  <si>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</si>
  <si>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</si>
  <si>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</si>
  <si>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</si>
  <si>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</si>
  <si>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</si>
  <si>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</si>
  <si>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</si>
  <si>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</si>
  <si>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</si>
  <si>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</si>
  <si>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</si>
  <si>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</si>
  <si>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</si>
  <si>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</si>
  <si>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</si>
  <si>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Nota: Tenga en cuenta las acciones y el talento humano definidos para cada modalidad según lineamiento y lo que establece la normatividad vigente según profesión o cargo.</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</si>
  <si>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</si>
  <si>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</si>
  <si>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</si>
  <si>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</si>
  <si>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7. Atención en forma separada
- Atender en forma separada a los niños, niñas y adolescentes por: i) género y ii)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(aplica en la modalidad internado RAJ).
- Atender en forma separada a: (i) los adolescentes por género; (ii) los menores de 18 años, (iii) los mayores de edad y iv) por modalidad, en el evento en que se autorice por ICBF la atención para diferentes modalidades en la unidad. (Solo aplica para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</si>
  <si>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</si>
  <si>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</si>
  <si>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</si>
  <si>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</si>
  <si>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</si>
  <si>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</si>
  <si>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</si>
  <si>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</si>
  <si>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</si>
  <si>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</si>
  <si>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</si>
  <si>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</si>
  <si>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PROCESO
PROTECCIÓN
REGISTRO CENTRO DE INTERNAMIENTO PREVENTIVO SRPA</t>
  </si>
  <si>
    <t>F6.A6.G19.P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</si>
</sst>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3"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b/>
      <sz val="9"/>
      <name val="Arial"/>
      <family val="2"/>
    </font>
    <font>
      <sz val="9"/>
      <color theme="1"/>
      <name val="Calibri"/>
      <family val="2"/>
      <scheme val="minor"/>
    </font>
    <font>
      <b/>
      <sz val="9"/>
      <color rgb="FF000000"/>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
      <sz val="8"/>
      <color theme="1"/>
      <name val="Arial"/>
      <family val="2"/>
    </font>
  </fonts>
  <fills count="2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66">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3" fillId="5" borderId="11" xfId="0" applyFont="1" applyFill="1" applyBorder="1" applyAlignment="1">
      <alignment horizontal="center" vertical="center" textRotation="90" wrapText="1"/>
    </xf>
    <xf numFmtId="0" fontId="14" fillId="5" borderId="11" xfId="0" applyFont="1" applyFill="1" applyBorder="1" applyAlignment="1">
      <alignment horizontal="center" vertical="center" textRotation="90"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1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41"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5" fillId="15" borderId="4" xfId="0" applyFont="1" applyFill="1" applyBorder="1" applyAlignment="1">
      <alignment horizontal="center" vertical="center" wrapText="1"/>
    </xf>
    <xf numFmtId="0" fontId="15" fillId="15" borderId="7" xfId="0" applyFont="1" applyFill="1" applyBorder="1" applyAlignment="1">
      <alignment horizontal="center" vertical="center" wrapText="1"/>
    </xf>
    <xf numFmtId="0" fontId="13" fillId="16" borderId="8" xfId="0" applyFont="1" applyFill="1" applyBorder="1" applyAlignment="1">
      <alignment horizontal="center" vertical="center" textRotation="90" wrapText="1"/>
    </xf>
    <xf numFmtId="0" fontId="13" fillId="16" borderId="9" xfId="0" applyFont="1" applyFill="1" applyBorder="1" applyAlignment="1">
      <alignment horizontal="center" vertical="center" textRotation="90" wrapText="1"/>
    </xf>
    <xf numFmtId="0" fontId="13" fillId="0" borderId="31" xfId="0" applyFont="1" applyBorder="1" applyAlignment="1">
      <alignment horizontal="center" vertical="center" wrapText="1"/>
    </xf>
    <xf numFmtId="0" fontId="13" fillId="0" borderId="32" xfId="0" applyFont="1" applyBorder="1" applyAlignment="1">
      <alignment vertical="center" wrapText="1"/>
    </xf>
    <xf numFmtId="0" fontId="13" fillId="0" borderId="42" xfId="0" applyFont="1" applyBorder="1" applyAlignment="1">
      <alignment vertical="center" wrapText="1"/>
    </xf>
    <xf numFmtId="0" fontId="16" fillId="15" borderId="0" xfId="0" applyFont="1" applyFill="1"/>
    <xf numFmtId="0" fontId="0" fillId="15" borderId="0" xfId="0" applyFill="1"/>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3" fillId="17" borderId="8" xfId="0" applyFont="1" applyFill="1" applyBorder="1" applyAlignment="1">
      <alignment horizontal="center" vertical="center" textRotation="90" wrapText="1"/>
    </xf>
    <xf numFmtId="0" fontId="12" fillId="16" borderId="4"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7" fillId="18" borderId="10" xfId="0" applyFont="1" applyFill="1" applyBorder="1" applyAlignment="1">
      <alignment horizontal="center" vertical="center" wrapText="1"/>
    </xf>
    <xf numFmtId="0" fontId="17" fillId="18" borderId="11" xfId="0" applyFont="1" applyFill="1" applyBorder="1" applyAlignment="1">
      <alignment horizontal="center" vertical="center" wrapText="1"/>
    </xf>
    <xf numFmtId="0" fontId="18" fillId="18" borderId="11" xfId="0" applyFont="1" applyFill="1" applyBorder="1" applyAlignment="1">
      <alignment horizontal="center" vertical="center" textRotation="90" wrapText="1"/>
    </xf>
    <xf numFmtId="0" fontId="18" fillId="18" borderId="12" xfId="0" applyFont="1" applyFill="1" applyBorder="1" applyAlignment="1">
      <alignment horizontal="center" vertical="center" textRotation="90"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20"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3" fillId="16" borderId="8" xfId="0" applyFont="1" applyFill="1" applyBorder="1" applyAlignment="1">
      <alignment vertical="center" textRotation="90" wrapText="1"/>
    </xf>
    <xf numFmtId="0" fontId="13" fillId="0" borderId="0" xfId="0" applyFont="1" applyAlignment="1">
      <alignment horizontal="center" vertical="center" wrapText="1"/>
    </xf>
    <xf numFmtId="0" fontId="19" fillId="0" borderId="0" xfId="0" applyFont="1"/>
    <xf numFmtId="0" fontId="18" fillId="0" borderId="4" xfId="0" applyFont="1" applyBorder="1" applyAlignment="1">
      <alignment horizontal="center" vertical="center" wrapText="1"/>
    </xf>
    <xf numFmtId="0" fontId="20" fillId="0" borderId="5" xfId="0" applyFont="1" applyBorder="1" applyAlignment="1">
      <alignment vertical="center" wrapText="1"/>
    </xf>
    <xf numFmtId="0" fontId="20" fillId="0" borderId="5" xfId="0" applyFont="1" applyBorder="1" applyAlignment="1">
      <alignment vertical="center" textRotation="90" wrapText="1"/>
    </xf>
    <xf numFmtId="0" fontId="20" fillId="0" borderId="6" xfId="0" applyFont="1" applyBorder="1" applyAlignment="1">
      <alignment vertical="center" textRotation="90" wrapText="1"/>
    </xf>
    <xf numFmtId="0" fontId="21" fillId="0" borderId="0" xfId="0" applyFont="1"/>
    <xf numFmtId="0" fontId="18" fillId="0" borderId="7" xfId="0" applyFont="1" applyBorder="1" applyAlignment="1">
      <alignment horizontal="center" vertical="center" wrapText="1"/>
    </xf>
    <xf numFmtId="0" fontId="20" fillId="0" borderId="8" xfId="0" applyFont="1" applyBorder="1" applyAlignment="1">
      <alignment vertical="center" wrapText="1"/>
    </xf>
    <xf numFmtId="0" fontId="20" fillId="0" borderId="8" xfId="0" applyFont="1" applyBorder="1" applyAlignment="1">
      <alignment vertical="center" textRotation="90" wrapText="1"/>
    </xf>
    <xf numFmtId="0" fontId="20" fillId="0" borderId="9" xfId="0" applyFont="1" applyBorder="1" applyAlignment="1">
      <alignment vertical="center" textRotation="90" wrapText="1"/>
    </xf>
    <xf numFmtId="0" fontId="21" fillId="19" borderId="0" xfId="0" applyFont="1" applyFill="1"/>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5"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5" fillId="15" borderId="1" xfId="0" applyFont="1" applyFill="1" applyBorder="1" applyAlignment="1">
      <alignment horizontal="center" vertical="center"/>
    </xf>
    <xf numFmtId="0" fontId="15" fillId="15" borderId="2" xfId="0" applyFont="1" applyFill="1" applyBorder="1" applyAlignment="1">
      <alignment horizontal="center" vertical="center"/>
    </xf>
    <xf numFmtId="0" fontId="15" fillId="15" borderId="3" xfId="0" applyFont="1" applyFill="1" applyBorder="1" applyAlignment="1">
      <alignment horizontal="center" vertical="center"/>
    </xf>
    <xf numFmtId="0" fontId="14" fillId="15" borderId="5" xfId="0" applyFont="1" applyFill="1" applyBorder="1" applyAlignment="1">
      <alignment horizontal="left" vertical="center"/>
    </xf>
    <xf numFmtId="0" fontId="14" fillId="15" borderId="6" xfId="0" applyFont="1" applyFill="1" applyBorder="1" applyAlignment="1">
      <alignment horizontal="left" vertical="center"/>
    </xf>
    <xf numFmtId="0" fontId="14" fillId="15" borderId="8" xfId="0" applyFont="1" applyFill="1" applyBorder="1" applyAlignment="1">
      <alignment horizontal="left" vertical="center"/>
    </xf>
    <xf numFmtId="0" fontId="14" fillId="15" borderId="9" xfId="0" applyFont="1" applyFill="1" applyBorder="1" applyAlignment="1">
      <alignment horizontal="left"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2" fillId="5" borderId="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2" fillId="5" borderId="2" xfId="0" applyFont="1" applyFill="1" applyBorder="1" applyAlignment="1">
      <alignment horizontal="center" vertical="center"/>
    </xf>
    <xf numFmtId="0" fontId="12" fillId="5" borderId="8" xfId="0" applyFont="1" applyFill="1" applyBorder="1" applyAlignment="1">
      <alignment horizontal="center" vertical="center"/>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xf numFmtId="0" fontId="22" fillId="15" borderId="0" xfId="0" applyFont="1" applyFill="1" applyAlignment="1">
      <alignment horizontal="left" vertical="center" wrapText="1"/>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100</xdr:row>
      <xdr:rowOff>22413</xdr:rowOff>
    </xdr:from>
    <xdr:to>
      <xdr:col>2</xdr:col>
      <xdr:colOff>1030941</xdr:colOff>
      <xdr:row>107</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118</xdr:row>
      <xdr:rowOff>22413</xdr:rowOff>
    </xdr:from>
    <xdr:to>
      <xdr:col>2</xdr:col>
      <xdr:colOff>1030941</xdr:colOff>
      <xdr:row>125</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131</xdr:row>
      <xdr:rowOff>22413</xdr:rowOff>
    </xdr:from>
    <xdr:to>
      <xdr:col>2</xdr:col>
      <xdr:colOff>1030941</xdr:colOff>
      <xdr:row>138</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144</xdr:row>
      <xdr:rowOff>22413</xdr:rowOff>
    </xdr:from>
    <xdr:to>
      <xdr:col>2</xdr:col>
      <xdr:colOff>1030941</xdr:colOff>
      <xdr:row>151</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175</xdr:row>
      <xdr:rowOff>22413</xdr:rowOff>
    </xdr:from>
    <xdr:to>
      <xdr:col>2</xdr:col>
      <xdr:colOff>1030941</xdr:colOff>
      <xdr:row>182</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15.G1.P%20CIP%20SRPA%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DP"/>
      <sheetName val="DAP"/>
      <sheetName val="DLD"/>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v>0</v>
          </cell>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v>0</v>
          </cell>
          <cell r="Q2" t="str">
            <v>HS: Vulneración - Discapacidad</v>
          </cell>
          <cell r="R2">
            <v>0</v>
          </cell>
          <cell r="S2" t="str">
            <v>1800-179-2020</v>
          </cell>
          <cell r="T2">
            <v>200</v>
          </cell>
          <cell r="U2">
            <v>0</v>
          </cell>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v>0</v>
          </cell>
          <cell r="H3" t="str">
            <v>Carrera 7 No. 5-17 Barrio las Damas</v>
          </cell>
          <cell r="I3" t="str">
            <v>Puerto Rico</v>
          </cell>
          <cell r="J3" t="str">
            <v>Puerto Rico</v>
          </cell>
          <cell r="K3">
            <v>0</v>
          </cell>
          <cell r="L3">
            <v>3108565260</v>
          </cell>
          <cell r="M3" t="str">
            <v>proteccionfundar@gamil.com</v>
          </cell>
          <cell r="N3" t="str">
            <v>SRD</v>
          </cell>
          <cell r="O3" t="str">
            <v>Hogar sustituto entidad</v>
          </cell>
          <cell r="P3">
            <v>0</v>
          </cell>
          <cell r="Q3" t="str">
            <v>HS: Vulneración - Discapacidad</v>
          </cell>
          <cell r="R3">
            <v>0</v>
          </cell>
          <cell r="S3" t="str">
            <v>1800-179-2020</v>
          </cell>
          <cell r="T3">
            <v>55</v>
          </cell>
          <cell r="U3">
            <v>0</v>
          </cell>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v>0</v>
          </cell>
          <cell r="H4" t="str">
            <v>Calle 5 No. 5-34 Barrio Cincuentenario</v>
          </cell>
          <cell r="I4" t="str">
            <v>Belén De Los Andaquíes</v>
          </cell>
          <cell r="J4" t="str">
            <v>Belén De Los Andaquíes</v>
          </cell>
          <cell r="K4">
            <v>0</v>
          </cell>
          <cell r="L4">
            <v>3104374665</v>
          </cell>
          <cell r="M4" t="str">
            <v>proteccionfundar@gamil.com</v>
          </cell>
          <cell r="N4" t="str">
            <v>SRD</v>
          </cell>
          <cell r="O4" t="str">
            <v>Hogar sustituto entidad</v>
          </cell>
          <cell r="P4">
            <v>0</v>
          </cell>
          <cell r="Q4" t="str">
            <v>HS: Vulneración - Discapacidad</v>
          </cell>
          <cell r="R4">
            <v>0</v>
          </cell>
          <cell r="S4" t="str">
            <v>1800-179-2020</v>
          </cell>
          <cell r="T4">
            <v>23</v>
          </cell>
          <cell r="U4">
            <v>0</v>
          </cell>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v>0</v>
          </cell>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v>0</v>
          </cell>
          <cell r="Q5" t="str">
            <v>Vulneración</v>
          </cell>
          <cell r="R5">
            <v>0</v>
          </cell>
          <cell r="S5" t="str">
            <v>1800-178-2020</v>
          </cell>
          <cell r="T5">
            <v>0</v>
          </cell>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v>0</v>
          </cell>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v>0</v>
          </cell>
          <cell r="Q6" t="str">
            <v>RAJ</v>
          </cell>
          <cell r="R6">
            <v>0</v>
          </cell>
          <cell r="S6" t="str">
            <v>1800-183-2020</v>
          </cell>
          <cell r="T6">
            <v>5</v>
          </cell>
          <cell r="U6">
            <v>0</v>
          </cell>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v>0</v>
          </cell>
          <cell r="L7">
            <v>3108163758</v>
          </cell>
          <cell r="M7" t="str">
            <v>horizontefundacion2013@gmail.com</v>
          </cell>
          <cell r="N7" t="str">
            <v>SRPA</v>
          </cell>
          <cell r="O7" t="str">
            <v>Centro transitorio</v>
          </cell>
          <cell r="P7">
            <v>0</v>
          </cell>
          <cell r="Q7" t="str">
            <v>SRPA</v>
          </cell>
          <cell r="R7">
            <v>0</v>
          </cell>
          <cell r="S7" t="str">
            <v>1800-184-2020</v>
          </cell>
          <cell r="T7">
            <v>3</v>
          </cell>
          <cell r="U7">
            <v>0</v>
          </cell>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v>0</v>
          </cell>
          <cell r="L8">
            <v>3108163758</v>
          </cell>
          <cell r="M8" t="str">
            <v>horizontefundacion2013@gmail.com</v>
          </cell>
          <cell r="N8" t="str">
            <v>SRPA</v>
          </cell>
          <cell r="O8" t="str">
            <v>Centro de internamiento preventivo</v>
          </cell>
          <cell r="P8">
            <v>0</v>
          </cell>
          <cell r="Q8" t="str">
            <v>SRPA</v>
          </cell>
          <cell r="R8">
            <v>0</v>
          </cell>
          <cell r="S8" t="str">
            <v>1800-184-2020</v>
          </cell>
          <cell r="T8">
            <v>12</v>
          </cell>
          <cell r="U8">
            <v>0</v>
          </cell>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v>0</v>
          </cell>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v>0</v>
          </cell>
          <cell r="Q9" t="str">
            <v>SRPA</v>
          </cell>
          <cell r="R9">
            <v>0</v>
          </cell>
          <cell r="S9" t="str">
            <v>1800-181-2020</v>
          </cell>
          <cell r="T9">
            <v>30</v>
          </cell>
          <cell r="U9">
            <v>0</v>
          </cell>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v>0</v>
          </cell>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v>0</v>
          </cell>
          <cell r="Q10" t="str">
            <v>SRPA</v>
          </cell>
          <cell r="R10">
            <v>0</v>
          </cell>
          <cell r="S10" t="str">
            <v>1800-182-2020</v>
          </cell>
          <cell r="T10">
            <v>9</v>
          </cell>
          <cell r="U10">
            <v>0</v>
          </cell>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v>0</v>
          </cell>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v>0</v>
          </cell>
          <cell r="Q11" t="str">
            <v>Vulneración</v>
          </cell>
          <cell r="R11">
            <v>0</v>
          </cell>
          <cell r="S11" t="str">
            <v>1800-180-2020</v>
          </cell>
          <cell r="T11">
            <v>40</v>
          </cell>
          <cell r="U11">
            <v>0</v>
          </cell>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v>0</v>
          </cell>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v>0</v>
          </cell>
          <cell r="Q12" t="str">
            <v>Vulneración</v>
          </cell>
          <cell r="R12">
            <v>0</v>
          </cell>
          <cell r="S12">
            <v>66</v>
          </cell>
          <cell r="T12">
            <v>40</v>
          </cell>
          <cell r="U12">
            <v>0</v>
          </cell>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v>0</v>
          </cell>
          <cell r="Q13" t="str">
            <v>Vulneración</v>
          </cell>
          <cell r="R13">
            <v>0</v>
          </cell>
          <cell r="S13">
            <v>69</v>
          </cell>
          <cell r="T13">
            <v>30</v>
          </cell>
          <cell r="U13">
            <v>0</v>
          </cell>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v>0</v>
          </cell>
          <cell r="Q14" t="str">
            <v>Vulneración</v>
          </cell>
          <cell r="R14">
            <v>0</v>
          </cell>
          <cell r="S14">
            <v>70</v>
          </cell>
          <cell r="T14">
            <v>35</v>
          </cell>
          <cell r="U14">
            <v>0</v>
          </cell>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v>0</v>
          </cell>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v>0</v>
          </cell>
          <cell r="Q15" t="str">
            <v>RAJ</v>
          </cell>
          <cell r="R15">
            <v>0</v>
          </cell>
          <cell r="S15">
            <v>65</v>
          </cell>
          <cell r="T15">
            <v>5</v>
          </cell>
          <cell r="U15">
            <v>0</v>
          </cell>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v>0</v>
          </cell>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v>0</v>
          </cell>
          <cell r="S16">
            <v>65</v>
          </cell>
          <cell r="T16">
            <v>7</v>
          </cell>
          <cell r="U16">
            <v>0</v>
          </cell>
          <cell r="V16">
            <v>44181</v>
          </cell>
          <cell r="W16">
            <v>44347</v>
          </cell>
          <cell r="X16">
            <v>0</v>
          </cell>
          <cell r="Y16" t="str">
            <v>Dwan Hudgson Rodriguez</v>
          </cell>
        </row>
        <row r="17">
          <cell r="B17" t="str">
            <v>88-18-16</v>
          </cell>
          <cell r="C17" t="str">
            <v>San_Andrés</v>
          </cell>
          <cell r="D17" t="str">
            <v>Asociación gotas de paz</v>
          </cell>
          <cell r="E17" t="str">
            <v>827000764-1</v>
          </cell>
          <cell r="F17" t="str">
            <v>Marcela Correal Peña</v>
          </cell>
          <cell r="G17">
            <v>0</v>
          </cell>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v>0</v>
          </cell>
          <cell r="S17">
            <v>68</v>
          </cell>
          <cell r="T17">
            <v>3</v>
          </cell>
          <cell r="U17">
            <v>0</v>
          </cell>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v>0</v>
          </cell>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v>0</v>
          </cell>
          <cell r="Q18" t="str">
            <v>SRPA</v>
          </cell>
          <cell r="R18">
            <v>0</v>
          </cell>
          <cell r="S18">
            <v>67</v>
          </cell>
          <cell r="T18">
            <v>6</v>
          </cell>
          <cell r="U18">
            <v>0</v>
          </cell>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v>0</v>
          </cell>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v>0</v>
          </cell>
          <cell r="Q19" t="str">
            <v>SRPA</v>
          </cell>
          <cell r="R19">
            <v>0</v>
          </cell>
          <cell r="S19">
            <v>64</v>
          </cell>
          <cell r="T19">
            <v>8</v>
          </cell>
          <cell r="U19">
            <v>0</v>
          </cell>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v>0</v>
          </cell>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v>0</v>
          </cell>
          <cell r="Q20" t="str">
            <v>SRPA</v>
          </cell>
          <cell r="R20">
            <v>0</v>
          </cell>
          <cell r="S20">
            <v>63</v>
          </cell>
          <cell r="T20">
            <v>2</v>
          </cell>
          <cell r="U20">
            <v>0</v>
          </cell>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v>0</v>
          </cell>
          <cell r="H21" t="str">
            <v>Calle 25 No. 36A-56 Barrio Venecia</v>
          </cell>
          <cell r="I21" t="str">
            <v>Sincelejo</v>
          </cell>
          <cell r="J21" t="str">
            <v>Boston</v>
          </cell>
          <cell r="K21">
            <v>0</v>
          </cell>
          <cell r="L21">
            <v>3148654682</v>
          </cell>
          <cell r="M21" t="str">
            <v>apsefacomhs@outlook.es</v>
          </cell>
          <cell r="N21" t="str">
            <v>SRD</v>
          </cell>
          <cell r="O21" t="str">
            <v>Hogar sustituto entidad</v>
          </cell>
          <cell r="P21">
            <v>0</v>
          </cell>
          <cell r="Q21" t="str">
            <v>HS: Vulneración - Discapacidad</v>
          </cell>
          <cell r="R21">
            <v>0</v>
          </cell>
          <cell r="S21" t="str">
            <v>7000-436-2020</v>
          </cell>
          <cell r="T21">
            <v>162</v>
          </cell>
          <cell r="U21">
            <v>0</v>
          </cell>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v>0</v>
          </cell>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v>0</v>
          </cell>
          <cell r="Q22" t="str">
            <v>SRPA</v>
          </cell>
          <cell r="R22">
            <v>0</v>
          </cell>
          <cell r="S22" t="str">
            <v>7000-437-2020</v>
          </cell>
          <cell r="T22">
            <v>33</v>
          </cell>
          <cell r="U22">
            <v>0</v>
          </cell>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v>0</v>
          </cell>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v>0</v>
          </cell>
          <cell r="Q23" t="str">
            <v>RAJ</v>
          </cell>
          <cell r="R23">
            <v>0</v>
          </cell>
          <cell r="S23" t="str">
            <v>7000-438-2020</v>
          </cell>
          <cell r="T23">
            <v>20</v>
          </cell>
          <cell r="U23">
            <v>0</v>
          </cell>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v>0</v>
          </cell>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v>0</v>
          </cell>
          <cell r="Q24" t="str">
            <v>SRPA</v>
          </cell>
          <cell r="R24">
            <v>0</v>
          </cell>
          <cell r="S24" t="str">
            <v>7000-439-2020</v>
          </cell>
          <cell r="T24">
            <v>8</v>
          </cell>
          <cell r="U24">
            <v>0</v>
          </cell>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v>0</v>
          </cell>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v>0</v>
          </cell>
          <cell r="Q25" t="str">
            <v>SRPA</v>
          </cell>
          <cell r="R25">
            <v>0</v>
          </cell>
          <cell r="S25" t="str">
            <v>2000-432-2020</v>
          </cell>
          <cell r="T25">
            <v>24</v>
          </cell>
          <cell r="U25">
            <v>0</v>
          </cell>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v>0</v>
          </cell>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v>0</v>
          </cell>
          <cell r="Q26" t="str">
            <v>SRPA</v>
          </cell>
          <cell r="R26">
            <v>0</v>
          </cell>
          <cell r="S26" t="str">
            <v>2000-432-2020</v>
          </cell>
          <cell r="T26">
            <v>1</v>
          </cell>
          <cell r="U26">
            <v>0</v>
          </cell>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v>0</v>
          </cell>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v>0</v>
          </cell>
          <cell r="Q27" t="str">
            <v>SRPA</v>
          </cell>
          <cell r="R27">
            <v>0</v>
          </cell>
          <cell r="S27" t="str">
            <v>2000-433-2020</v>
          </cell>
          <cell r="T27">
            <v>11</v>
          </cell>
          <cell r="U27">
            <v>0</v>
          </cell>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v>0</v>
          </cell>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v>0</v>
          </cell>
          <cell r="Q28" t="str">
            <v>SRPA</v>
          </cell>
          <cell r="R28">
            <v>0</v>
          </cell>
          <cell r="S28" t="str">
            <v>2000-434-2020</v>
          </cell>
          <cell r="T28">
            <v>1</v>
          </cell>
          <cell r="U28">
            <v>0</v>
          </cell>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v>0</v>
          </cell>
          <cell r="L29">
            <v>3006928544</v>
          </cell>
          <cell r="M29" t="str">
            <v>pastoralsocialdevalledupar@gmail.com</v>
          </cell>
          <cell r="N29" t="str">
            <v>SRPA</v>
          </cell>
          <cell r="O29" t="str">
            <v>Apoyo postinstitucional – SRPA</v>
          </cell>
          <cell r="P29">
            <v>0</v>
          </cell>
          <cell r="Q29" t="str">
            <v>SRPA</v>
          </cell>
          <cell r="R29">
            <v>0</v>
          </cell>
          <cell r="S29" t="str">
            <v>2000-435-2020</v>
          </cell>
          <cell r="T29">
            <v>6</v>
          </cell>
          <cell r="U29">
            <v>0</v>
          </cell>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v>0</v>
          </cell>
          <cell r="L30">
            <v>3006928544</v>
          </cell>
          <cell r="M30" t="str">
            <v>pastoralsocialdevalledupar@gmail.com</v>
          </cell>
          <cell r="N30" t="str">
            <v>SRPA</v>
          </cell>
          <cell r="O30" t="str">
            <v>Intervención de apoyo RAJ</v>
          </cell>
          <cell r="P30">
            <v>0</v>
          </cell>
          <cell r="Q30" t="str">
            <v>RAJ</v>
          </cell>
          <cell r="R30">
            <v>0</v>
          </cell>
          <cell r="S30" t="str">
            <v>2000-437-2020</v>
          </cell>
          <cell r="T30">
            <v>8</v>
          </cell>
          <cell r="U30">
            <v>0</v>
          </cell>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v>0</v>
          </cell>
          <cell r="L31">
            <v>3006928544</v>
          </cell>
          <cell r="M31" t="str">
            <v>pastoralsocialdevalledupar@gmail.com</v>
          </cell>
          <cell r="N31" t="str">
            <v>SRPA</v>
          </cell>
          <cell r="O31" t="str">
            <v>Libertad vigilada – asistida</v>
          </cell>
          <cell r="P31">
            <v>0</v>
          </cell>
          <cell r="Q31" t="str">
            <v>SRPA</v>
          </cell>
          <cell r="R31">
            <v>0</v>
          </cell>
          <cell r="S31" t="str">
            <v>2000-438-2020</v>
          </cell>
          <cell r="T31">
            <v>28</v>
          </cell>
          <cell r="U31">
            <v>0</v>
          </cell>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v>0</v>
          </cell>
          <cell r="L32">
            <v>3006928544</v>
          </cell>
          <cell r="M32" t="str">
            <v>pastoralsocialdevalledupar@gmail.com</v>
          </cell>
          <cell r="N32" t="str">
            <v>SRPA</v>
          </cell>
          <cell r="O32" t="str">
            <v>Prestación de servicios sociales a la comunidad</v>
          </cell>
          <cell r="P32">
            <v>0</v>
          </cell>
          <cell r="Q32" t="str">
            <v>SRPA</v>
          </cell>
          <cell r="R32">
            <v>0</v>
          </cell>
          <cell r="S32" t="str">
            <v>2000-439-2020</v>
          </cell>
          <cell r="T32">
            <v>9</v>
          </cell>
          <cell r="U32">
            <v>0</v>
          </cell>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v>0</v>
          </cell>
          <cell r="L33">
            <v>3006928544</v>
          </cell>
          <cell r="M33" t="str">
            <v>pastoralsocialdevalledupar@gmail.com</v>
          </cell>
          <cell r="N33" t="str">
            <v>SRPA</v>
          </cell>
          <cell r="O33" t="str">
            <v>Externado RAJ</v>
          </cell>
          <cell r="P33" t="str">
            <v>Jornada completa</v>
          </cell>
          <cell r="Q33" t="str">
            <v>RAJ</v>
          </cell>
          <cell r="R33">
            <v>0</v>
          </cell>
          <cell r="S33" t="str">
            <v>2000-436-2020</v>
          </cell>
          <cell r="T33">
            <v>10</v>
          </cell>
          <cell r="U33">
            <v>0</v>
          </cell>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v>0</v>
          </cell>
          <cell r="L34">
            <v>3006928544</v>
          </cell>
          <cell r="M34" t="str">
            <v>pastoralsocialdevalledupar@gmail.com</v>
          </cell>
          <cell r="N34" t="str">
            <v>SRPA</v>
          </cell>
          <cell r="O34" t="str">
            <v>Externado RAJ</v>
          </cell>
          <cell r="P34" t="str">
            <v>Media jornada</v>
          </cell>
          <cell r="Q34" t="str">
            <v>RAJ</v>
          </cell>
          <cell r="R34">
            <v>0</v>
          </cell>
          <cell r="S34" t="str">
            <v>2000-441-2020</v>
          </cell>
          <cell r="T34">
            <v>6</v>
          </cell>
          <cell r="U34">
            <v>0</v>
          </cell>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v>0</v>
          </cell>
          <cell r="L35">
            <v>3006928544</v>
          </cell>
          <cell r="M35" t="str">
            <v>pastoralsocialdevalledupar@gmail.com</v>
          </cell>
          <cell r="N35" t="str">
            <v>SRPA</v>
          </cell>
          <cell r="O35" t="str">
            <v>Semicerrado externado</v>
          </cell>
          <cell r="P35" t="str">
            <v>Media jornada</v>
          </cell>
          <cell r="Q35" t="str">
            <v>SRPA</v>
          </cell>
          <cell r="R35">
            <v>0</v>
          </cell>
          <cell r="S35" t="str">
            <v>2000-440-2020</v>
          </cell>
          <cell r="T35">
            <v>16</v>
          </cell>
          <cell r="U35">
            <v>0</v>
          </cell>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v>0</v>
          </cell>
          <cell r="L36">
            <v>3006928544</v>
          </cell>
          <cell r="M36" t="str">
            <v>pastoralsocialdevalledupar@gmail.com</v>
          </cell>
          <cell r="N36" t="str">
            <v>SRPA</v>
          </cell>
          <cell r="O36" t="str">
            <v>Semicerrado externado</v>
          </cell>
          <cell r="P36" t="str">
            <v>Jornada completa</v>
          </cell>
          <cell r="Q36" t="str">
            <v>SRPA</v>
          </cell>
          <cell r="R36">
            <v>0</v>
          </cell>
          <cell r="S36" t="str">
            <v>2000-442-2020</v>
          </cell>
          <cell r="T36">
            <v>16</v>
          </cell>
          <cell r="U36">
            <v>0</v>
          </cell>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v>0</v>
          </cell>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v>0</v>
          </cell>
          <cell r="Q37" t="str">
            <v>Vulneración</v>
          </cell>
          <cell r="R37">
            <v>0</v>
          </cell>
          <cell r="S37" t="str">
            <v>2000-443-2020</v>
          </cell>
          <cell r="T37">
            <v>140</v>
          </cell>
          <cell r="U37">
            <v>0</v>
          </cell>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v>0</v>
          </cell>
          <cell r="H38" t="str">
            <v>Calle 26 No. 18- 25 Barrio El Tesoro</v>
          </cell>
          <cell r="I38" t="str">
            <v>Agustín Codazzi</v>
          </cell>
          <cell r="J38" t="str">
            <v>Codazzi</v>
          </cell>
          <cell r="K38">
            <v>0</v>
          </cell>
          <cell r="L38">
            <v>3167221724</v>
          </cell>
          <cell r="M38" t="str">
            <v>aspomujeres@hotmail.com</v>
          </cell>
          <cell r="N38" t="str">
            <v>SRD</v>
          </cell>
          <cell r="O38" t="str">
            <v>Intervención de apoyo - Apoyo psicosocial</v>
          </cell>
          <cell r="P38">
            <v>0</v>
          </cell>
          <cell r="Q38" t="str">
            <v>Vulneración</v>
          </cell>
          <cell r="R38">
            <v>0</v>
          </cell>
          <cell r="S38" t="str">
            <v>2000-443-2020</v>
          </cell>
          <cell r="T38">
            <v>150</v>
          </cell>
          <cell r="U38">
            <v>0</v>
          </cell>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v>0</v>
          </cell>
          <cell r="H39" t="str">
            <v>Calle 7 No. 7-35 Barrio Ovelio Jimenez</v>
          </cell>
          <cell r="I39" t="str">
            <v>La Jagua De Ibirico</v>
          </cell>
          <cell r="J39" t="str">
            <v>Codazzi</v>
          </cell>
          <cell r="K39">
            <v>0</v>
          </cell>
          <cell r="L39">
            <v>3126629835</v>
          </cell>
          <cell r="M39" t="str">
            <v>aspomujeres@hotmail.com</v>
          </cell>
          <cell r="N39" t="str">
            <v>SRD</v>
          </cell>
          <cell r="O39" t="str">
            <v>Intervención de apoyo - Apoyo psicosocial</v>
          </cell>
          <cell r="P39">
            <v>0</v>
          </cell>
          <cell r="Q39" t="str">
            <v>Vulneración</v>
          </cell>
          <cell r="R39">
            <v>0</v>
          </cell>
          <cell r="S39" t="str">
            <v>2000-443-2020</v>
          </cell>
          <cell r="T39">
            <v>150</v>
          </cell>
          <cell r="U39">
            <v>0</v>
          </cell>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v>0</v>
          </cell>
          <cell r="H40" t="str">
            <v>Carrera 3 No. 3-75 Calle El Progreso</v>
          </cell>
          <cell r="I40" t="str">
            <v>Chiriguaná</v>
          </cell>
          <cell r="J40" t="str">
            <v>Chiriguaná</v>
          </cell>
          <cell r="K40">
            <v>0</v>
          </cell>
          <cell r="L40">
            <v>3185097084</v>
          </cell>
          <cell r="M40" t="str">
            <v>aspomujeres@hotmail.com</v>
          </cell>
          <cell r="N40" t="str">
            <v>SRD</v>
          </cell>
          <cell r="O40" t="str">
            <v>Intervención de apoyo - Apoyo psicosocial</v>
          </cell>
          <cell r="P40">
            <v>0</v>
          </cell>
          <cell r="Q40" t="str">
            <v>Vulneración</v>
          </cell>
          <cell r="R40">
            <v>0</v>
          </cell>
          <cell r="S40" t="str">
            <v>2000-443-2020</v>
          </cell>
          <cell r="T40">
            <v>50</v>
          </cell>
          <cell r="U40">
            <v>0</v>
          </cell>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v>0</v>
          </cell>
          <cell r="L41">
            <v>3002120949</v>
          </cell>
          <cell r="M41" t="str">
            <v>fundinaj@hotmail.com</v>
          </cell>
          <cell r="N41" t="str">
            <v>SRD</v>
          </cell>
          <cell r="O41" t="str">
            <v>Internado</v>
          </cell>
          <cell r="P41">
            <v>0</v>
          </cell>
          <cell r="Q41" t="str">
            <v>Calle</v>
          </cell>
          <cell r="R41">
            <v>0</v>
          </cell>
          <cell r="S41" t="str">
            <v>2000-444-2020</v>
          </cell>
          <cell r="T41">
            <v>70</v>
          </cell>
          <cell r="U41">
            <v>0</v>
          </cell>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v>0</v>
          </cell>
          <cell r="H42" t="str">
            <v>Carrera 19 No. 6B-24 Valledupar</v>
          </cell>
          <cell r="I42" t="str">
            <v>Valledupar</v>
          </cell>
          <cell r="J42" t="str">
            <v>Valledupar N. 2</v>
          </cell>
          <cell r="K42">
            <v>0</v>
          </cell>
          <cell r="L42">
            <v>3145438159</v>
          </cell>
          <cell r="M42" t="str">
            <v>funilusion326@gmail.com</v>
          </cell>
          <cell r="N42" t="str">
            <v>SRD</v>
          </cell>
          <cell r="O42" t="str">
            <v>Intervención de apoyo - Apoyo psicosocial</v>
          </cell>
          <cell r="P42">
            <v>0</v>
          </cell>
          <cell r="Q42" t="str">
            <v>Vulneración</v>
          </cell>
          <cell r="R42">
            <v>0</v>
          </cell>
          <cell r="S42" t="str">
            <v>2000-445-2020</v>
          </cell>
          <cell r="T42">
            <v>50</v>
          </cell>
          <cell r="U42">
            <v>0</v>
          </cell>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v>0</v>
          </cell>
          <cell r="H43" t="str">
            <v>Carrera 6 No. 7-64 Barrio Solano Perez</v>
          </cell>
          <cell r="I43" t="str">
            <v>Aguachica</v>
          </cell>
          <cell r="J43" t="str">
            <v>Aguachica</v>
          </cell>
          <cell r="K43">
            <v>0</v>
          </cell>
          <cell r="L43" t="str">
            <v>3163006474-3218246552</v>
          </cell>
          <cell r="M43" t="str">
            <v>fumefuaguachica@hotmail.com</v>
          </cell>
          <cell r="N43" t="str">
            <v>SRD</v>
          </cell>
          <cell r="O43" t="str">
            <v>Externado</v>
          </cell>
          <cell r="P43" t="str">
            <v>Media jornada</v>
          </cell>
          <cell r="Q43" t="str">
            <v>Trabajo infantil</v>
          </cell>
          <cell r="R43">
            <v>0</v>
          </cell>
          <cell r="S43" t="str">
            <v>2000-446-2020</v>
          </cell>
          <cell r="T43">
            <v>100</v>
          </cell>
          <cell r="U43">
            <v>0</v>
          </cell>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v>0</v>
          </cell>
          <cell r="H44" t="str">
            <v>Carrera 3 Bis No. 10A-84 Barrio Costa Hermosa - Corregimiento La Loma</v>
          </cell>
          <cell r="I44" t="str">
            <v>El Paso</v>
          </cell>
          <cell r="J44" t="str">
            <v>Chiriguaná</v>
          </cell>
          <cell r="K44">
            <v>0</v>
          </cell>
          <cell r="L44" t="str">
            <v>3163006936 3022411841</v>
          </cell>
          <cell r="M44" t="str">
            <v>fumefulaloma@hotmail.com</v>
          </cell>
          <cell r="N44" t="str">
            <v>SRD</v>
          </cell>
          <cell r="O44" t="str">
            <v>Externado</v>
          </cell>
          <cell r="P44" t="str">
            <v>Media jornada</v>
          </cell>
          <cell r="Q44" t="str">
            <v>Trabajo infantil</v>
          </cell>
          <cell r="R44">
            <v>0</v>
          </cell>
          <cell r="S44" t="str">
            <v>2000-446-2020</v>
          </cell>
          <cell r="T44">
            <v>160</v>
          </cell>
          <cell r="U44">
            <v>0</v>
          </cell>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v>0</v>
          </cell>
          <cell r="H45" t="str">
            <v>Parcela 6 Manzana 3 Unidad Inmobiliaria Las Marías Vía La Paz</v>
          </cell>
          <cell r="I45" t="str">
            <v>Valledupar</v>
          </cell>
          <cell r="J45" t="str">
            <v>Valledupar N. 2</v>
          </cell>
          <cell r="K45">
            <v>0</v>
          </cell>
          <cell r="L45">
            <v>3015012034</v>
          </cell>
          <cell r="M45" t="str">
            <v>fumefuvalledupar@gmail.com</v>
          </cell>
          <cell r="N45" t="str">
            <v>SRD</v>
          </cell>
          <cell r="O45" t="str">
            <v>Externado</v>
          </cell>
          <cell r="P45" t="str">
            <v>Media jornada</v>
          </cell>
          <cell r="Q45" t="str">
            <v>Trabajo infantil</v>
          </cell>
          <cell r="R45">
            <v>0</v>
          </cell>
          <cell r="S45" t="str">
            <v>2000-446-2020</v>
          </cell>
          <cell r="T45">
            <v>100</v>
          </cell>
          <cell r="U45">
            <v>0</v>
          </cell>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v>0</v>
          </cell>
          <cell r="H46" t="str">
            <v>Calle 3 No. 7-110 Barrio Barranquillita</v>
          </cell>
          <cell r="I46" t="str">
            <v>Chiriguaná</v>
          </cell>
          <cell r="J46" t="str">
            <v>Chiriguaná</v>
          </cell>
          <cell r="K46">
            <v>0</v>
          </cell>
          <cell r="L46">
            <v>3114144526</v>
          </cell>
          <cell r="M46" t="str">
            <v>fmf.tichiriguana@hotmail.com</v>
          </cell>
          <cell r="N46" t="str">
            <v>SRD</v>
          </cell>
          <cell r="O46" t="str">
            <v>Externado</v>
          </cell>
          <cell r="P46" t="str">
            <v>Media jornada</v>
          </cell>
          <cell r="Q46" t="str">
            <v>Trabajo infantil</v>
          </cell>
          <cell r="R46">
            <v>0</v>
          </cell>
          <cell r="S46" t="str">
            <v>2000-446-2020</v>
          </cell>
          <cell r="T46">
            <v>70</v>
          </cell>
          <cell r="U46">
            <v>0</v>
          </cell>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v>0</v>
          </cell>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v>0</v>
          </cell>
          <cell r="Q47" t="str">
            <v>Vulneración</v>
          </cell>
          <cell r="R47">
            <v>0</v>
          </cell>
          <cell r="S47" t="str">
            <v>2000-447-2020</v>
          </cell>
          <cell r="T47">
            <v>0</v>
          </cell>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v>0</v>
          </cell>
          <cell r="H48" t="str">
            <v>Calle 3 No. 19-31 Local 1</v>
          </cell>
          <cell r="I48" t="str">
            <v>Aguachica</v>
          </cell>
          <cell r="J48" t="str">
            <v>Aguachica</v>
          </cell>
          <cell r="K48">
            <v>0</v>
          </cell>
          <cell r="L48">
            <v>3145455763</v>
          </cell>
          <cell r="M48" t="str">
            <v>marthaines.apsefacom@hotmail.com</v>
          </cell>
          <cell r="N48" t="str">
            <v>SRD</v>
          </cell>
          <cell r="O48" t="str">
            <v>Intervención de apoyo - Apoyo psicológico especializado</v>
          </cell>
          <cell r="P48">
            <v>0</v>
          </cell>
          <cell r="Q48" t="str">
            <v>Vulneración</v>
          </cell>
          <cell r="R48">
            <v>0</v>
          </cell>
          <cell r="S48" t="str">
            <v>2000-447-2020</v>
          </cell>
          <cell r="T48">
            <v>0</v>
          </cell>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v>0</v>
          </cell>
          <cell r="H49" t="str">
            <v>Calle 18 No. 13-145</v>
          </cell>
          <cell r="I49" t="str">
            <v>Agustín Codazzi</v>
          </cell>
          <cell r="J49" t="str">
            <v>Codazzi</v>
          </cell>
          <cell r="K49">
            <v>0</v>
          </cell>
          <cell r="L49">
            <v>3145455763</v>
          </cell>
          <cell r="M49" t="str">
            <v>marthaines.apsefacom@hotmail.com</v>
          </cell>
          <cell r="N49" t="str">
            <v>SRD</v>
          </cell>
          <cell r="O49" t="str">
            <v>Intervención de apoyo - Apoyo psicológico especializado</v>
          </cell>
          <cell r="P49">
            <v>0</v>
          </cell>
          <cell r="Q49" t="str">
            <v>Vulneración</v>
          </cell>
          <cell r="R49">
            <v>0</v>
          </cell>
          <cell r="S49" t="str">
            <v>2000-447-2020</v>
          </cell>
          <cell r="T49">
            <v>0</v>
          </cell>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v>0</v>
          </cell>
          <cell r="H50" t="str">
            <v>Carrera 4 No. 8-45 Edificio Machado</v>
          </cell>
          <cell r="I50" t="str">
            <v>Chiriguaná</v>
          </cell>
          <cell r="J50" t="str">
            <v>Chiriguaná</v>
          </cell>
          <cell r="K50">
            <v>0</v>
          </cell>
          <cell r="L50">
            <v>3145455763</v>
          </cell>
          <cell r="M50" t="str">
            <v>marthaines.apsefacom@hotmail.com</v>
          </cell>
          <cell r="N50" t="str">
            <v>SRD</v>
          </cell>
          <cell r="O50" t="str">
            <v>Intervención de apoyo - Apoyo psicológico especializado</v>
          </cell>
          <cell r="P50">
            <v>0</v>
          </cell>
          <cell r="Q50" t="str">
            <v>Vulneración</v>
          </cell>
          <cell r="R50">
            <v>0</v>
          </cell>
          <cell r="S50" t="str">
            <v>2000-447-2020</v>
          </cell>
          <cell r="T50">
            <v>0</v>
          </cell>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v>0</v>
          </cell>
          <cell r="H51" t="str">
            <v>Carrera 8 No. 13B-106 Barrio Cañahuate</v>
          </cell>
          <cell r="I51" t="str">
            <v>Valledupar</v>
          </cell>
          <cell r="J51" t="str">
            <v>Valledupar N. 2</v>
          </cell>
          <cell r="K51">
            <v>0</v>
          </cell>
          <cell r="L51">
            <v>3145455763</v>
          </cell>
          <cell r="M51" t="str">
            <v>apsefacomgeneral@outlook.com</v>
          </cell>
          <cell r="N51" t="str">
            <v>SRD</v>
          </cell>
          <cell r="O51" t="str">
            <v>Intervención de apoyo - Apoyo psicológico especializado</v>
          </cell>
          <cell r="P51">
            <v>0</v>
          </cell>
          <cell r="Q51" t="str">
            <v>Violencia sexual</v>
          </cell>
          <cell r="R51">
            <v>0</v>
          </cell>
          <cell r="S51" t="str">
            <v>2000-448-2020</v>
          </cell>
          <cell r="T51">
            <v>0</v>
          </cell>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v>0</v>
          </cell>
          <cell r="H52" t="str">
            <v>Calle 3 No. 19-31 Local 1</v>
          </cell>
          <cell r="I52" t="str">
            <v>Aguachica</v>
          </cell>
          <cell r="J52" t="str">
            <v>Aguachica</v>
          </cell>
          <cell r="K52">
            <v>0</v>
          </cell>
          <cell r="L52">
            <v>3145455763</v>
          </cell>
          <cell r="M52" t="str">
            <v>apsefacomgeneral@outlook.com</v>
          </cell>
          <cell r="N52" t="str">
            <v>SRD</v>
          </cell>
          <cell r="O52" t="str">
            <v>Intervención de apoyo - Apoyo psicológico especializado</v>
          </cell>
          <cell r="P52">
            <v>0</v>
          </cell>
          <cell r="Q52" t="str">
            <v>Violencia sexual</v>
          </cell>
          <cell r="R52">
            <v>0</v>
          </cell>
          <cell r="S52" t="str">
            <v>2000-448-2020</v>
          </cell>
          <cell r="T52">
            <v>0</v>
          </cell>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v>0</v>
          </cell>
          <cell r="H53" t="str">
            <v>Calle 18 No. 13-145</v>
          </cell>
          <cell r="I53" t="str">
            <v>Agustín Codazzi</v>
          </cell>
          <cell r="J53" t="str">
            <v>Codazzi</v>
          </cell>
          <cell r="K53">
            <v>0</v>
          </cell>
          <cell r="L53">
            <v>3145455763</v>
          </cell>
          <cell r="M53" t="str">
            <v>apsefacomgeneral@outlook.com</v>
          </cell>
          <cell r="N53" t="str">
            <v>SRD</v>
          </cell>
          <cell r="O53" t="str">
            <v>Intervención de apoyo - Apoyo psicológico especializado</v>
          </cell>
          <cell r="P53">
            <v>0</v>
          </cell>
          <cell r="Q53" t="str">
            <v>Violencia sexual</v>
          </cell>
          <cell r="R53">
            <v>0</v>
          </cell>
          <cell r="S53" t="str">
            <v>2000-448-2020</v>
          </cell>
          <cell r="T53">
            <v>0</v>
          </cell>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v>0</v>
          </cell>
          <cell r="H54" t="str">
            <v>Carrera 4 No. 8-45 Edificio Machado</v>
          </cell>
          <cell r="I54" t="str">
            <v>Chiriguaná</v>
          </cell>
          <cell r="J54" t="str">
            <v>Chiriguaná</v>
          </cell>
          <cell r="K54">
            <v>0</v>
          </cell>
          <cell r="L54">
            <v>3145455763</v>
          </cell>
          <cell r="M54" t="str">
            <v>apsefacomgeneral@outlook.com</v>
          </cell>
          <cell r="N54" t="str">
            <v>SRD</v>
          </cell>
          <cell r="O54" t="str">
            <v>Intervención de apoyo - Apoyo psicológico especializado</v>
          </cell>
          <cell r="P54">
            <v>0</v>
          </cell>
          <cell r="Q54" t="str">
            <v>Violencia sexual</v>
          </cell>
          <cell r="R54">
            <v>0</v>
          </cell>
          <cell r="S54" t="str">
            <v>2000-448-2020</v>
          </cell>
          <cell r="T54">
            <v>0</v>
          </cell>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v>0</v>
          </cell>
          <cell r="H55" t="str">
            <v>Calle 13 No. 22-40</v>
          </cell>
          <cell r="I55" t="str">
            <v>Bosconia</v>
          </cell>
          <cell r="J55" t="str">
            <v>Valledupar N. 2</v>
          </cell>
          <cell r="K55">
            <v>0</v>
          </cell>
          <cell r="L55">
            <v>3017923400</v>
          </cell>
          <cell r="M55" t="str">
            <v>externadobosconia98@gmail.com</v>
          </cell>
          <cell r="N55" t="str">
            <v>SRD</v>
          </cell>
          <cell r="O55" t="str">
            <v>Externado</v>
          </cell>
          <cell r="P55" t="str">
            <v>Media jornada</v>
          </cell>
          <cell r="Q55" t="str">
            <v>Trabajo infantil</v>
          </cell>
          <cell r="R55">
            <v>0</v>
          </cell>
          <cell r="S55" t="str">
            <v>2000-449-2020</v>
          </cell>
          <cell r="T55">
            <v>100</v>
          </cell>
          <cell r="U55">
            <v>0</v>
          </cell>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v>0</v>
          </cell>
          <cell r="H56" t="str">
            <v>Calle 13 No. 11-05</v>
          </cell>
          <cell r="I56" t="str">
            <v>Aguachica</v>
          </cell>
          <cell r="J56" t="str">
            <v>Aguachica</v>
          </cell>
          <cell r="K56">
            <v>0</v>
          </cell>
          <cell r="L56">
            <v>3163971946</v>
          </cell>
          <cell r="M56" t="str">
            <v>apsefacomintervenciondeapoyo@gmail.com</v>
          </cell>
          <cell r="N56" t="str">
            <v>SRD</v>
          </cell>
          <cell r="O56" t="str">
            <v>Intervención de apoyo - Apoyo psicosocial</v>
          </cell>
          <cell r="P56">
            <v>0</v>
          </cell>
          <cell r="Q56" t="str">
            <v>Vulneración</v>
          </cell>
          <cell r="R56">
            <v>0</v>
          </cell>
          <cell r="S56" t="str">
            <v>2000-450-2020</v>
          </cell>
          <cell r="T56">
            <v>139</v>
          </cell>
          <cell r="U56">
            <v>0</v>
          </cell>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v>0</v>
          </cell>
          <cell r="Q57" t="str">
            <v>SRPA</v>
          </cell>
          <cell r="R57">
            <v>0</v>
          </cell>
          <cell r="S57">
            <v>87</v>
          </cell>
          <cell r="T57">
            <v>2</v>
          </cell>
          <cell r="U57">
            <v>0</v>
          </cell>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v>0</v>
          </cell>
          <cell r="Q58" t="str">
            <v>SRPA</v>
          </cell>
          <cell r="R58">
            <v>0</v>
          </cell>
          <cell r="S58">
            <v>87</v>
          </cell>
          <cell r="T58">
            <v>8</v>
          </cell>
          <cell r="U58">
            <v>0</v>
          </cell>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v>0</v>
          </cell>
          <cell r="Q59" t="str">
            <v>SRPA</v>
          </cell>
          <cell r="R59">
            <v>0</v>
          </cell>
          <cell r="S59">
            <v>87</v>
          </cell>
          <cell r="T59">
            <v>17</v>
          </cell>
          <cell r="U59">
            <v>0</v>
          </cell>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v>0</v>
          </cell>
          <cell r="Q60" t="str">
            <v>SRPA</v>
          </cell>
          <cell r="R60">
            <v>0</v>
          </cell>
          <cell r="S60">
            <v>88</v>
          </cell>
          <cell r="T60">
            <v>17</v>
          </cell>
          <cell r="U60">
            <v>0</v>
          </cell>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v>0</v>
          </cell>
          <cell r="Q61" t="str">
            <v>RAJ</v>
          </cell>
          <cell r="R61">
            <v>0</v>
          </cell>
          <cell r="S61">
            <v>88</v>
          </cell>
          <cell r="T61">
            <v>20</v>
          </cell>
          <cell r="U61">
            <v>0</v>
          </cell>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v>0</v>
          </cell>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v>0</v>
          </cell>
          <cell r="Q62" t="str">
            <v>SRPA</v>
          </cell>
          <cell r="R62">
            <v>0</v>
          </cell>
          <cell r="S62" t="str">
            <v>7300-340-2020</v>
          </cell>
          <cell r="T62">
            <v>70</v>
          </cell>
          <cell r="U62">
            <v>0</v>
          </cell>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v>0</v>
          </cell>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v>0</v>
          </cell>
          <cell r="Q63" t="str">
            <v>SRPA</v>
          </cell>
          <cell r="R63">
            <v>0</v>
          </cell>
          <cell r="S63" t="str">
            <v>7300-340-2020</v>
          </cell>
          <cell r="T63">
            <v>10</v>
          </cell>
          <cell r="U63">
            <v>0</v>
          </cell>
          <cell r="V63">
            <v>44181</v>
          </cell>
          <cell r="W63">
            <v>44347</v>
          </cell>
          <cell r="X63">
            <v>0</v>
          </cell>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v>0</v>
          </cell>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v>0</v>
          </cell>
          <cell r="Q64" t="str">
            <v>SRPA</v>
          </cell>
          <cell r="R64">
            <v>0</v>
          </cell>
          <cell r="S64" t="str">
            <v>7300-341-2020</v>
          </cell>
          <cell r="T64">
            <v>2</v>
          </cell>
          <cell r="U64">
            <v>0</v>
          </cell>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v>0</v>
          </cell>
          <cell r="Q65" t="str">
            <v>SRPA</v>
          </cell>
          <cell r="R65">
            <v>0</v>
          </cell>
          <cell r="S65" t="str">
            <v>7300-336-2020</v>
          </cell>
          <cell r="T65">
            <v>105</v>
          </cell>
          <cell r="U65">
            <v>0</v>
          </cell>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v>0</v>
          </cell>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v>0</v>
          </cell>
          <cell r="S66" t="str">
            <v>7300-338-2020</v>
          </cell>
          <cell r="T66">
            <v>45</v>
          </cell>
          <cell r="U66">
            <v>0</v>
          </cell>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v>0</v>
          </cell>
          <cell r="Q67" t="str">
            <v>SRPA</v>
          </cell>
          <cell r="R67">
            <v>0</v>
          </cell>
          <cell r="S67" t="str">
            <v>7300-337-2020</v>
          </cell>
          <cell r="T67">
            <v>10</v>
          </cell>
          <cell r="U67">
            <v>0</v>
          </cell>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v>0</v>
          </cell>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v>0</v>
          </cell>
          <cell r="Q68" t="str">
            <v>Vulneración</v>
          </cell>
          <cell r="R68">
            <v>0</v>
          </cell>
          <cell r="S68" t="str">
            <v>7300-324-2020</v>
          </cell>
          <cell r="T68">
            <v>26</v>
          </cell>
          <cell r="U68">
            <v>0</v>
          </cell>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v>0</v>
          </cell>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v>0</v>
          </cell>
          <cell r="Q69" t="str">
            <v>Vulneración</v>
          </cell>
          <cell r="R69">
            <v>0</v>
          </cell>
          <cell r="S69" t="str">
            <v>7300-323-2020</v>
          </cell>
          <cell r="T69">
            <v>14</v>
          </cell>
          <cell r="U69">
            <v>0</v>
          </cell>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v>0</v>
          </cell>
          <cell r="Q70" t="str">
            <v>Vulneración</v>
          </cell>
          <cell r="R70">
            <v>0</v>
          </cell>
          <cell r="S70" t="str">
            <v>7300-323-2020</v>
          </cell>
          <cell r="T70">
            <v>18</v>
          </cell>
          <cell r="U70">
            <v>0</v>
          </cell>
          <cell r="V70">
            <v>44181</v>
          </cell>
          <cell r="W70">
            <v>44347</v>
          </cell>
          <cell r="X70">
            <v>0</v>
          </cell>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v>0</v>
          </cell>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v>0</v>
          </cell>
          <cell r="Q71" t="str">
            <v>Vulneración</v>
          </cell>
          <cell r="R71">
            <v>0</v>
          </cell>
          <cell r="S71" t="str">
            <v>7300-321-2020</v>
          </cell>
          <cell r="T71">
            <v>12</v>
          </cell>
          <cell r="U71">
            <v>0</v>
          </cell>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v>0</v>
          </cell>
          <cell r="Q72" t="str">
            <v>Vulneración</v>
          </cell>
          <cell r="R72">
            <v>0</v>
          </cell>
          <cell r="S72" t="str">
            <v>7300-322-2020</v>
          </cell>
          <cell r="T72">
            <v>55</v>
          </cell>
          <cell r="U72">
            <v>0</v>
          </cell>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v>0</v>
          </cell>
          <cell r="L73">
            <v>3183516852</v>
          </cell>
          <cell r="M73" t="str">
            <v>fundapoyo-srpa@hotmail.com</v>
          </cell>
          <cell r="N73" t="str">
            <v>SRPA</v>
          </cell>
          <cell r="O73" t="str">
            <v>Internado RAJ</v>
          </cell>
          <cell r="P73">
            <v>0</v>
          </cell>
          <cell r="Q73" t="str">
            <v>RAJ</v>
          </cell>
          <cell r="R73">
            <v>0</v>
          </cell>
          <cell r="S73" t="str">
            <v>7300-339-2020</v>
          </cell>
          <cell r="T73">
            <v>50</v>
          </cell>
          <cell r="U73">
            <v>0</v>
          </cell>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v>0</v>
          </cell>
          <cell r="H74" t="str">
            <v>Manzana G Casa 1 - Barrio Hacienda Piedra Pintada</v>
          </cell>
          <cell r="I74" t="str">
            <v>Ibagué</v>
          </cell>
          <cell r="J74" t="str">
            <v>Galán</v>
          </cell>
          <cell r="K74">
            <v>0</v>
          </cell>
          <cell r="L74">
            <v>3213762783</v>
          </cell>
          <cell r="M74" t="str">
            <v>fund.loyalambar@gmail.com</v>
          </cell>
          <cell r="N74" t="str">
            <v>SRD</v>
          </cell>
          <cell r="O74" t="str">
            <v>Externado</v>
          </cell>
          <cell r="P74" t="str">
            <v>Jornada Completa</v>
          </cell>
          <cell r="Q74" t="str">
            <v>Vulneración</v>
          </cell>
          <cell r="R74">
            <v>0</v>
          </cell>
          <cell r="S74" t="str">
            <v>7300-333-2020</v>
          </cell>
          <cell r="T74">
            <v>26</v>
          </cell>
          <cell r="U74">
            <v>0</v>
          </cell>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v>0</v>
          </cell>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v>0</v>
          </cell>
          <cell r="S75" t="str">
            <v>7300-320-2020</v>
          </cell>
          <cell r="T75">
            <v>16</v>
          </cell>
          <cell r="U75">
            <v>0</v>
          </cell>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v>0</v>
          </cell>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v>0</v>
          </cell>
          <cell r="Q76" t="str">
            <v>HS: Vulneración - Discapacidad</v>
          </cell>
          <cell r="R76">
            <v>0</v>
          </cell>
          <cell r="S76" t="str">
            <v>7300-313-2020</v>
          </cell>
          <cell r="T76">
            <v>58</v>
          </cell>
          <cell r="U76">
            <v>0</v>
          </cell>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v>0</v>
          </cell>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v>0</v>
          </cell>
          <cell r="Q77" t="str">
            <v>HS: Vulneración - Discapacidad</v>
          </cell>
          <cell r="R77">
            <v>0</v>
          </cell>
          <cell r="S77" t="str">
            <v>7300-313-2020</v>
          </cell>
          <cell r="T77">
            <v>45</v>
          </cell>
          <cell r="U77">
            <v>0</v>
          </cell>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v>0</v>
          </cell>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v>0</v>
          </cell>
          <cell r="Q78" t="str">
            <v>HS: Vulneración - Discapacidad</v>
          </cell>
          <cell r="R78">
            <v>0</v>
          </cell>
          <cell r="S78" t="str">
            <v>7300-313-2020</v>
          </cell>
          <cell r="T78">
            <v>45</v>
          </cell>
          <cell r="U78">
            <v>0</v>
          </cell>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v>0</v>
          </cell>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v>0</v>
          </cell>
          <cell r="Q79" t="str">
            <v>Vulneración</v>
          </cell>
          <cell r="R79">
            <v>0</v>
          </cell>
          <cell r="S79" t="str">
            <v>7300-313-2020</v>
          </cell>
          <cell r="T79">
            <v>13</v>
          </cell>
          <cell r="U79">
            <v>0</v>
          </cell>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v>0</v>
          </cell>
          <cell r="M80" t="str">
            <v>luzaydagomez@ymcatolima.org.co</v>
          </cell>
          <cell r="N80" t="str">
            <v>SRD</v>
          </cell>
          <cell r="O80" t="str">
            <v>Hogar sustituto entidad</v>
          </cell>
          <cell r="P80">
            <v>0</v>
          </cell>
          <cell r="Q80" t="str">
            <v>HS: Vulneración - Discapacidad</v>
          </cell>
          <cell r="R80">
            <v>0</v>
          </cell>
          <cell r="S80" t="str">
            <v>7300-309-2020</v>
          </cell>
          <cell r="T80">
            <v>435</v>
          </cell>
          <cell r="U80">
            <v>0</v>
          </cell>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v>0</v>
          </cell>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v>0</v>
          </cell>
          <cell r="Q81" t="str">
            <v>Vulneración</v>
          </cell>
          <cell r="R81">
            <v>0</v>
          </cell>
          <cell r="S81" t="str">
            <v>7300-315-2020</v>
          </cell>
          <cell r="T81">
            <v>45</v>
          </cell>
          <cell r="U81">
            <v>0</v>
          </cell>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v>0</v>
          </cell>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v>0</v>
          </cell>
          <cell r="Q82" t="str">
            <v>Vulneración</v>
          </cell>
          <cell r="R82">
            <v>0</v>
          </cell>
          <cell r="S82" t="str">
            <v>7300-314-2020</v>
          </cell>
          <cell r="T82">
            <v>48</v>
          </cell>
          <cell r="U82">
            <v>0</v>
          </cell>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v>0</v>
          </cell>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v>0</v>
          </cell>
          <cell r="Q83" t="str">
            <v>Discapacidad</v>
          </cell>
          <cell r="R83" t="str">
            <v>Intelectual</v>
          </cell>
          <cell r="S83" t="str">
            <v>7300-331-2020</v>
          </cell>
          <cell r="T83">
            <v>63</v>
          </cell>
          <cell r="U83">
            <v>0</v>
          </cell>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v>0</v>
          </cell>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v>0</v>
          </cell>
          <cell r="Q84" t="str">
            <v>Vulneración</v>
          </cell>
          <cell r="R84">
            <v>0</v>
          </cell>
          <cell r="S84" t="str">
            <v>7300-334-2020</v>
          </cell>
          <cell r="T84">
            <v>100</v>
          </cell>
          <cell r="U84">
            <v>0</v>
          </cell>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v>0</v>
          </cell>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v>0</v>
          </cell>
          <cell r="Q85" t="str">
            <v>Vulneración</v>
          </cell>
          <cell r="R85">
            <v>0</v>
          </cell>
          <cell r="S85" t="str">
            <v>7300-335-2020</v>
          </cell>
          <cell r="T85">
            <v>0</v>
          </cell>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v>0</v>
          </cell>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v>0</v>
          </cell>
          <cell r="Q86" t="str">
            <v>Violencia sexual</v>
          </cell>
          <cell r="R86">
            <v>0</v>
          </cell>
          <cell r="S86" t="str">
            <v>7300-332-2020</v>
          </cell>
          <cell r="T86">
            <v>33</v>
          </cell>
          <cell r="U86">
            <v>0</v>
          </cell>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v>0</v>
          </cell>
          <cell r="H87" t="str">
            <v>Finca Villa Laura Potrero Vereda Potrerito - Jurisdicción El Totumo A 200 Metros Del Puente De La Variante</v>
          </cell>
          <cell r="I87" t="str">
            <v>Ibagué</v>
          </cell>
          <cell r="J87" t="str">
            <v>Galán</v>
          </cell>
          <cell r="K87">
            <v>0</v>
          </cell>
          <cell r="L87">
            <v>3166240547</v>
          </cell>
          <cell r="M87" t="str">
            <v>fga_generofemenino@outlook.es</v>
          </cell>
          <cell r="N87" t="str">
            <v>SRD</v>
          </cell>
          <cell r="O87" t="str">
            <v>Internado</v>
          </cell>
          <cell r="P87">
            <v>0</v>
          </cell>
          <cell r="Q87" t="str">
            <v>Consumo SPA</v>
          </cell>
          <cell r="R87">
            <v>0</v>
          </cell>
          <cell r="S87" t="str">
            <v>7300-319-2020</v>
          </cell>
          <cell r="T87">
            <v>77</v>
          </cell>
          <cell r="U87">
            <v>0</v>
          </cell>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v>0</v>
          </cell>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v>0</v>
          </cell>
          <cell r="S88" t="str">
            <v>7300-310-2020</v>
          </cell>
          <cell r="T88">
            <v>40</v>
          </cell>
          <cell r="U88">
            <v>0</v>
          </cell>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v>0</v>
          </cell>
          <cell r="S89" t="str">
            <v>7300-311-2020</v>
          </cell>
          <cell r="T89">
            <v>30</v>
          </cell>
          <cell r="U89">
            <v>0</v>
          </cell>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v>0</v>
          </cell>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v>0</v>
          </cell>
          <cell r="S90" t="str">
            <v>7300-310-2020</v>
          </cell>
          <cell r="T90">
            <v>58</v>
          </cell>
          <cell r="U90">
            <v>0</v>
          </cell>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v>0</v>
          </cell>
          <cell r="H91" t="str">
            <v>Granja Ambala Kilómetro 2 Parte Alta - Vereda Chinalta</v>
          </cell>
          <cell r="I91" t="str">
            <v>Ibagué</v>
          </cell>
          <cell r="J91" t="str">
            <v>Galán</v>
          </cell>
          <cell r="K91">
            <v>0</v>
          </cell>
          <cell r="L91">
            <v>3165338123</v>
          </cell>
          <cell r="M91" t="str">
            <v>fraternalequipo@hotmail.com</v>
          </cell>
          <cell r="N91" t="str">
            <v>SRD</v>
          </cell>
          <cell r="O91" t="str">
            <v>Internado</v>
          </cell>
          <cell r="P91">
            <v>0</v>
          </cell>
          <cell r="Q91" t="str">
            <v>Discapacidad</v>
          </cell>
          <cell r="R91" t="str">
            <v>Intelectual</v>
          </cell>
          <cell r="S91" t="str">
            <v>7300-329-2020</v>
          </cell>
          <cell r="T91">
            <v>58</v>
          </cell>
          <cell r="U91">
            <v>0</v>
          </cell>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v>0</v>
          </cell>
          <cell r="H92" t="str">
            <v>Finca Villa Betty - Carrera 8 No. 145-201 Barrio El Salado - Vía Alvarado</v>
          </cell>
          <cell r="I92" t="str">
            <v>Ibagué</v>
          </cell>
          <cell r="J92" t="str">
            <v>Galán</v>
          </cell>
          <cell r="K92">
            <v>0</v>
          </cell>
          <cell r="L92">
            <v>3105734286</v>
          </cell>
          <cell r="M92" t="str">
            <v>fundamadresgestante@hotmail.com</v>
          </cell>
          <cell r="N92" t="str">
            <v>SRD</v>
          </cell>
          <cell r="O92" t="str">
            <v>Internado</v>
          </cell>
          <cell r="P92">
            <v>0</v>
          </cell>
          <cell r="Q92" t="str">
            <v>Gestantes</v>
          </cell>
          <cell r="R92">
            <v>0</v>
          </cell>
          <cell r="S92" t="str">
            <v>7300-330-2020</v>
          </cell>
          <cell r="T92">
            <v>54</v>
          </cell>
          <cell r="U92">
            <v>0</v>
          </cell>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v>0</v>
          </cell>
          <cell r="L93">
            <v>3014016067</v>
          </cell>
          <cell r="M93" t="str">
            <v>misamoresfei@gmail.com</v>
          </cell>
          <cell r="N93" t="str">
            <v>SRD</v>
          </cell>
          <cell r="O93" t="str">
            <v>Internado</v>
          </cell>
          <cell r="P93">
            <v>0</v>
          </cell>
          <cell r="Q93" t="str">
            <v>Consumo SPA</v>
          </cell>
          <cell r="R93">
            <v>0</v>
          </cell>
          <cell r="S93" t="str">
            <v>7300-328-2020</v>
          </cell>
          <cell r="T93">
            <v>50</v>
          </cell>
          <cell r="U93">
            <v>0</v>
          </cell>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v>0</v>
          </cell>
          <cell r="L94" t="str">
            <v>3159272539 - 3177516696</v>
          </cell>
          <cell r="M94" t="str">
            <v>hogarfei2015@gmail.com</v>
          </cell>
          <cell r="N94" t="str">
            <v>SRD</v>
          </cell>
          <cell r="O94" t="str">
            <v>Internado</v>
          </cell>
          <cell r="P94">
            <v>0</v>
          </cell>
          <cell r="Q94" t="str">
            <v>Consumo SPA</v>
          </cell>
          <cell r="R94">
            <v>0</v>
          </cell>
          <cell r="S94" t="str">
            <v>7300-328-2020</v>
          </cell>
          <cell r="T94">
            <v>60</v>
          </cell>
          <cell r="U94">
            <v>0</v>
          </cell>
          <cell r="V94">
            <v>44181</v>
          </cell>
          <cell r="W94">
            <v>44347</v>
          </cell>
          <cell r="X94">
            <v>0</v>
          </cell>
          <cell r="Y94" t="str">
            <v>Aleyda Rivera Sanchez</v>
          </cell>
        </row>
        <row r="95">
          <cell r="B95" t="str">
            <v>73-2-94</v>
          </cell>
          <cell r="C95" t="str">
            <v>Tolima</v>
          </cell>
          <cell r="D95" t="str">
            <v>Albergue Infantil Alfonso López</v>
          </cell>
          <cell r="E95" t="str">
            <v>890700634-2</v>
          </cell>
          <cell r="F95" t="str">
            <v>Judith Perdomo Diaz</v>
          </cell>
          <cell r="G95">
            <v>0</v>
          </cell>
          <cell r="H95" t="str">
            <v>Avenida Ambala Calle 36</v>
          </cell>
          <cell r="I95" t="str">
            <v>Ibagué</v>
          </cell>
          <cell r="J95" t="str">
            <v>Galán</v>
          </cell>
          <cell r="K95">
            <v>2754511</v>
          </cell>
          <cell r="L95">
            <v>3118419859</v>
          </cell>
          <cell r="M95" t="str">
            <v>alberguealfonsolopez@gmail.com</v>
          </cell>
          <cell r="N95" t="str">
            <v>SRD</v>
          </cell>
          <cell r="O95" t="str">
            <v>Internado</v>
          </cell>
          <cell r="P95">
            <v>0</v>
          </cell>
          <cell r="Q95" t="str">
            <v>Vulneración</v>
          </cell>
          <cell r="R95">
            <v>0</v>
          </cell>
          <cell r="S95" t="str">
            <v>7300-325-2020</v>
          </cell>
          <cell r="T95">
            <v>70</v>
          </cell>
          <cell r="U95">
            <v>0</v>
          </cell>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v>0</v>
          </cell>
          <cell r="Q96" t="str">
            <v>Vulneración</v>
          </cell>
          <cell r="R96">
            <v>0</v>
          </cell>
          <cell r="S96" t="str">
            <v>7300-326-2020</v>
          </cell>
          <cell r="T96">
            <v>45</v>
          </cell>
          <cell r="U96">
            <v>0</v>
          </cell>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v>0</v>
          </cell>
          <cell r="S97" t="str">
            <v>7300-327-2020</v>
          </cell>
          <cell r="T97">
            <v>27</v>
          </cell>
          <cell r="U97">
            <v>0</v>
          </cell>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v>0</v>
          </cell>
          <cell r="H98" t="str">
            <v>Carrera 5 No. 2-76 Barrio San Antonio</v>
          </cell>
          <cell r="I98" t="str">
            <v>Líbano</v>
          </cell>
          <cell r="J98" t="str">
            <v>Líbano</v>
          </cell>
          <cell r="K98">
            <v>0</v>
          </cell>
          <cell r="L98">
            <v>3112382600</v>
          </cell>
          <cell r="M98" t="str">
            <v>fundahogardelnino@gmail.com</v>
          </cell>
          <cell r="N98" t="str">
            <v>SRD</v>
          </cell>
          <cell r="O98" t="str">
            <v>Casa hogar</v>
          </cell>
          <cell r="P98">
            <v>0</v>
          </cell>
          <cell r="Q98" t="str">
            <v>Vulneración</v>
          </cell>
          <cell r="R98">
            <v>0</v>
          </cell>
          <cell r="S98" t="str">
            <v>7300-318-2020</v>
          </cell>
          <cell r="T98">
            <v>11</v>
          </cell>
          <cell r="U98">
            <v>0</v>
          </cell>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v>0</v>
          </cell>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v>0</v>
          </cell>
          <cell r="Q99" t="str">
            <v>Vulneración</v>
          </cell>
          <cell r="R99">
            <v>0</v>
          </cell>
          <cell r="S99" t="str">
            <v>7300-318-2020</v>
          </cell>
          <cell r="T99">
            <v>11</v>
          </cell>
          <cell r="U99">
            <v>0</v>
          </cell>
          <cell r="V99">
            <v>44181</v>
          </cell>
          <cell r="W99">
            <v>44347</v>
          </cell>
          <cell r="X99">
            <v>0</v>
          </cell>
          <cell r="Y99" t="str">
            <v>Liliana Higuera</v>
          </cell>
        </row>
        <row r="100">
          <cell r="B100" t="str">
            <v>73-134-99</v>
          </cell>
          <cell r="C100" t="str">
            <v>Tolima</v>
          </cell>
          <cell r="D100" t="str">
            <v>Fundación hogar del niño Del Líbano</v>
          </cell>
          <cell r="E100" t="str">
            <v>809001337-6</v>
          </cell>
          <cell r="F100" t="str">
            <v>William Tellez Zambrano</v>
          </cell>
          <cell r="G100">
            <v>0</v>
          </cell>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v>0</v>
          </cell>
          <cell r="S100" t="str">
            <v>7300-317-2020</v>
          </cell>
          <cell r="T100">
            <v>35</v>
          </cell>
          <cell r="U100">
            <v>0</v>
          </cell>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v>0</v>
          </cell>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v>0</v>
          </cell>
          <cell r="Q101" t="str">
            <v>Vulneración</v>
          </cell>
          <cell r="R101">
            <v>0</v>
          </cell>
          <cell r="S101" t="str">
            <v>7300-316-2020</v>
          </cell>
          <cell r="T101">
            <v>96</v>
          </cell>
          <cell r="U101">
            <v>0</v>
          </cell>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v>0</v>
          </cell>
          <cell r="H102" t="str">
            <v>Carrera 11 calle 34 esquina Barrio Olaya Herrera</v>
          </cell>
          <cell r="I102" t="str">
            <v>Génova</v>
          </cell>
          <cell r="J102" t="str">
            <v>Calarca</v>
          </cell>
          <cell r="K102">
            <v>0</v>
          </cell>
          <cell r="L102" t="str">
            <v>3136858096 - 3128590610</v>
          </cell>
          <cell r="M102" t="str">
            <v>hmadremargarita25@yahoo.es</v>
          </cell>
          <cell r="N102" t="str">
            <v>SRD</v>
          </cell>
          <cell r="O102" t="str">
            <v>Internado</v>
          </cell>
          <cell r="P102">
            <v>0</v>
          </cell>
          <cell r="Q102" t="str">
            <v>Vulneración</v>
          </cell>
          <cell r="R102">
            <v>0</v>
          </cell>
          <cell r="S102" t="str">
            <v>6300-157-2020</v>
          </cell>
          <cell r="T102">
            <v>30</v>
          </cell>
          <cell r="U102">
            <v>0</v>
          </cell>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v>0</v>
          </cell>
          <cell r="H103" t="str">
            <v>Calle 5N No. 18-29 Barrio profesionales</v>
          </cell>
          <cell r="I103" t="str">
            <v>Armenia</v>
          </cell>
          <cell r="J103" t="str">
            <v>Norte</v>
          </cell>
          <cell r="K103">
            <v>0</v>
          </cell>
          <cell r="L103" t="str">
            <v>3167422291 - 3006109382</v>
          </cell>
          <cell r="M103" t="str">
            <v>profesionalesconfuturo2@hotmail.com</v>
          </cell>
          <cell r="N103" t="str">
            <v>SRD</v>
          </cell>
          <cell r="O103" t="str">
            <v>Hogar sustituto entidad</v>
          </cell>
          <cell r="P103">
            <v>0</v>
          </cell>
          <cell r="Q103" t="str">
            <v>Vulneración</v>
          </cell>
          <cell r="R103">
            <v>0</v>
          </cell>
          <cell r="S103" t="str">
            <v>6300-158-2020</v>
          </cell>
          <cell r="T103">
            <v>159</v>
          </cell>
          <cell r="U103">
            <v>0</v>
          </cell>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v>0</v>
          </cell>
          <cell r="H104" t="str">
            <v>Carrera 17 No. 1N-42 Barrio nueva Cecilia</v>
          </cell>
          <cell r="I104" t="str">
            <v>Armenia</v>
          </cell>
          <cell r="J104" t="str">
            <v>Norte</v>
          </cell>
          <cell r="K104">
            <v>0</v>
          </cell>
          <cell r="L104" t="str">
            <v>3167422291 - 3006109383</v>
          </cell>
          <cell r="M104" t="str">
            <v>profesionalesconfuturo3@hotmail.com</v>
          </cell>
          <cell r="N104" t="str">
            <v>SRD</v>
          </cell>
          <cell r="O104" t="str">
            <v>Hogar sustituto entidad</v>
          </cell>
          <cell r="P104">
            <v>0</v>
          </cell>
          <cell r="Q104" t="str">
            <v>Vulneración</v>
          </cell>
          <cell r="R104">
            <v>0</v>
          </cell>
          <cell r="S104" t="str">
            <v>6300-158-2020</v>
          </cell>
          <cell r="T104">
            <v>0</v>
          </cell>
          <cell r="U104">
            <v>0</v>
          </cell>
          <cell r="V104">
            <v>44181</v>
          </cell>
          <cell r="W104">
            <v>44347</v>
          </cell>
          <cell r="X104">
            <v>0</v>
          </cell>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v>0</v>
          </cell>
          <cell r="H105" t="str">
            <v>Avenida Bolívar No. 35N-30</v>
          </cell>
          <cell r="I105" t="str">
            <v>Armenia</v>
          </cell>
          <cell r="J105" t="str">
            <v>Sur</v>
          </cell>
          <cell r="K105">
            <v>7497902</v>
          </cell>
          <cell r="L105">
            <v>0</v>
          </cell>
          <cell r="M105" t="str">
            <v>contacto@fundacionconcivicaorg</v>
          </cell>
          <cell r="N105" t="str">
            <v>SRD</v>
          </cell>
          <cell r="O105" t="str">
            <v>Hogar sustituto entidad</v>
          </cell>
          <cell r="P105">
            <v>0</v>
          </cell>
          <cell r="Q105" t="str">
            <v>Vulneración</v>
          </cell>
          <cell r="R105">
            <v>0</v>
          </cell>
          <cell r="S105" t="str">
            <v>6300-159-2020</v>
          </cell>
          <cell r="T105">
            <v>158</v>
          </cell>
          <cell r="U105">
            <v>0</v>
          </cell>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v>0</v>
          </cell>
          <cell r="H106" t="str">
            <v>Calle 5N No. 18-29 Barrio profesionales</v>
          </cell>
          <cell r="I106" t="str">
            <v>Armenia</v>
          </cell>
          <cell r="J106" t="str">
            <v>Norte</v>
          </cell>
          <cell r="K106">
            <v>0</v>
          </cell>
          <cell r="L106" t="str">
            <v>3167422291 - 3006109384</v>
          </cell>
          <cell r="M106" t="str">
            <v>confuturoequipo1@outlook.com</v>
          </cell>
          <cell r="N106" t="str">
            <v>SRD</v>
          </cell>
          <cell r="O106" t="str">
            <v>Hogar sustituto entidad</v>
          </cell>
          <cell r="P106">
            <v>0</v>
          </cell>
          <cell r="Q106" t="str">
            <v>HS: Vulneración - Discapacidad</v>
          </cell>
          <cell r="R106">
            <v>0</v>
          </cell>
          <cell r="S106" t="str">
            <v>6300-160-2020</v>
          </cell>
          <cell r="T106">
            <v>88</v>
          </cell>
          <cell r="U106">
            <v>0</v>
          </cell>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v>0</v>
          </cell>
          <cell r="H107" t="str">
            <v>Carrera 17 No. 1N-42 Barrio nueva cecilia</v>
          </cell>
          <cell r="I107" t="str">
            <v>Armenia</v>
          </cell>
          <cell r="J107" t="str">
            <v>Norte</v>
          </cell>
          <cell r="K107">
            <v>0</v>
          </cell>
          <cell r="L107" t="str">
            <v>3167422291 - 3006109385</v>
          </cell>
          <cell r="M107" t="str">
            <v>profesionalesconfuturo3@hotmail.com</v>
          </cell>
          <cell r="N107" t="str">
            <v>SRD</v>
          </cell>
          <cell r="O107" t="str">
            <v>Hogar sustituto entidad</v>
          </cell>
          <cell r="P107">
            <v>0</v>
          </cell>
          <cell r="Q107" t="str">
            <v>HS: Vulneración - Discapacidad</v>
          </cell>
          <cell r="R107">
            <v>0</v>
          </cell>
          <cell r="S107" t="str">
            <v>6300-160-2020</v>
          </cell>
          <cell r="T107">
            <v>0</v>
          </cell>
          <cell r="U107">
            <v>0</v>
          </cell>
          <cell r="V107">
            <v>44181</v>
          </cell>
          <cell r="W107">
            <v>44347</v>
          </cell>
          <cell r="X107">
            <v>0</v>
          </cell>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v>0</v>
          </cell>
          <cell r="H108" t="str">
            <v>Avenida Bolívar No. 35N-30</v>
          </cell>
          <cell r="I108" t="str">
            <v>Armenia</v>
          </cell>
          <cell r="J108" t="str">
            <v>Sur</v>
          </cell>
          <cell r="K108">
            <v>7498114</v>
          </cell>
          <cell r="L108">
            <v>0</v>
          </cell>
          <cell r="M108" t="str">
            <v>contacto@fundacionconcivicaorg</v>
          </cell>
          <cell r="N108" t="str">
            <v>SRD</v>
          </cell>
          <cell r="O108" t="str">
            <v>Hogar sustituto entidad</v>
          </cell>
          <cell r="P108">
            <v>0</v>
          </cell>
          <cell r="Q108" t="str">
            <v>Discapacidad</v>
          </cell>
          <cell r="R108">
            <v>0</v>
          </cell>
          <cell r="S108" t="str">
            <v>6300-161-2020</v>
          </cell>
          <cell r="T108">
            <v>87</v>
          </cell>
          <cell r="U108">
            <v>0</v>
          </cell>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v>0</v>
          </cell>
          <cell r="L109">
            <v>3174280741</v>
          </cell>
          <cell r="M109" t="str">
            <v>sanrafael@fundacionfaro.org</v>
          </cell>
          <cell r="N109" t="str">
            <v>SRD</v>
          </cell>
          <cell r="O109" t="str">
            <v>Internado</v>
          </cell>
          <cell r="P109">
            <v>0</v>
          </cell>
          <cell r="Q109" t="str">
            <v>Consumo SPA</v>
          </cell>
          <cell r="R109">
            <v>0</v>
          </cell>
          <cell r="S109" t="str">
            <v>6300-162-2020</v>
          </cell>
          <cell r="T109">
            <v>50</v>
          </cell>
          <cell r="U109">
            <v>0</v>
          </cell>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v>0</v>
          </cell>
          <cell r="L110">
            <v>3174280754</v>
          </cell>
          <cell r="M110" t="str">
            <v>sanfrancisco@fundacionfaro.org</v>
          </cell>
          <cell r="N110" t="str">
            <v>SRD</v>
          </cell>
          <cell r="O110" t="str">
            <v>Externado</v>
          </cell>
          <cell r="P110" t="str">
            <v>Media jornada</v>
          </cell>
          <cell r="Q110" t="str">
            <v>Consumo SPA</v>
          </cell>
          <cell r="R110">
            <v>0</v>
          </cell>
          <cell r="S110" t="str">
            <v>6300-163-2020</v>
          </cell>
          <cell r="T110">
            <v>25</v>
          </cell>
          <cell r="U110">
            <v>0</v>
          </cell>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v>0</v>
          </cell>
          <cell r="L111">
            <v>3108255663</v>
          </cell>
          <cell r="M111" t="str">
            <v>internadojuan23@hotmail.com</v>
          </cell>
          <cell r="N111" t="str">
            <v>SRD</v>
          </cell>
          <cell r="O111" t="str">
            <v>Internado</v>
          </cell>
          <cell r="P111">
            <v>0</v>
          </cell>
          <cell r="Q111" t="str">
            <v>Vulneración</v>
          </cell>
          <cell r="R111">
            <v>0</v>
          </cell>
          <cell r="S111" t="str">
            <v>6300-164-2020</v>
          </cell>
          <cell r="T111">
            <v>70</v>
          </cell>
          <cell r="U111">
            <v>0</v>
          </cell>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v>0</v>
          </cell>
          <cell r="H112" t="str">
            <v>Vereda alto del rio vía Calarcá</v>
          </cell>
          <cell r="I112" t="str">
            <v>Calarca</v>
          </cell>
          <cell r="J112" t="str">
            <v>Calarca</v>
          </cell>
          <cell r="K112">
            <v>0</v>
          </cell>
          <cell r="L112">
            <v>3108255663</v>
          </cell>
          <cell r="M112" t="str">
            <v>internadojuan23@hotmail.com</v>
          </cell>
          <cell r="N112" t="str">
            <v>SRD</v>
          </cell>
          <cell r="O112" t="str">
            <v>Externado</v>
          </cell>
          <cell r="P112" t="str">
            <v>Media jornada</v>
          </cell>
          <cell r="Q112" t="str">
            <v>Vulneración</v>
          </cell>
          <cell r="R112">
            <v>0</v>
          </cell>
          <cell r="S112" t="str">
            <v>6300-164-2020</v>
          </cell>
          <cell r="T112">
            <v>65</v>
          </cell>
          <cell r="U112">
            <v>0</v>
          </cell>
          <cell r="V112">
            <v>44181</v>
          </cell>
          <cell r="W112">
            <v>44347</v>
          </cell>
          <cell r="X112">
            <v>0</v>
          </cell>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v>0</v>
          </cell>
          <cell r="H113" t="str">
            <v>Vereda alto del rio vía Calarcá</v>
          </cell>
          <cell r="I113" t="str">
            <v>Calarca</v>
          </cell>
          <cell r="J113" t="str">
            <v>Calarca</v>
          </cell>
          <cell r="K113">
            <v>0</v>
          </cell>
          <cell r="L113">
            <v>3108255663</v>
          </cell>
          <cell r="M113" t="str">
            <v>juan23internadofemenino@gmail.com</v>
          </cell>
          <cell r="N113" t="str">
            <v>SRD</v>
          </cell>
          <cell r="O113" t="str">
            <v>Internado</v>
          </cell>
          <cell r="P113">
            <v>0</v>
          </cell>
          <cell r="Q113" t="str">
            <v>Violencia sexual</v>
          </cell>
          <cell r="R113">
            <v>0</v>
          </cell>
          <cell r="S113" t="str">
            <v>6300-164-2020</v>
          </cell>
          <cell r="T113">
            <v>16</v>
          </cell>
          <cell r="U113">
            <v>0</v>
          </cell>
          <cell r="V113">
            <v>44181</v>
          </cell>
          <cell r="W113">
            <v>44347</v>
          </cell>
          <cell r="X113">
            <v>0</v>
          </cell>
          <cell r="Y113" t="str">
            <v>Jhon Jairo Zorrilla Lopez</v>
          </cell>
        </row>
        <row r="114">
          <cell r="B114" t="str">
            <v>63-40-113</v>
          </cell>
          <cell r="C114" t="str">
            <v>Quindío</v>
          </cell>
          <cell r="D114" t="str">
            <v>Centro Laura Vicuña - CLV</v>
          </cell>
          <cell r="E114" t="str">
            <v>801002610-8</v>
          </cell>
          <cell r="F114" t="str">
            <v>Mery Zapata Valencia</v>
          </cell>
          <cell r="G114">
            <v>0</v>
          </cell>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v>0</v>
          </cell>
          <cell r="S114" t="str">
            <v>6300-165-2020</v>
          </cell>
          <cell r="T114">
            <v>100</v>
          </cell>
          <cell r="U114">
            <v>0</v>
          </cell>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v>0</v>
          </cell>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v>0</v>
          </cell>
          <cell r="Q115" t="str">
            <v>Desvinculados</v>
          </cell>
          <cell r="R115">
            <v>0</v>
          </cell>
          <cell r="S115" t="str">
            <v>6300-166-2020</v>
          </cell>
          <cell r="T115">
            <v>50</v>
          </cell>
          <cell r="U115">
            <v>0</v>
          </cell>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v>0</v>
          </cell>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v>0</v>
          </cell>
          <cell r="S116" t="str">
            <v>6300-167-2020</v>
          </cell>
          <cell r="T116">
            <v>95</v>
          </cell>
          <cell r="U116">
            <v>0</v>
          </cell>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v>0</v>
          </cell>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v>0</v>
          </cell>
          <cell r="S117" t="str">
            <v>6300-167-2020</v>
          </cell>
          <cell r="T117">
            <v>0</v>
          </cell>
          <cell r="U117">
            <v>0</v>
          </cell>
          <cell r="V117">
            <v>44181</v>
          </cell>
          <cell r="W117">
            <v>44347</v>
          </cell>
          <cell r="X117">
            <v>0</v>
          </cell>
          <cell r="Y117" t="str">
            <v>Jhon Jairo Zorrilla Lopez</v>
          </cell>
        </row>
        <row r="118">
          <cell r="B118" t="str">
            <v>63-259-117</v>
          </cell>
          <cell r="C118" t="str">
            <v>Quindío</v>
          </cell>
          <cell r="D118" t="str">
            <v>Universidad del Quindío</v>
          </cell>
          <cell r="E118" t="str">
            <v>890000432-8</v>
          </cell>
          <cell r="F118" t="str">
            <v>Jose Fernando Echeverry Murillo</v>
          </cell>
          <cell r="G118">
            <v>0</v>
          </cell>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v>0</v>
          </cell>
          <cell r="S118" t="str">
            <v>6300-167-2020</v>
          </cell>
          <cell r="T118">
            <v>0</v>
          </cell>
          <cell r="U118">
            <v>0</v>
          </cell>
          <cell r="V118">
            <v>44181</v>
          </cell>
          <cell r="W118">
            <v>44347</v>
          </cell>
          <cell r="X118">
            <v>0</v>
          </cell>
          <cell r="Y118" t="str">
            <v>Jhon Jairo Zorrilla Lopez</v>
          </cell>
        </row>
        <row r="119">
          <cell r="B119" t="str">
            <v>63-259-118</v>
          </cell>
          <cell r="C119" t="str">
            <v>Quindío</v>
          </cell>
          <cell r="D119" t="str">
            <v>Universidad del Quindío</v>
          </cell>
          <cell r="E119" t="str">
            <v>890000432-8</v>
          </cell>
          <cell r="F119" t="str">
            <v>Jose Fernando Echeverry Murillo</v>
          </cell>
          <cell r="G119">
            <v>0</v>
          </cell>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v>0</v>
          </cell>
          <cell r="Q119" t="str">
            <v>Vulneración</v>
          </cell>
          <cell r="R119">
            <v>0</v>
          </cell>
          <cell r="S119" t="str">
            <v>6300-167-2020</v>
          </cell>
          <cell r="T119">
            <v>20</v>
          </cell>
          <cell r="U119">
            <v>0</v>
          </cell>
          <cell r="V119">
            <v>44181</v>
          </cell>
          <cell r="W119">
            <v>44347</v>
          </cell>
          <cell r="X119">
            <v>0</v>
          </cell>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v>0</v>
          </cell>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v>0</v>
          </cell>
          <cell r="Q120" t="str">
            <v>Gestantes</v>
          </cell>
          <cell r="R120">
            <v>0</v>
          </cell>
          <cell r="S120" t="str">
            <v>6300-168-2020</v>
          </cell>
          <cell r="T120">
            <v>40</v>
          </cell>
          <cell r="U120">
            <v>0</v>
          </cell>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v>0</v>
          </cell>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v>0</v>
          </cell>
          <cell r="Q121" t="str">
            <v>Vulneración</v>
          </cell>
          <cell r="R121">
            <v>0</v>
          </cell>
          <cell r="S121" t="str">
            <v>6300-168-2020</v>
          </cell>
          <cell r="T121">
            <v>200</v>
          </cell>
          <cell r="U121">
            <v>0</v>
          </cell>
          <cell r="V121">
            <v>44181</v>
          </cell>
          <cell r="W121">
            <v>44347</v>
          </cell>
          <cell r="X121">
            <v>0</v>
          </cell>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v>0</v>
          </cell>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v>0</v>
          </cell>
          <cell r="Q122" t="str">
            <v>Vulneración</v>
          </cell>
          <cell r="R122">
            <v>0</v>
          </cell>
          <cell r="S122" t="str">
            <v>6300-168-2020</v>
          </cell>
          <cell r="T122">
            <v>0</v>
          </cell>
          <cell r="U122">
            <v>0</v>
          </cell>
          <cell r="V122">
            <v>44181</v>
          </cell>
          <cell r="W122">
            <v>44347</v>
          </cell>
          <cell r="X122">
            <v>0</v>
          </cell>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v>0</v>
          </cell>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v>0</v>
          </cell>
          <cell r="Q123" t="str">
            <v>Vulneración</v>
          </cell>
          <cell r="R123">
            <v>0</v>
          </cell>
          <cell r="S123" t="str">
            <v>6300-168-2020</v>
          </cell>
          <cell r="T123">
            <v>0</v>
          </cell>
          <cell r="U123">
            <v>0</v>
          </cell>
          <cell r="V123">
            <v>44181</v>
          </cell>
          <cell r="W123">
            <v>44347</v>
          </cell>
          <cell r="X123">
            <v>0</v>
          </cell>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v>0</v>
          </cell>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v>0</v>
          </cell>
          <cell r="Q124" t="str">
            <v>Discapacidad</v>
          </cell>
          <cell r="R124" t="str">
            <v>Otros tipos de discapacidad</v>
          </cell>
          <cell r="S124" t="str">
            <v>6300-168-2020</v>
          </cell>
          <cell r="T124">
            <v>50</v>
          </cell>
          <cell r="U124">
            <v>0</v>
          </cell>
          <cell r="V124">
            <v>44181</v>
          </cell>
          <cell r="W124">
            <v>44347</v>
          </cell>
          <cell r="X124">
            <v>0</v>
          </cell>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v>0</v>
          </cell>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v>0</v>
          </cell>
          <cell r="Q125" t="str">
            <v>Discapacidad</v>
          </cell>
          <cell r="R125" t="str">
            <v>Otros tipos de discapacidad</v>
          </cell>
          <cell r="S125" t="str">
            <v>6300-168-2020</v>
          </cell>
          <cell r="T125">
            <v>0</v>
          </cell>
          <cell r="U125">
            <v>0</v>
          </cell>
          <cell r="V125">
            <v>44181</v>
          </cell>
          <cell r="W125">
            <v>44347</v>
          </cell>
          <cell r="X125">
            <v>0</v>
          </cell>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v>0</v>
          </cell>
          <cell r="H126" t="str">
            <v>Km 8 Vía Armenia Club campestre vaga del cabrero - Finca el Bosque verda la Moya</v>
          </cell>
          <cell r="I126" t="str">
            <v>Armenia</v>
          </cell>
          <cell r="J126" t="str">
            <v>Sur</v>
          </cell>
          <cell r="K126">
            <v>0</v>
          </cell>
          <cell r="L126">
            <v>3165335743</v>
          </cell>
          <cell r="M126" t="str">
            <v>casauniversitariafundafam@gmail.com</v>
          </cell>
          <cell r="N126" t="str">
            <v>SRD</v>
          </cell>
          <cell r="O126" t="str">
            <v>Casa universitaria</v>
          </cell>
          <cell r="P126">
            <v>0</v>
          </cell>
          <cell r="Q126" t="str">
            <v>Vida independiente</v>
          </cell>
          <cell r="R126">
            <v>0</v>
          </cell>
          <cell r="S126" t="str">
            <v>6300-169-2020</v>
          </cell>
          <cell r="T126">
            <v>27</v>
          </cell>
          <cell r="U126">
            <v>0</v>
          </cell>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v>0</v>
          </cell>
          <cell r="L127">
            <v>3174280754</v>
          </cell>
          <cell r="M127" t="str">
            <v>sangabriel@fundacionfaro.org</v>
          </cell>
          <cell r="N127" t="str">
            <v>SRPA</v>
          </cell>
          <cell r="O127" t="str">
            <v>Semicerrado internado</v>
          </cell>
          <cell r="P127">
            <v>0</v>
          </cell>
          <cell r="Q127" t="str">
            <v>SRPA</v>
          </cell>
          <cell r="R127">
            <v>0</v>
          </cell>
          <cell r="S127" t="str">
            <v>6300-170-2020</v>
          </cell>
          <cell r="T127">
            <v>30</v>
          </cell>
          <cell r="U127">
            <v>0</v>
          </cell>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v>0</v>
          </cell>
          <cell r="L128">
            <v>3174280754</v>
          </cell>
          <cell r="M128" t="str">
            <v>sanignacio@fundacionfaro.org</v>
          </cell>
          <cell r="N128" t="str">
            <v>SRPA</v>
          </cell>
          <cell r="O128" t="str">
            <v>Internado RAJ</v>
          </cell>
          <cell r="P128">
            <v>0</v>
          </cell>
          <cell r="Q128" t="str">
            <v>RAJ</v>
          </cell>
          <cell r="R128">
            <v>0</v>
          </cell>
          <cell r="S128" t="str">
            <v>6300-171-2020</v>
          </cell>
          <cell r="T128">
            <v>31</v>
          </cell>
          <cell r="U128">
            <v>0</v>
          </cell>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v>0</v>
          </cell>
          <cell r="L129">
            <v>3174280754</v>
          </cell>
          <cell r="M129" t="str">
            <v>sancarlos@fundacionfaro.org</v>
          </cell>
          <cell r="N129" t="str">
            <v>SRPA</v>
          </cell>
          <cell r="O129" t="str">
            <v>Externado RAJ</v>
          </cell>
          <cell r="P129" t="str">
            <v>Jornada completa</v>
          </cell>
          <cell r="Q129" t="str">
            <v>RAJ</v>
          </cell>
          <cell r="R129">
            <v>0</v>
          </cell>
          <cell r="S129" t="str">
            <v>6300-172-2020</v>
          </cell>
          <cell r="T129">
            <v>30</v>
          </cell>
          <cell r="U129">
            <v>0</v>
          </cell>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v>0</v>
          </cell>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v>0</v>
          </cell>
          <cell r="Q130" t="str">
            <v>Violencia sexual</v>
          </cell>
          <cell r="R130">
            <v>0</v>
          </cell>
          <cell r="S130" t="str">
            <v>6300-173-2020</v>
          </cell>
          <cell r="T130">
            <v>0</v>
          </cell>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v>0</v>
          </cell>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v>0</v>
          </cell>
          <cell r="Q131" t="str">
            <v>SRPA</v>
          </cell>
          <cell r="R131">
            <v>0</v>
          </cell>
          <cell r="S131" t="str">
            <v>6300-174-2020</v>
          </cell>
          <cell r="T131">
            <v>16</v>
          </cell>
          <cell r="U131">
            <v>0</v>
          </cell>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v>0</v>
          </cell>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v>0</v>
          </cell>
          <cell r="Q132" t="str">
            <v>SRPA</v>
          </cell>
          <cell r="R132">
            <v>0</v>
          </cell>
          <cell r="S132" t="str">
            <v>6300-175-2020</v>
          </cell>
          <cell r="T132">
            <v>6</v>
          </cell>
          <cell r="U132">
            <v>0</v>
          </cell>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v>0</v>
          </cell>
          <cell r="S133" t="str">
            <v>6300-176-2020</v>
          </cell>
          <cell r="T133">
            <v>12</v>
          </cell>
          <cell r="U133">
            <v>0</v>
          </cell>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v>0</v>
          </cell>
          <cell r="Q134" t="str">
            <v>SRPA</v>
          </cell>
          <cell r="R134">
            <v>0</v>
          </cell>
          <cell r="S134" t="str">
            <v>6300-176-2020</v>
          </cell>
          <cell r="T134">
            <v>30</v>
          </cell>
          <cell r="U134">
            <v>0</v>
          </cell>
          <cell r="V134">
            <v>44181</v>
          </cell>
          <cell r="W134">
            <v>44347</v>
          </cell>
          <cell r="X134">
            <v>0</v>
          </cell>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v>0</v>
          </cell>
          <cell r="S135" t="str">
            <v>6300-176-2020</v>
          </cell>
          <cell r="T135">
            <v>27</v>
          </cell>
          <cell r="U135">
            <v>0</v>
          </cell>
          <cell r="V135">
            <v>44181</v>
          </cell>
          <cell r="W135">
            <v>44347</v>
          </cell>
          <cell r="X135">
            <v>0</v>
          </cell>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v>0</v>
          </cell>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v>0</v>
          </cell>
          <cell r="Q136" t="str">
            <v>SRPA</v>
          </cell>
          <cell r="R136">
            <v>0</v>
          </cell>
          <cell r="S136" t="str">
            <v>6300-177-2020</v>
          </cell>
          <cell r="T136">
            <v>5</v>
          </cell>
          <cell r="U136">
            <v>0</v>
          </cell>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v>0</v>
          </cell>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v>0</v>
          </cell>
          <cell r="Q137" t="str">
            <v>RAJ</v>
          </cell>
          <cell r="R137">
            <v>0</v>
          </cell>
          <cell r="S137" t="str">
            <v>6300-177-2020</v>
          </cell>
          <cell r="T137">
            <v>10</v>
          </cell>
          <cell r="U137">
            <v>0</v>
          </cell>
          <cell r="V137">
            <v>44181</v>
          </cell>
          <cell r="W137">
            <v>44347</v>
          </cell>
          <cell r="X137">
            <v>0</v>
          </cell>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v>0</v>
          </cell>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v>0</v>
          </cell>
          <cell r="Q138" t="str">
            <v>SRPA</v>
          </cell>
          <cell r="R138">
            <v>0</v>
          </cell>
          <cell r="S138" t="str">
            <v>6300-177-2020</v>
          </cell>
          <cell r="T138">
            <v>15</v>
          </cell>
          <cell r="U138">
            <v>0</v>
          </cell>
          <cell r="V138">
            <v>44181</v>
          </cell>
          <cell r="W138">
            <v>44347</v>
          </cell>
          <cell r="X138">
            <v>0</v>
          </cell>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v>0</v>
          </cell>
          <cell r="Q139" t="str">
            <v>SRPA</v>
          </cell>
          <cell r="R139">
            <v>0</v>
          </cell>
          <cell r="S139" t="str">
            <v>6300-178-2020</v>
          </cell>
          <cell r="T139">
            <v>90</v>
          </cell>
          <cell r="U139">
            <v>0</v>
          </cell>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v>0</v>
          </cell>
          <cell r="H140" t="str">
            <v>Calle 3 No. 8-58 Interiores 101 y 102</v>
          </cell>
          <cell r="I140" t="str">
            <v>Popayán</v>
          </cell>
          <cell r="J140" t="str">
            <v>Popayán - Centro - Indígena - Macizo - Sur - Costa Pacifica</v>
          </cell>
          <cell r="K140">
            <v>8320660</v>
          </cell>
          <cell r="L140">
            <v>0</v>
          </cell>
          <cell r="M140" t="str">
            <v>crecerenfamilia-cauca@hotmail.com</v>
          </cell>
          <cell r="N140" t="str">
            <v>SRD</v>
          </cell>
          <cell r="O140" t="str">
            <v>Hogar sustituto entidad</v>
          </cell>
          <cell r="P140">
            <v>0</v>
          </cell>
          <cell r="Q140" t="str">
            <v>HS: Vulneración - Discapacidad</v>
          </cell>
          <cell r="R140">
            <v>0</v>
          </cell>
          <cell r="S140" t="str">
            <v>1900-598-2020</v>
          </cell>
          <cell r="T140">
            <v>475</v>
          </cell>
          <cell r="U140">
            <v>0</v>
          </cell>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v>0</v>
          </cell>
          <cell r="H141" t="str">
            <v>carrera 17 No. 7 -33 Barrio Dorado</v>
          </cell>
          <cell r="I141" t="str">
            <v>Santander De Quilichao</v>
          </cell>
          <cell r="J141" t="str">
            <v>Norte</v>
          </cell>
          <cell r="K141">
            <v>0</v>
          </cell>
          <cell r="L141">
            <v>3165282489</v>
          </cell>
          <cell r="M141" t="str">
            <v>crecerenfamilia-cauca@hotmail.com</v>
          </cell>
          <cell r="N141" t="str">
            <v>SRD</v>
          </cell>
          <cell r="O141" t="str">
            <v>Hogar sustituto entidad</v>
          </cell>
          <cell r="P141">
            <v>0</v>
          </cell>
          <cell r="Q141" t="str">
            <v>HS: Vulneración - Discapacidad</v>
          </cell>
          <cell r="R141">
            <v>0</v>
          </cell>
          <cell r="S141" t="str">
            <v>1900-598-2020</v>
          </cell>
          <cell r="T141">
            <v>83</v>
          </cell>
          <cell r="U141">
            <v>0</v>
          </cell>
          <cell r="V141">
            <v>44181</v>
          </cell>
          <cell r="W141">
            <v>44347</v>
          </cell>
          <cell r="X141">
            <v>0</v>
          </cell>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v>0</v>
          </cell>
          <cell r="Q142" t="str">
            <v>Consumo SPA</v>
          </cell>
          <cell r="R142">
            <v>0</v>
          </cell>
          <cell r="S142" t="str">
            <v>1900-589-2020</v>
          </cell>
          <cell r="T142">
            <v>45</v>
          </cell>
          <cell r="U142">
            <v>0</v>
          </cell>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v>0</v>
          </cell>
          <cell r="H143" t="str">
            <v>Resguardo de San Francisco</v>
          </cell>
          <cell r="I143" t="str">
            <v>Toribio</v>
          </cell>
          <cell r="J143" t="str">
            <v>Norte</v>
          </cell>
          <cell r="K143">
            <v>0</v>
          </cell>
          <cell r="L143">
            <v>3113853452</v>
          </cell>
          <cell r="M143" t="str">
            <v>autoridadancestralsanfco.icbf@gmail.com</v>
          </cell>
          <cell r="N143" t="str">
            <v>SRD</v>
          </cell>
          <cell r="O143" t="str">
            <v>Intervención de apoyo - Apoyo psicosocial</v>
          </cell>
          <cell r="P143">
            <v>0</v>
          </cell>
          <cell r="Q143" t="str">
            <v>Vulneración</v>
          </cell>
          <cell r="R143">
            <v>0</v>
          </cell>
          <cell r="S143" t="str">
            <v>1900-593-2020</v>
          </cell>
          <cell r="T143">
            <v>30</v>
          </cell>
          <cell r="U143">
            <v>0</v>
          </cell>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v>0</v>
          </cell>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v>0</v>
          </cell>
          <cell r="Q144" t="str">
            <v>Vulneración</v>
          </cell>
          <cell r="R144">
            <v>0</v>
          </cell>
          <cell r="S144" t="str">
            <v>1900-605-2020</v>
          </cell>
          <cell r="T144">
            <v>160</v>
          </cell>
          <cell r="U144">
            <v>0</v>
          </cell>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v>0</v>
          </cell>
          <cell r="H145" t="str">
            <v>Carrera 13 No. 10-48 Barrio las Américas</v>
          </cell>
          <cell r="I145" t="str">
            <v>Popayán</v>
          </cell>
          <cell r="J145" t="str">
            <v>Popayán</v>
          </cell>
          <cell r="K145">
            <v>0</v>
          </cell>
          <cell r="L145">
            <v>3043732983</v>
          </cell>
          <cell r="M145" t="str">
            <v>coordinadorfunofpopayan@gmail.com
administrativo@funof.org</v>
          </cell>
          <cell r="N145" t="str">
            <v>SRD</v>
          </cell>
          <cell r="O145" t="str">
            <v>Intervención de apoyo - Apoyo psicosocial</v>
          </cell>
          <cell r="P145">
            <v>0</v>
          </cell>
          <cell r="Q145" t="str">
            <v>Vulneración</v>
          </cell>
          <cell r="R145">
            <v>0</v>
          </cell>
          <cell r="S145" t="str">
            <v>1900-603-2020</v>
          </cell>
          <cell r="T145">
            <v>60</v>
          </cell>
          <cell r="U145">
            <v>0</v>
          </cell>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v>0</v>
          </cell>
          <cell r="H146" t="str">
            <v>Carrera 14 No. 13-44 Barrio el Limonar</v>
          </cell>
          <cell r="I146" t="str">
            <v>Santander De Quilichao</v>
          </cell>
          <cell r="J146" t="str">
            <v>Norte</v>
          </cell>
          <cell r="K146">
            <v>0</v>
          </cell>
          <cell r="L146">
            <v>3135480524</v>
          </cell>
          <cell r="M146" t="str">
            <v>coordifunofsantander@gmail.com
administrativo@funof.org</v>
          </cell>
          <cell r="N146" t="str">
            <v>SRD</v>
          </cell>
          <cell r="O146" t="str">
            <v>Intervención de apoyo - Apoyo psicosocial</v>
          </cell>
          <cell r="P146">
            <v>0</v>
          </cell>
          <cell r="Q146" t="str">
            <v>Vulneración</v>
          </cell>
          <cell r="R146">
            <v>0</v>
          </cell>
          <cell r="S146" t="str">
            <v>1900-603-2020</v>
          </cell>
          <cell r="T146">
            <v>50</v>
          </cell>
          <cell r="U146">
            <v>0</v>
          </cell>
          <cell r="V146">
            <v>44181</v>
          </cell>
          <cell r="W146">
            <v>44347</v>
          </cell>
          <cell r="X146">
            <v>0</v>
          </cell>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v>0</v>
          </cell>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v>0</v>
          </cell>
          <cell r="Q147" t="str">
            <v>Vulneración</v>
          </cell>
          <cell r="R147">
            <v>0</v>
          </cell>
          <cell r="S147" t="str">
            <v>1900-603-2020</v>
          </cell>
          <cell r="T147">
            <v>39</v>
          </cell>
          <cell r="U147">
            <v>0</v>
          </cell>
          <cell r="V147">
            <v>44181</v>
          </cell>
          <cell r="W147">
            <v>44347</v>
          </cell>
          <cell r="X147">
            <v>0</v>
          </cell>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v>0</v>
          </cell>
          <cell r="H148" t="str">
            <v>Calle 8 No. 11-28 Barrio Centenario</v>
          </cell>
          <cell r="I148" t="str">
            <v>Santander De Quilichao</v>
          </cell>
          <cell r="J148" t="str">
            <v>Norte</v>
          </cell>
          <cell r="K148">
            <v>0</v>
          </cell>
          <cell r="L148">
            <v>3163541058</v>
          </cell>
          <cell r="M148" t="str">
            <v>iapsicologicoespecializado.quilichao@corpudesa.org
administracion@corpudesa.org</v>
          </cell>
          <cell r="N148" t="str">
            <v>SRD</v>
          </cell>
          <cell r="O148" t="str">
            <v>Intervención de apoyo - Apoyo psicológico especializado</v>
          </cell>
          <cell r="P148">
            <v>0</v>
          </cell>
          <cell r="Q148" t="str">
            <v>Vulneración</v>
          </cell>
          <cell r="R148">
            <v>0</v>
          </cell>
          <cell r="S148" t="str">
            <v>1900-597-2020</v>
          </cell>
          <cell r="T148">
            <v>0</v>
          </cell>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v>0</v>
          </cell>
          <cell r="H149" t="str">
            <v>Carrera 26 No. 6-56 barrio Santa Helena</v>
          </cell>
          <cell r="I149" t="str">
            <v>Popayán</v>
          </cell>
          <cell r="J149" t="str">
            <v>Popayán</v>
          </cell>
          <cell r="K149">
            <v>0</v>
          </cell>
          <cell r="L149">
            <v>3163541058</v>
          </cell>
          <cell r="M149" t="str">
            <v>administracion@corpudesa.org</v>
          </cell>
          <cell r="N149" t="str">
            <v>SRD</v>
          </cell>
          <cell r="O149" t="str">
            <v>Intervención de apoyo - Apoyo psicológico especializado</v>
          </cell>
          <cell r="P149">
            <v>0</v>
          </cell>
          <cell r="Q149" t="str">
            <v>Vulneración</v>
          </cell>
          <cell r="R149">
            <v>0</v>
          </cell>
          <cell r="S149" t="str">
            <v>1900-606-2020</v>
          </cell>
          <cell r="T149">
            <v>0</v>
          </cell>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v>0</v>
          </cell>
          <cell r="H150" t="str">
            <v>Vereda el Cerrito - Barrio Corona 2 vía Tribiño</v>
          </cell>
          <cell r="I150" t="str">
            <v>Santander De Quilichao</v>
          </cell>
          <cell r="J150" t="str">
            <v>Norte</v>
          </cell>
          <cell r="K150">
            <v>0</v>
          </cell>
          <cell r="L150">
            <v>3008087918</v>
          </cell>
          <cell r="M150" t="str">
            <v>fundapeldcauca@gmail.com</v>
          </cell>
          <cell r="N150" t="str">
            <v>SRD</v>
          </cell>
          <cell r="O150" t="str">
            <v>Internado</v>
          </cell>
          <cell r="P150">
            <v>0</v>
          </cell>
          <cell r="Q150" t="str">
            <v>Discapacidad</v>
          </cell>
          <cell r="R150" t="str">
            <v>Intelectual</v>
          </cell>
          <cell r="S150" t="str">
            <v>1900-601-2020</v>
          </cell>
          <cell r="T150">
            <v>41</v>
          </cell>
          <cell r="U150">
            <v>0</v>
          </cell>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v>0</v>
          </cell>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v>0</v>
          </cell>
          <cell r="Q151" t="str">
            <v>SRPA</v>
          </cell>
          <cell r="R151">
            <v>0</v>
          </cell>
          <cell r="S151" t="str">
            <v>1900-599-2020</v>
          </cell>
          <cell r="T151">
            <v>12</v>
          </cell>
          <cell r="U151">
            <v>0</v>
          </cell>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v>0</v>
          </cell>
          <cell r="H152" t="str">
            <v>Alcaldía De Puerto Tejada - Sede Norte</v>
          </cell>
          <cell r="I152" t="str">
            <v>Puerto Tejada</v>
          </cell>
          <cell r="J152" t="str">
            <v>Norte</v>
          </cell>
          <cell r="K152">
            <v>0</v>
          </cell>
          <cell r="L152">
            <v>3002783245</v>
          </cell>
          <cell r="M152" t="str">
            <v>fundacionfundasec@hotmail.com</v>
          </cell>
          <cell r="N152" t="str">
            <v>SRPA</v>
          </cell>
          <cell r="O152" t="str">
            <v>Centro transitorio</v>
          </cell>
          <cell r="P152">
            <v>0</v>
          </cell>
          <cell r="Q152" t="str">
            <v>SRPA</v>
          </cell>
          <cell r="R152">
            <v>0</v>
          </cell>
          <cell r="S152" t="str">
            <v>1900-602-2020</v>
          </cell>
          <cell r="T152">
            <v>4</v>
          </cell>
          <cell r="U152">
            <v>0</v>
          </cell>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v>0</v>
          </cell>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v>0</v>
          </cell>
          <cell r="Q153" t="str">
            <v>SRPA</v>
          </cell>
          <cell r="R153">
            <v>0</v>
          </cell>
          <cell r="S153" t="str">
            <v>1900-592-2020</v>
          </cell>
          <cell r="T153">
            <v>143</v>
          </cell>
          <cell r="U153">
            <v>0</v>
          </cell>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v>0</v>
          </cell>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v>0</v>
          </cell>
          <cell r="Q154" t="str">
            <v>SRPA</v>
          </cell>
          <cell r="R154">
            <v>0</v>
          </cell>
          <cell r="S154" t="str">
            <v>1900-594-2020</v>
          </cell>
          <cell r="T154">
            <v>24</v>
          </cell>
          <cell r="U154">
            <v>0</v>
          </cell>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v>0</v>
          </cell>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v>0</v>
          </cell>
          <cell r="Q155" t="str">
            <v>RAJ</v>
          </cell>
          <cell r="R155">
            <v>0</v>
          </cell>
          <cell r="S155" t="str">
            <v>1900-591-2020</v>
          </cell>
          <cell r="T155">
            <v>92</v>
          </cell>
          <cell r="U155">
            <v>0</v>
          </cell>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v>0</v>
          </cell>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v>0</v>
          </cell>
          <cell r="Q156" t="str">
            <v>RAJ</v>
          </cell>
          <cell r="R156">
            <v>0</v>
          </cell>
          <cell r="S156" t="str">
            <v>1900-595-2020</v>
          </cell>
          <cell r="T156">
            <v>50</v>
          </cell>
          <cell r="U156">
            <v>0</v>
          </cell>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v>0</v>
          </cell>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v>0</v>
          </cell>
          <cell r="Q157" t="str">
            <v>SRPA</v>
          </cell>
          <cell r="R157">
            <v>0</v>
          </cell>
          <cell r="S157" t="str">
            <v>1900-604-2020</v>
          </cell>
          <cell r="T157">
            <v>57</v>
          </cell>
          <cell r="U157">
            <v>0</v>
          </cell>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v>0</v>
          </cell>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v>0</v>
          </cell>
          <cell r="Q158" t="str">
            <v>SRPA</v>
          </cell>
          <cell r="R158">
            <v>0</v>
          </cell>
          <cell r="S158" t="str">
            <v>1900-600-2020</v>
          </cell>
          <cell r="T158">
            <v>20</v>
          </cell>
          <cell r="U158">
            <v>0</v>
          </cell>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v>0</v>
          </cell>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v>0</v>
          </cell>
          <cell r="Q159" t="str">
            <v>SRPA</v>
          </cell>
          <cell r="R159">
            <v>0</v>
          </cell>
          <cell r="S159" t="str">
            <v>1900-590-2020</v>
          </cell>
          <cell r="T159">
            <v>60</v>
          </cell>
          <cell r="U159">
            <v>0</v>
          </cell>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v>0</v>
          </cell>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v>0</v>
          </cell>
          <cell r="Q160" t="str">
            <v>SRPA</v>
          </cell>
          <cell r="R160">
            <v>0</v>
          </cell>
          <cell r="S160" t="str">
            <v>1900-596-2020</v>
          </cell>
          <cell r="T160">
            <v>50</v>
          </cell>
          <cell r="U160">
            <v>0</v>
          </cell>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v>0</v>
          </cell>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v>0</v>
          </cell>
          <cell r="Q161" t="str">
            <v>Vulneración</v>
          </cell>
          <cell r="R161">
            <v>0</v>
          </cell>
          <cell r="S161" t="str">
            <v>131-2020</v>
          </cell>
          <cell r="T161">
            <v>207</v>
          </cell>
          <cell r="U161">
            <v>0</v>
          </cell>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v>0</v>
          </cell>
          <cell r="H162" t="str">
            <v>Calle 16A No. 26-80 Barrio Los Helechos</v>
          </cell>
          <cell r="I162" t="str">
            <v>Yopal</v>
          </cell>
          <cell r="J162" t="str">
            <v>Yopal</v>
          </cell>
          <cell r="K162">
            <v>0</v>
          </cell>
          <cell r="L162">
            <v>3143879002</v>
          </cell>
          <cell r="M162" t="str">
            <v>apoyopsicologico@fundepro.co</v>
          </cell>
          <cell r="N162" t="str">
            <v>SRD</v>
          </cell>
          <cell r="O162" t="str">
            <v>Intervención de apoyo - Apoyo psicológico especializado</v>
          </cell>
          <cell r="P162">
            <v>0</v>
          </cell>
          <cell r="Q162" t="str">
            <v>Vulneración</v>
          </cell>
          <cell r="R162">
            <v>0</v>
          </cell>
          <cell r="S162" t="str">
            <v>133-2020</v>
          </cell>
          <cell r="T162">
            <v>0</v>
          </cell>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v>0</v>
          </cell>
          <cell r="H163" t="str">
            <v>Calle 38 No. 23-19 Villas de San Juan</v>
          </cell>
          <cell r="I163" t="str">
            <v>Yopal</v>
          </cell>
          <cell r="J163" t="str">
            <v>Yopal</v>
          </cell>
          <cell r="K163">
            <v>0</v>
          </cell>
          <cell r="L163">
            <v>3003907419</v>
          </cell>
          <cell r="M163" t="str">
            <v>noprivativa.corpofeyopal@gmail.com</v>
          </cell>
          <cell r="N163" t="str">
            <v>SRPA</v>
          </cell>
          <cell r="O163" t="str">
            <v>Libertad vigilada – asistida</v>
          </cell>
          <cell r="P163">
            <v>0</v>
          </cell>
          <cell r="Q163" t="str">
            <v>SRPA</v>
          </cell>
          <cell r="R163">
            <v>0</v>
          </cell>
          <cell r="S163" t="str">
            <v>130-2020</v>
          </cell>
          <cell r="T163">
            <v>35</v>
          </cell>
          <cell r="U163">
            <v>0</v>
          </cell>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v>0</v>
          </cell>
          <cell r="H164" t="str">
            <v>Calle 38 No. 23-19 Villas de San Juan</v>
          </cell>
          <cell r="I164" t="str">
            <v>Yopal</v>
          </cell>
          <cell r="J164" t="str">
            <v>Yopal</v>
          </cell>
          <cell r="K164">
            <v>0</v>
          </cell>
          <cell r="L164">
            <v>3003907419</v>
          </cell>
          <cell r="M164" t="str">
            <v>noprivativa.corpofeyopal@gmail.com</v>
          </cell>
          <cell r="N164" t="str">
            <v>SRPA</v>
          </cell>
          <cell r="O164" t="str">
            <v>Intervención de apoyo RAJ</v>
          </cell>
          <cell r="P164">
            <v>0</v>
          </cell>
          <cell r="Q164" t="str">
            <v>RAJ</v>
          </cell>
          <cell r="R164">
            <v>0</v>
          </cell>
          <cell r="S164" t="str">
            <v>132-2020</v>
          </cell>
          <cell r="T164">
            <v>15</v>
          </cell>
          <cell r="U164">
            <v>0</v>
          </cell>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v>0</v>
          </cell>
          <cell r="H165" t="str">
            <v>Kilómetro 7 Vía Sirivana</v>
          </cell>
          <cell r="I165" t="str">
            <v>Yopal</v>
          </cell>
          <cell r="J165" t="str">
            <v>Yopal</v>
          </cell>
          <cell r="K165">
            <v>0</v>
          </cell>
          <cell r="L165">
            <v>3118987867</v>
          </cell>
          <cell r="M165" t="str">
            <v>centrokairosyopal@gmail.com</v>
          </cell>
          <cell r="N165" t="str">
            <v>SRPA</v>
          </cell>
          <cell r="O165" t="str">
            <v>Centro de atención especializada</v>
          </cell>
          <cell r="P165">
            <v>0</v>
          </cell>
          <cell r="Q165" t="str">
            <v>SRPA</v>
          </cell>
          <cell r="R165">
            <v>0</v>
          </cell>
          <cell r="S165" t="str">
            <v>135-2020</v>
          </cell>
          <cell r="T165">
            <v>46</v>
          </cell>
          <cell r="U165">
            <v>0</v>
          </cell>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v>0</v>
          </cell>
          <cell r="H166" t="str">
            <v>Kilómetro 7 Vía Sirivana</v>
          </cell>
          <cell r="I166" t="str">
            <v>Yopal</v>
          </cell>
          <cell r="J166" t="str">
            <v>Yopal</v>
          </cell>
          <cell r="K166">
            <v>0</v>
          </cell>
          <cell r="L166">
            <v>3118987867</v>
          </cell>
          <cell r="M166" t="str">
            <v>centrokairosyopal@gmail.com</v>
          </cell>
          <cell r="N166" t="str">
            <v>SRPA</v>
          </cell>
          <cell r="O166" t="str">
            <v>Centro de internamiento preventivo</v>
          </cell>
          <cell r="P166">
            <v>0</v>
          </cell>
          <cell r="Q166" t="str">
            <v>SRPA</v>
          </cell>
          <cell r="R166">
            <v>0</v>
          </cell>
          <cell r="S166" t="str">
            <v>135-2020</v>
          </cell>
          <cell r="T166">
            <v>15</v>
          </cell>
          <cell r="U166">
            <v>0</v>
          </cell>
          <cell r="V166">
            <v>44181</v>
          </cell>
          <cell r="W166">
            <v>44347</v>
          </cell>
          <cell r="X166">
            <v>0</v>
          </cell>
          <cell r="Y166" t="str">
            <v>Nidia Milena Bohorquez</v>
          </cell>
        </row>
        <row r="167">
          <cell r="B167" t="str">
            <v>52-212-166</v>
          </cell>
          <cell r="C167" t="str">
            <v>Nariño</v>
          </cell>
          <cell r="D167" t="str">
            <v>Fundación social gestar futuro</v>
          </cell>
          <cell r="E167" t="str">
            <v>814005779-4</v>
          </cell>
          <cell r="F167" t="str">
            <v>Nelly Ayde Fajardo Ibarra</v>
          </cell>
          <cell r="G167">
            <v>0</v>
          </cell>
          <cell r="H167" t="str">
            <v>Carrera 38 No. 18-36 Barrio Palermo</v>
          </cell>
          <cell r="I167" t="str">
            <v>Pasto</v>
          </cell>
          <cell r="J167" t="str">
            <v>Pasto 1</v>
          </cell>
          <cell r="K167">
            <v>0</v>
          </cell>
          <cell r="L167">
            <v>3164016889</v>
          </cell>
          <cell r="M167" t="str">
            <v>fundacionsocialgestarfuturoong@gmail.com</v>
          </cell>
          <cell r="N167" t="str">
            <v>SRD</v>
          </cell>
          <cell r="O167" t="str">
            <v>Intervención de apoyo - Apoyo psicosocial</v>
          </cell>
          <cell r="P167">
            <v>0</v>
          </cell>
          <cell r="Q167" t="str">
            <v>Vulneración</v>
          </cell>
          <cell r="R167">
            <v>0</v>
          </cell>
          <cell r="S167">
            <v>422</v>
          </cell>
          <cell r="T167">
            <v>150</v>
          </cell>
          <cell r="U167">
            <v>0</v>
          </cell>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v>0</v>
          </cell>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v>0</v>
          </cell>
          <cell r="Q168" t="str">
            <v>Vulneración</v>
          </cell>
          <cell r="R168">
            <v>0</v>
          </cell>
          <cell r="S168">
            <v>426</v>
          </cell>
          <cell r="T168">
            <v>150</v>
          </cell>
          <cell r="U168">
            <v>0</v>
          </cell>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v>0</v>
          </cell>
          <cell r="H169" t="str">
            <v>Calle 14 con carrera 17 esquina barrio la calavera</v>
          </cell>
          <cell r="I169" t="str">
            <v>San Andres De Tumaco</v>
          </cell>
          <cell r="J169" t="str">
            <v>Tumaco</v>
          </cell>
          <cell r="K169">
            <v>0</v>
          </cell>
          <cell r="L169">
            <v>3155279986</v>
          </cell>
          <cell r="M169" t="str">
            <v>fundacionbosconiatumaco@gmail.com</v>
          </cell>
          <cell r="N169" t="str">
            <v>SRD</v>
          </cell>
          <cell r="O169" t="str">
            <v>Intervención de apoyo - Apoyo psicosocial</v>
          </cell>
          <cell r="P169">
            <v>0</v>
          </cell>
          <cell r="Q169" t="str">
            <v>Vulneración</v>
          </cell>
          <cell r="R169">
            <v>0</v>
          </cell>
          <cell r="S169">
            <v>449</v>
          </cell>
          <cell r="T169">
            <v>35</v>
          </cell>
          <cell r="U169">
            <v>0</v>
          </cell>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v>0</v>
          </cell>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v>0</v>
          </cell>
          <cell r="Q170" t="str">
            <v>Vulneración</v>
          </cell>
          <cell r="R170">
            <v>0</v>
          </cell>
          <cell r="S170">
            <v>433</v>
          </cell>
          <cell r="T170">
            <v>180</v>
          </cell>
          <cell r="U170">
            <v>0</v>
          </cell>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v>0</v>
          </cell>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v>0</v>
          </cell>
          <cell r="Q171" t="str">
            <v>Vulneración</v>
          </cell>
          <cell r="R171">
            <v>0</v>
          </cell>
          <cell r="S171">
            <v>427</v>
          </cell>
          <cell r="T171">
            <v>50</v>
          </cell>
          <cell r="U171">
            <v>0</v>
          </cell>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v>0</v>
          </cell>
          <cell r="H172" t="str">
            <v>Calle Acequia Arriba</v>
          </cell>
          <cell r="I172" t="str">
            <v>Barbacoas</v>
          </cell>
          <cell r="J172" t="str">
            <v>Barbacoas</v>
          </cell>
          <cell r="K172">
            <v>0</v>
          </cell>
          <cell r="L172">
            <v>3172914347</v>
          </cell>
          <cell r="M172" t="str">
            <v>parroquiasantamariabarbacoas@hotmail.com</v>
          </cell>
          <cell r="N172" t="str">
            <v>SRD</v>
          </cell>
          <cell r="O172" t="str">
            <v>Intervención de apoyo - Apoyo psicosocial</v>
          </cell>
          <cell r="P172">
            <v>0</v>
          </cell>
          <cell r="Q172" t="str">
            <v>Vulneración</v>
          </cell>
          <cell r="R172">
            <v>0</v>
          </cell>
          <cell r="S172">
            <v>419</v>
          </cell>
          <cell r="T172">
            <v>30</v>
          </cell>
          <cell r="U172">
            <v>0</v>
          </cell>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v>0</v>
          </cell>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v>0</v>
          </cell>
          <cell r="Q173" t="str">
            <v>Calle</v>
          </cell>
          <cell r="R173">
            <v>0</v>
          </cell>
          <cell r="S173">
            <v>432</v>
          </cell>
          <cell r="T173">
            <v>115</v>
          </cell>
          <cell r="U173">
            <v>0</v>
          </cell>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v>0</v>
          </cell>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v>0</v>
          </cell>
          <cell r="Q174" t="str">
            <v>Calle</v>
          </cell>
          <cell r="R174">
            <v>0</v>
          </cell>
          <cell r="S174">
            <v>434</v>
          </cell>
          <cell r="T174">
            <v>50</v>
          </cell>
          <cell r="U174">
            <v>0</v>
          </cell>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v>0</v>
          </cell>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v>0</v>
          </cell>
          <cell r="Q175" t="str">
            <v>Discapacidad</v>
          </cell>
          <cell r="R175" t="str">
            <v>Otros tipos de discapacidad</v>
          </cell>
          <cell r="S175">
            <v>428</v>
          </cell>
          <cell r="T175">
            <v>60</v>
          </cell>
          <cell r="U175">
            <v>0</v>
          </cell>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v>0</v>
          </cell>
          <cell r="H176" t="str">
            <v>Carrera 38 No. 18-36 Barrio Palermo</v>
          </cell>
          <cell r="I176" t="str">
            <v>Pasto</v>
          </cell>
          <cell r="J176" t="str">
            <v>Pasto 1</v>
          </cell>
          <cell r="K176">
            <v>0</v>
          </cell>
          <cell r="L176">
            <v>3164016889</v>
          </cell>
          <cell r="M176" t="str">
            <v>fundacionsocialgestarfuturoong@gmail.com</v>
          </cell>
          <cell r="N176" t="str">
            <v>SRD</v>
          </cell>
          <cell r="O176" t="str">
            <v>Intervención de apoyo - Apoyo psicosocial</v>
          </cell>
          <cell r="P176">
            <v>0</v>
          </cell>
          <cell r="Q176" t="str">
            <v>Consumo SPA</v>
          </cell>
          <cell r="R176">
            <v>0</v>
          </cell>
          <cell r="S176">
            <v>431</v>
          </cell>
          <cell r="T176">
            <v>115</v>
          </cell>
          <cell r="U176">
            <v>0</v>
          </cell>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v>0</v>
          </cell>
          <cell r="H177" t="str">
            <v>Calle 14 con carrera 17 esquina barrio la calavera</v>
          </cell>
          <cell r="I177" t="str">
            <v>San Andres De Tumaco</v>
          </cell>
          <cell r="J177" t="str">
            <v>Tumaco</v>
          </cell>
          <cell r="K177">
            <v>0</v>
          </cell>
          <cell r="L177">
            <v>3155279986</v>
          </cell>
          <cell r="M177" t="str">
            <v>fundacionbosconiatumaco@gmail.com</v>
          </cell>
          <cell r="N177" t="str">
            <v>SRD</v>
          </cell>
          <cell r="O177" t="str">
            <v>Externado</v>
          </cell>
          <cell r="P177" t="str">
            <v>Jornada completa</v>
          </cell>
          <cell r="Q177" t="str">
            <v>Vulneración</v>
          </cell>
          <cell r="R177">
            <v>0</v>
          </cell>
          <cell r="S177">
            <v>429</v>
          </cell>
          <cell r="T177">
            <v>60</v>
          </cell>
          <cell r="U177">
            <v>0</v>
          </cell>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v>0</v>
          </cell>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v>0</v>
          </cell>
          <cell r="Q178" t="str">
            <v>Discapacidad</v>
          </cell>
          <cell r="R178">
            <v>0</v>
          </cell>
          <cell r="S178">
            <v>430</v>
          </cell>
          <cell r="T178">
            <v>278</v>
          </cell>
          <cell r="U178">
            <v>0</v>
          </cell>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v>0</v>
          </cell>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v>0</v>
          </cell>
          <cell r="Q179" t="str">
            <v>Vulneración</v>
          </cell>
          <cell r="R179">
            <v>0</v>
          </cell>
          <cell r="S179">
            <v>415</v>
          </cell>
          <cell r="T179">
            <v>584</v>
          </cell>
          <cell r="U179">
            <v>0</v>
          </cell>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v>0</v>
          </cell>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v>0</v>
          </cell>
          <cell r="Q180" t="str">
            <v>Vulneración</v>
          </cell>
          <cell r="R180">
            <v>0</v>
          </cell>
          <cell r="S180">
            <v>416</v>
          </cell>
          <cell r="T180">
            <v>145</v>
          </cell>
          <cell r="U180">
            <v>0</v>
          </cell>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v>0</v>
          </cell>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v>0</v>
          </cell>
          <cell r="Q181" t="str">
            <v>Discapacidad</v>
          </cell>
          <cell r="R181">
            <v>0</v>
          </cell>
          <cell r="S181">
            <v>423</v>
          </cell>
          <cell r="T181">
            <v>62</v>
          </cell>
          <cell r="U181">
            <v>0</v>
          </cell>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v>0</v>
          </cell>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v>0</v>
          </cell>
          <cell r="Q182" t="str">
            <v>Vulneración</v>
          </cell>
          <cell r="R182">
            <v>0</v>
          </cell>
          <cell r="S182">
            <v>414</v>
          </cell>
          <cell r="T182">
            <v>33</v>
          </cell>
          <cell r="U182">
            <v>0</v>
          </cell>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v>0</v>
          </cell>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v>0</v>
          </cell>
          <cell r="Q183" t="str">
            <v>Vulneración</v>
          </cell>
          <cell r="R183">
            <v>0</v>
          </cell>
          <cell r="S183">
            <v>418</v>
          </cell>
          <cell r="T183">
            <v>25</v>
          </cell>
          <cell r="U183">
            <v>0</v>
          </cell>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v>0</v>
          </cell>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v>0</v>
          </cell>
          <cell r="Q184" t="str">
            <v>Vulneración</v>
          </cell>
          <cell r="R184">
            <v>0</v>
          </cell>
          <cell r="S184">
            <v>424</v>
          </cell>
          <cell r="T184">
            <v>35</v>
          </cell>
          <cell r="U184">
            <v>0</v>
          </cell>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v>0</v>
          </cell>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v>0</v>
          </cell>
          <cell r="Q185" t="str">
            <v>Vulneración</v>
          </cell>
          <cell r="R185">
            <v>0</v>
          </cell>
          <cell r="S185">
            <v>421</v>
          </cell>
          <cell r="T185">
            <v>28</v>
          </cell>
          <cell r="U185">
            <v>0</v>
          </cell>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v>0</v>
          </cell>
          <cell r="H186" t="str">
            <v>Calle 3 A No. 1-97 catambuco</v>
          </cell>
          <cell r="I186" t="str">
            <v>Pasto</v>
          </cell>
          <cell r="J186" t="str">
            <v>Pasto 1</v>
          </cell>
          <cell r="K186">
            <v>0</v>
          </cell>
          <cell r="L186">
            <v>3196261551</v>
          </cell>
          <cell r="M186" t="str">
            <v>funmariajose@gmail.com</v>
          </cell>
          <cell r="N186" t="str">
            <v>SRD</v>
          </cell>
          <cell r="O186" t="str">
            <v>Internado</v>
          </cell>
          <cell r="P186">
            <v>0</v>
          </cell>
          <cell r="Q186" t="str">
            <v>Vulneración</v>
          </cell>
          <cell r="R186">
            <v>0</v>
          </cell>
          <cell r="S186">
            <v>410</v>
          </cell>
          <cell r="T186">
            <v>50</v>
          </cell>
          <cell r="U186">
            <v>0</v>
          </cell>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v>0</v>
          </cell>
          <cell r="H187" t="str">
            <v>Sector cano alto Arizona 600 metros entrada cimarrones</v>
          </cell>
          <cell r="I187" t="str">
            <v>Chachagüí</v>
          </cell>
          <cell r="J187" t="str">
            <v>Pasto 1</v>
          </cell>
          <cell r="K187">
            <v>0</v>
          </cell>
          <cell r="L187">
            <v>3187698994</v>
          </cell>
          <cell r="M187" t="str">
            <v>fundacionpeldanos@gmail.com</v>
          </cell>
          <cell r="N187" t="str">
            <v>SRD</v>
          </cell>
          <cell r="O187" t="str">
            <v>Internado</v>
          </cell>
          <cell r="P187">
            <v>0</v>
          </cell>
          <cell r="Q187" t="str">
            <v>Discapacidad</v>
          </cell>
          <cell r="R187" t="str">
            <v>Mental psicosocial</v>
          </cell>
          <cell r="S187">
            <v>435</v>
          </cell>
          <cell r="T187">
            <v>63</v>
          </cell>
          <cell r="U187">
            <v>0</v>
          </cell>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v>0</v>
          </cell>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v>0</v>
          </cell>
          <cell r="Q188" t="str">
            <v>Vulneración</v>
          </cell>
          <cell r="R188">
            <v>0</v>
          </cell>
          <cell r="S188">
            <v>437</v>
          </cell>
          <cell r="T188">
            <v>34</v>
          </cell>
          <cell r="U188">
            <v>0</v>
          </cell>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v>0</v>
          </cell>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v>0</v>
          </cell>
          <cell r="Q189" t="str">
            <v>Vulneración</v>
          </cell>
          <cell r="R189">
            <v>0</v>
          </cell>
          <cell r="S189">
            <v>460</v>
          </cell>
          <cell r="T189">
            <v>15</v>
          </cell>
          <cell r="U189">
            <v>0</v>
          </cell>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v>0</v>
          </cell>
          <cell r="H190" t="str">
            <v>Carrera 35 No. 17-26</v>
          </cell>
          <cell r="I190" t="str">
            <v>Pasto</v>
          </cell>
          <cell r="J190" t="str">
            <v>Pasto 2</v>
          </cell>
          <cell r="K190">
            <v>0</v>
          </cell>
          <cell r="L190">
            <v>3152408764</v>
          </cell>
          <cell r="M190" t="str">
            <v>fundacionrighettosrpa@hotmail.com</v>
          </cell>
          <cell r="N190" t="str">
            <v>SRPA</v>
          </cell>
          <cell r="O190" t="str">
            <v>Intervención de apoyo RAJ</v>
          </cell>
          <cell r="P190">
            <v>0</v>
          </cell>
          <cell r="Q190" t="str">
            <v>RAJ</v>
          </cell>
          <cell r="R190">
            <v>0</v>
          </cell>
          <cell r="S190">
            <v>465</v>
          </cell>
          <cell r="T190">
            <v>70</v>
          </cell>
          <cell r="U190">
            <v>0</v>
          </cell>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v>0</v>
          </cell>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v>0</v>
          </cell>
          <cell r="Q191" t="str">
            <v>RAJ</v>
          </cell>
          <cell r="R191">
            <v>0</v>
          </cell>
          <cell r="S191">
            <v>466</v>
          </cell>
          <cell r="T191">
            <v>18</v>
          </cell>
          <cell r="U191">
            <v>0</v>
          </cell>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v>0</v>
          </cell>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v>0</v>
          </cell>
          <cell r="Q192" t="str">
            <v>SRPA</v>
          </cell>
          <cell r="R192">
            <v>0</v>
          </cell>
          <cell r="S192">
            <v>468</v>
          </cell>
          <cell r="T192">
            <v>15</v>
          </cell>
          <cell r="U192">
            <v>0</v>
          </cell>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v>0</v>
          </cell>
          <cell r="H193" t="str">
            <v>Carrera 35 No. 17-26</v>
          </cell>
          <cell r="I193" t="str">
            <v>Pasto</v>
          </cell>
          <cell r="J193" t="str">
            <v>Pasto 2</v>
          </cell>
          <cell r="K193">
            <v>0</v>
          </cell>
          <cell r="L193">
            <v>3152408764</v>
          </cell>
          <cell r="M193" t="str">
            <v>fundacionrighettosrpa@hotmail.com</v>
          </cell>
          <cell r="N193" t="str">
            <v>SRPA</v>
          </cell>
          <cell r="O193" t="str">
            <v>Libertad vigilada – asistida</v>
          </cell>
          <cell r="P193">
            <v>0</v>
          </cell>
          <cell r="Q193" t="str">
            <v>SRPA</v>
          </cell>
          <cell r="R193">
            <v>0</v>
          </cell>
          <cell r="S193">
            <v>467</v>
          </cell>
          <cell r="T193">
            <v>23</v>
          </cell>
          <cell r="U193">
            <v>0</v>
          </cell>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v>0</v>
          </cell>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v>0</v>
          </cell>
          <cell r="S194">
            <v>463</v>
          </cell>
          <cell r="T194">
            <v>18</v>
          </cell>
          <cell r="U194">
            <v>0</v>
          </cell>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v>0</v>
          </cell>
          <cell r="H195" t="str">
            <v>Carrera 35 No. 17-26</v>
          </cell>
          <cell r="I195" t="str">
            <v>Pasto</v>
          </cell>
          <cell r="J195" t="str">
            <v>Pasto 2</v>
          </cell>
          <cell r="K195">
            <v>0</v>
          </cell>
          <cell r="L195">
            <v>3152408764</v>
          </cell>
          <cell r="M195" t="str">
            <v>fundacionrighettosrpa@hotmail.com</v>
          </cell>
          <cell r="N195" t="str">
            <v>SRPA</v>
          </cell>
          <cell r="O195" t="str">
            <v>Semicerrado externado</v>
          </cell>
          <cell r="P195" t="str">
            <v>Media jornada</v>
          </cell>
          <cell r="Q195" t="str">
            <v>SRPA</v>
          </cell>
          <cell r="R195">
            <v>0</v>
          </cell>
          <cell r="S195">
            <v>464</v>
          </cell>
          <cell r="T195">
            <v>18</v>
          </cell>
          <cell r="U195">
            <v>0</v>
          </cell>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v>0</v>
          </cell>
          <cell r="H196" t="str">
            <v>Carrera 35 No. 17-26</v>
          </cell>
          <cell r="I196" t="str">
            <v>Pasto</v>
          </cell>
          <cell r="J196" t="str">
            <v>Pasto 2</v>
          </cell>
          <cell r="K196">
            <v>0</v>
          </cell>
          <cell r="L196">
            <v>3152408764</v>
          </cell>
          <cell r="M196" t="str">
            <v>fundacionrighettosrpa@hotmail.com</v>
          </cell>
          <cell r="N196" t="str">
            <v>SRPA</v>
          </cell>
          <cell r="O196" t="str">
            <v>Semicerrado externado</v>
          </cell>
          <cell r="P196" t="str">
            <v>Jornada completa</v>
          </cell>
          <cell r="Q196" t="str">
            <v>SRPA</v>
          </cell>
          <cell r="R196">
            <v>0</v>
          </cell>
          <cell r="S196">
            <v>462</v>
          </cell>
          <cell r="T196">
            <v>20</v>
          </cell>
          <cell r="U196">
            <v>0</v>
          </cell>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v>0</v>
          </cell>
          <cell r="H197" t="str">
            <v>Calle 21E 4E-430</v>
          </cell>
          <cell r="I197" t="str">
            <v>Pasto</v>
          </cell>
          <cell r="J197" t="str">
            <v>Pasto 2</v>
          </cell>
          <cell r="K197">
            <v>0</v>
          </cell>
          <cell r="L197" t="str">
            <v>3142811310 - 316 4234978- 3209886340</v>
          </cell>
          <cell r="M197" t="str">
            <v>fundacionfei.pasto@gmail.com</v>
          </cell>
          <cell r="N197" t="str">
            <v>SRPA</v>
          </cell>
          <cell r="O197" t="str">
            <v>Internado RAJ</v>
          </cell>
          <cell r="P197">
            <v>0</v>
          </cell>
          <cell r="Q197" t="str">
            <v>RAJ</v>
          </cell>
          <cell r="R197">
            <v>0</v>
          </cell>
          <cell r="S197">
            <v>461</v>
          </cell>
          <cell r="T197">
            <v>45</v>
          </cell>
          <cell r="U197">
            <v>0</v>
          </cell>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v>0</v>
          </cell>
          <cell r="H198" t="str">
            <v>Calle 21E 4E-430</v>
          </cell>
          <cell r="I198" t="str">
            <v>Pasto</v>
          </cell>
          <cell r="J198" t="str">
            <v>Pasto 2</v>
          </cell>
          <cell r="K198">
            <v>0</v>
          </cell>
          <cell r="L198" t="str">
            <v>3142811310 - 316 4234978- 3209886340</v>
          </cell>
          <cell r="M198" t="str">
            <v>fundacionfei.pasto@gmail.com</v>
          </cell>
          <cell r="N198" t="str">
            <v>SRPA</v>
          </cell>
          <cell r="O198" t="str">
            <v>Centro transitorio</v>
          </cell>
          <cell r="P198">
            <v>0</v>
          </cell>
          <cell r="Q198" t="str">
            <v>SRPA</v>
          </cell>
          <cell r="R198">
            <v>0</v>
          </cell>
          <cell r="S198">
            <v>461</v>
          </cell>
          <cell r="T198">
            <v>6</v>
          </cell>
          <cell r="U198">
            <v>0</v>
          </cell>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v>0</v>
          </cell>
          <cell r="H199" t="str">
            <v>Calle 21E 4E-430</v>
          </cell>
          <cell r="I199" t="str">
            <v>Pasto</v>
          </cell>
          <cell r="J199" t="str">
            <v>Pasto 2</v>
          </cell>
          <cell r="K199">
            <v>0</v>
          </cell>
          <cell r="L199" t="str">
            <v>3142811310 - 316 4234978- 3209886340</v>
          </cell>
          <cell r="M199" t="str">
            <v>fundacionfei.pasto@gmail.com</v>
          </cell>
          <cell r="N199" t="str">
            <v>SRPA</v>
          </cell>
          <cell r="O199" t="str">
            <v>Centro de internamiento preventivo</v>
          </cell>
          <cell r="P199">
            <v>0</v>
          </cell>
          <cell r="Q199" t="str">
            <v>SRPA</v>
          </cell>
          <cell r="R199">
            <v>0</v>
          </cell>
          <cell r="S199">
            <v>461</v>
          </cell>
          <cell r="T199">
            <v>20</v>
          </cell>
          <cell r="U199">
            <v>0</v>
          </cell>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v>0</v>
          </cell>
          <cell r="H200" t="str">
            <v>Calle 21E 4E-430</v>
          </cell>
          <cell r="I200" t="str">
            <v>Pasto</v>
          </cell>
          <cell r="J200" t="str">
            <v>Pasto 2</v>
          </cell>
          <cell r="K200">
            <v>0</v>
          </cell>
          <cell r="L200" t="str">
            <v>3142811310 - 316 4234978- 3209886340</v>
          </cell>
          <cell r="M200" t="str">
            <v>fundacionfei.pasto@gmail.com</v>
          </cell>
          <cell r="N200" t="str">
            <v>SRPA</v>
          </cell>
          <cell r="O200" t="str">
            <v>Centro de atención especializada</v>
          </cell>
          <cell r="P200">
            <v>0</v>
          </cell>
          <cell r="Q200" t="str">
            <v>SRPA</v>
          </cell>
          <cell r="R200">
            <v>0</v>
          </cell>
          <cell r="S200">
            <v>461</v>
          </cell>
          <cell r="T200">
            <v>45</v>
          </cell>
          <cell r="U200">
            <v>0</v>
          </cell>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v>0</v>
          </cell>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v>0</v>
          </cell>
          <cell r="Q201" t="str">
            <v>Consumo SPA</v>
          </cell>
          <cell r="R201">
            <v>0</v>
          </cell>
          <cell r="S201" t="str">
            <v>1700-255-2020</v>
          </cell>
          <cell r="T201">
            <v>85</v>
          </cell>
          <cell r="U201">
            <v>0</v>
          </cell>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v>0</v>
          </cell>
          <cell r="Q202" t="str">
            <v>Consumo SPA</v>
          </cell>
          <cell r="R202">
            <v>0</v>
          </cell>
          <cell r="S202" t="str">
            <v>1700-240-2020</v>
          </cell>
          <cell r="T202">
            <v>130</v>
          </cell>
          <cell r="U202">
            <v>0</v>
          </cell>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v>0</v>
          </cell>
          <cell r="Q203" t="str">
            <v>Consumo SPA</v>
          </cell>
          <cell r="R203">
            <v>0</v>
          </cell>
          <cell r="S203" t="str">
            <v>1700-240-2020</v>
          </cell>
          <cell r="T203">
            <v>30</v>
          </cell>
          <cell r="U203">
            <v>0</v>
          </cell>
          <cell r="V203">
            <v>44181</v>
          </cell>
          <cell r="W203">
            <v>44347</v>
          </cell>
          <cell r="X203">
            <v>0</v>
          </cell>
          <cell r="Y203" t="str">
            <v>Carmen Consuelo Delgado Motato</v>
          </cell>
        </row>
        <row r="204">
          <cell r="B204" t="str">
            <v>17-109-203</v>
          </cell>
          <cell r="C204" t="str">
            <v>Caldas</v>
          </cell>
          <cell r="D204" t="str">
            <v>Fundación cruzada social</v>
          </cell>
          <cell r="E204" t="str">
            <v>890800971-9</v>
          </cell>
          <cell r="F204" t="str">
            <v>Martin Julian Orozco Gomez</v>
          </cell>
          <cell r="G204">
            <v>0</v>
          </cell>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v>0</v>
          </cell>
          <cell r="Q204" t="str">
            <v>Vulneración</v>
          </cell>
          <cell r="R204">
            <v>0</v>
          </cell>
          <cell r="S204" t="str">
            <v>1700-257-2020</v>
          </cell>
          <cell r="T204">
            <v>24</v>
          </cell>
          <cell r="U204">
            <v>0</v>
          </cell>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v>0</v>
          </cell>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v>0</v>
          </cell>
          <cell r="S205" t="str">
            <v>1700-257-2020</v>
          </cell>
          <cell r="T205">
            <v>76</v>
          </cell>
          <cell r="U205">
            <v>0</v>
          </cell>
          <cell r="V205">
            <v>44181</v>
          </cell>
          <cell r="W205">
            <v>44347</v>
          </cell>
          <cell r="X205">
            <v>0</v>
          </cell>
          <cell r="Y205" t="str">
            <v>Carolina Gomez Nuñez</v>
          </cell>
        </row>
        <row r="206">
          <cell r="B206" t="str">
            <v>17-167-205</v>
          </cell>
          <cell r="C206" t="str">
            <v>Caldas</v>
          </cell>
          <cell r="D206" t="str">
            <v>Fundación niños del sol</v>
          </cell>
          <cell r="E206" t="str">
            <v>860033863-1</v>
          </cell>
          <cell r="F206" t="str">
            <v>Sandra Patricia Gallego Ayala</v>
          </cell>
          <cell r="G206">
            <v>0</v>
          </cell>
          <cell r="H206" t="str">
            <v>Carrera 8 No. 4-03</v>
          </cell>
          <cell r="I206" t="str">
            <v>Samaná</v>
          </cell>
          <cell r="J206" t="str">
            <v>Oriente</v>
          </cell>
          <cell r="K206">
            <v>0</v>
          </cell>
          <cell r="L206">
            <v>3104505307</v>
          </cell>
          <cell r="M206" t="str">
            <v>fundacion.ninos.del.sol@hotmail.com</v>
          </cell>
          <cell r="N206" t="str">
            <v>SRD</v>
          </cell>
          <cell r="O206" t="str">
            <v>Intervención de apoyo - Apoyo psicosocial</v>
          </cell>
          <cell r="P206">
            <v>0</v>
          </cell>
          <cell r="Q206" t="str">
            <v>Vulneración</v>
          </cell>
          <cell r="R206">
            <v>0</v>
          </cell>
          <cell r="S206" t="str">
            <v>1700-264-2020</v>
          </cell>
          <cell r="T206">
            <v>40</v>
          </cell>
          <cell r="U206">
            <v>0</v>
          </cell>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v>0</v>
          </cell>
          <cell r="L207" t="str">
            <v>3103823939-3103823871</v>
          </cell>
          <cell r="M207" t="str">
            <v>contacto@mundoshermanos.org
DIRECCION@MUNDOSHERMANOS.ORG</v>
          </cell>
          <cell r="N207" t="str">
            <v>SRD</v>
          </cell>
          <cell r="O207" t="str">
            <v>Internado</v>
          </cell>
          <cell r="P207">
            <v>0</v>
          </cell>
          <cell r="Q207" t="str">
            <v>Vulneración</v>
          </cell>
          <cell r="R207">
            <v>0</v>
          </cell>
          <cell r="S207" t="str">
            <v>1700-275-2020</v>
          </cell>
          <cell r="T207">
            <v>97</v>
          </cell>
          <cell r="U207">
            <v>0</v>
          </cell>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v>0</v>
          </cell>
          <cell r="Q208" t="str">
            <v>Vulneración</v>
          </cell>
          <cell r="R208">
            <v>0</v>
          </cell>
          <cell r="S208" t="str">
            <v>1700-270-2020</v>
          </cell>
          <cell r="T208">
            <v>40</v>
          </cell>
          <cell r="U208">
            <v>0</v>
          </cell>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v>0</v>
          </cell>
          <cell r="H209" t="str">
            <v>Calle 7 carrera 7 esquina</v>
          </cell>
          <cell r="I209" t="str">
            <v>Neira</v>
          </cell>
          <cell r="J209" t="str">
            <v>Manizales 2</v>
          </cell>
          <cell r="K209">
            <v>8681087</v>
          </cell>
          <cell r="L209">
            <v>0</v>
          </cell>
          <cell r="M209" t="str">
            <v>hogarlaprovidencianeiracaldas@gmail.com</v>
          </cell>
          <cell r="N209" t="str">
            <v>SRD</v>
          </cell>
          <cell r="O209" t="str">
            <v>Intervención de apoyo - Apoyo psicosocial</v>
          </cell>
          <cell r="P209">
            <v>0</v>
          </cell>
          <cell r="Q209" t="str">
            <v>Discapacidad</v>
          </cell>
          <cell r="R209" t="str">
            <v>Otros tipos de discapacidad</v>
          </cell>
          <cell r="S209" t="str">
            <v>1700-245-2020</v>
          </cell>
          <cell r="T209">
            <v>50</v>
          </cell>
          <cell r="U209">
            <v>0</v>
          </cell>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v>0</v>
          </cell>
          <cell r="Q210" t="str">
            <v>Gestantes</v>
          </cell>
          <cell r="R210">
            <v>0</v>
          </cell>
          <cell r="S210" t="str">
            <v>1700-241-2020</v>
          </cell>
          <cell r="T210">
            <v>40</v>
          </cell>
          <cell r="U210">
            <v>0</v>
          </cell>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v>0</v>
          </cell>
          <cell r="Q211" t="str">
            <v>Desvinculados</v>
          </cell>
          <cell r="R211">
            <v>0</v>
          </cell>
          <cell r="S211" t="str">
            <v>1700-273-2020</v>
          </cell>
          <cell r="T211">
            <v>30</v>
          </cell>
          <cell r="U211">
            <v>0</v>
          </cell>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v>0</v>
          </cell>
          <cell r="H212" t="str">
            <v>Carrera 8 No. 5-05 Barrio La Magdalena</v>
          </cell>
          <cell r="I212" t="str">
            <v>La Dorada</v>
          </cell>
          <cell r="J212" t="str">
            <v>Oriente</v>
          </cell>
          <cell r="K212">
            <v>8391400</v>
          </cell>
          <cell r="L212">
            <v>0</v>
          </cell>
          <cell r="M212" t="str">
            <v>fundacion.ninos.del.sol@hotmail.com</v>
          </cell>
          <cell r="N212" t="str">
            <v>SRD</v>
          </cell>
          <cell r="O212" t="str">
            <v>Casa hogar</v>
          </cell>
          <cell r="P212">
            <v>0</v>
          </cell>
          <cell r="Q212" t="str">
            <v>Vulneración</v>
          </cell>
          <cell r="R212">
            <v>0</v>
          </cell>
          <cell r="S212" t="str">
            <v>1700-254-2020</v>
          </cell>
          <cell r="T212">
            <v>12</v>
          </cell>
          <cell r="U212">
            <v>0</v>
          </cell>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v>0</v>
          </cell>
          <cell r="S213" t="str">
            <v>1700-277-2020</v>
          </cell>
          <cell r="T213">
            <v>70</v>
          </cell>
          <cell r="U213">
            <v>0</v>
          </cell>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v>0</v>
          </cell>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v>0</v>
          </cell>
          <cell r="Q214" t="str">
            <v>Vulneración</v>
          </cell>
          <cell r="R214">
            <v>0</v>
          </cell>
          <cell r="S214" t="str">
            <v>1700-258-2020</v>
          </cell>
          <cell r="T214">
            <v>149</v>
          </cell>
          <cell r="U214">
            <v>0</v>
          </cell>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v>0</v>
          </cell>
          <cell r="M215" t="str">
            <v>fundacion.ninos.del.sol@hotmail.com</v>
          </cell>
          <cell r="N215" t="str">
            <v>SRD</v>
          </cell>
          <cell r="O215" t="str">
            <v>Internado</v>
          </cell>
          <cell r="P215">
            <v>0</v>
          </cell>
          <cell r="Q215" t="str">
            <v>Vulneración</v>
          </cell>
          <cell r="R215">
            <v>0</v>
          </cell>
          <cell r="S215" t="str">
            <v>1700-250-2020</v>
          </cell>
          <cell r="T215">
            <v>46</v>
          </cell>
          <cell r="U215">
            <v>0</v>
          </cell>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v>0</v>
          </cell>
          <cell r="M216" t="str">
            <v>fundacion.ninos.del.sol@hotmail.com</v>
          </cell>
          <cell r="N216" t="str">
            <v>SRD</v>
          </cell>
          <cell r="O216" t="str">
            <v>Internado</v>
          </cell>
          <cell r="P216">
            <v>0</v>
          </cell>
          <cell r="Q216" t="str">
            <v>Vulneración</v>
          </cell>
          <cell r="R216">
            <v>0</v>
          </cell>
          <cell r="S216" t="str">
            <v>1700-250-2020</v>
          </cell>
          <cell r="T216">
            <v>29</v>
          </cell>
          <cell r="U216">
            <v>0</v>
          </cell>
          <cell r="V216">
            <v>44181</v>
          </cell>
          <cell r="W216">
            <v>44347</v>
          </cell>
          <cell r="X216">
            <v>0</v>
          </cell>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v>0</v>
          </cell>
          <cell r="H217" t="str">
            <v>Carrera 4 No. 5-57</v>
          </cell>
          <cell r="I217" t="str">
            <v>Filadelfia</v>
          </cell>
          <cell r="J217" t="str">
            <v>Manizales 2</v>
          </cell>
          <cell r="K217">
            <v>0</v>
          </cell>
          <cell r="L217">
            <v>3146632745</v>
          </cell>
          <cell r="M217" t="str">
            <v>centroversalles@gmail.com</v>
          </cell>
          <cell r="N217" t="str">
            <v>SRD</v>
          </cell>
          <cell r="O217" t="str">
            <v>Intervención de apoyo - Apoyo psicosocial</v>
          </cell>
          <cell r="P217">
            <v>0</v>
          </cell>
          <cell r="Q217" t="str">
            <v>Vulneración</v>
          </cell>
          <cell r="R217">
            <v>0</v>
          </cell>
          <cell r="S217" t="str">
            <v>1700-274-2020</v>
          </cell>
          <cell r="T217">
            <v>30</v>
          </cell>
          <cell r="U217">
            <v>0</v>
          </cell>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v>0</v>
          </cell>
          <cell r="H218" t="str">
            <v>Carrera 3 No. 10-05</v>
          </cell>
          <cell r="I218" t="str">
            <v>Villamaría</v>
          </cell>
          <cell r="J218" t="str">
            <v>Manizales 2</v>
          </cell>
          <cell r="K218">
            <v>0</v>
          </cell>
          <cell r="L218">
            <v>3146637897</v>
          </cell>
          <cell r="M218" t="str">
            <v>centroversalles@gmail.com</v>
          </cell>
          <cell r="N218" t="str">
            <v>SRD</v>
          </cell>
          <cell r="O218" t="str">
            <v>Intervención de apoyo - Apoyo psicosocial</v>
          </cell>
          <cell r="P218">
            <v>0</v>
          </cell>
          <cell r="Q218" t="str">
            <v>Vulneración</v>
          </cell>
          <cell r="R218">
            <v>0</v>
          </cell>
          <cell r="S218" t="str">
            <v>1700-274-2020</v>
          </cell>
          <cell r="T218">
            <v>40</v>
          </cell>
          <cell r="U218">
            <v>0</v>
          </cell>
          <cell r="V218">
            <v>44181</v>
          </cell>
          <cell r="W218">
            <v>44347</v>
          </cell>
          <cell r="X218">
            <v>0</v>
          </cell>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v>0</v>
          </cell>
          <cell r="H219" t="str">
            <v>Calle 6 Carrera 6 Esquina</v>
          </cell>
          <cell r="I219" t="str">
            <v>Neira</v>
          </cell>
          <cell r="J219" t="str">
            <v>Manizales 2</v>
          </cell>
          <cell r="K219">
            <v>0</v>
          </cell>
          <cell r="L219">
            <v>3143235208</v>
          </cell>
          <cell r="M219" t="str">
            <v>centroversalles@gmail.com</v>
          </cell>
          <cell r="N219" t="str">
            <v>SRD</v>
          </cell>
          <cell r="O219" t="str">
            <v>Intervención de apoyo - Apoyo psicosocial</v>
          </cell>
          <cell r="P219">
            <v>0</v>
          </cell>
          <cell r="Q219" t="str">
            <v>Vulneración</v>
          </cell>
          <cell r="R219">
            <v>0</v>
          </cell>
          <cell r="S219" t="str">
            <v>1700-274-2020</v>
          </cell>
          <cell r="T219">
            <v>45</v>
          </cell>
          <cell r="U219">
            <v>0</v>
          </cell>
          <cell r="V219">
            <v>44181</v>
          </cell>
          <cell r="W219">
            <v>44347</v>
          </cell>
          <cell r="X219">
            <v>0</v>
          </cell>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v>0</v>
          </cell>
          <cell r="H220" t="str">
            <v>Calle 7 No. 6-51</v>
          </cell>
          <cell r="I220" t="str">
            <v>Salamina</v>
          </cell>
          <cell r="J220" t="str">
            <v>Norte</v>
          </cell>
          <cell r="K220">
            <v>0</v>
          </cell>
          <cell r="L220">
            <v>3123943103</v>
          </cell>
          <cell r="M220" t="str">
            <v>centroversalles@gmail.com</v>
          </cell>
          <cell r="N220" t="str">
            <v>SRD</v>
          </cell>
          <cell r="O220" t="str">
            <v>Intervención de apoyo - Apoyo psicosocial</v>
          </cell>
          <cell r="P220">
            <v>0</v>
          </cell>
          <cell r="Q220" t="str">
            <v>Vulneración</v>
          </cell>
          <cell r="R220">
            <v>0</v>
          </cell>
          <cell r="S220" t="str">
            <v>1700-274-2020</v>
          </cell>
          <cell r="T220">
            <v>70</v>
          </cell>
          <cell r="U220">
            <v>0</v>
          </cell>
          <cell r="V220">
            <v>44181</v>
          </cell>
          <cell r="W220">
            <v>44347</v>
          </cell>
          <cell r="X220">
            <v>0</v>
          </cell>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v>0</v>
          </cell>
          <cell r="H221" t="str">
            <v>Carrera 3 casa de la cultura segundo piso corregimiento de Arauca</v>
          </cell>
          <cell r="I221" t="str">
            <v>Palestina</v>
          </cell>
          <cell r="J221" t="str">
            <v>Manizales 2</v>
          </cell>
          <cell r="K221">
            <v>0</v>
          </cell>
          <cell r="L221">
            <v>3146637163</v>
          </cell>
          <cell r="M221" t="str">
            <v>centroversalles@gmail.com</v>
          </cell>
          <cell r="N221" t="str">
            <v>SRD</v>
          </cell>
          <cell r="O221" t="str">
            <v>Intervención de apoyo - Apoyo psicosocial</v>
          </cell>
          <cell r="P221">
            <v>0</v>
          </cell>
          <cell r="Q221" t="str">
            <v>Vulneración</v>
          </cell>
          <cell r="R221">
            <v>0</v>
          </cell>
          <cell r="S221" t="str">
            <v>1700-274-2020</v>
          </cell>
          <cell r="T221">
            <v>25</v>
          </cell>
          <cell r="U221">
            <v>0</v>
          </cell>
          <cell r="V221">
            <v>44181</v>
          </cell>
          <cell r="W221">
            <v>44347</v>
          </cell>
          <cell r="X221">
            <v>0</v>
          </cell>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v>0</v>
          </cell>
          <cell r="H222" t="str">
            <v>Calle 8 No. 4-02</v>
          </cell>
          <cell r="I222" t="str">
            <v>Manzanares</v>
          </cell>
          <cell r="J222" t="str">
            <v>Manizales 2</v>
          </cell>
          <cell r="K222">
            <v>0</v>
          </cell>
          <cell r="L222">
            <v>3146637188</v>
          </cell>
          <cell r="M222" t="str">
            <v>centroversalles@gmail.com</v>
          </cell>
          <cell r="N222" t="str">
            <v>SRD</v>
          </cell>
          <cell r="O222" t="str">
            <v>Intervención de apoyo - Apoyo psicosocial</v>
          </cell>
          <cell r="P222">
            <v>0</v>
          </cell>
          <cell r="Q222" t="str">
            <v>Vulneración</v>
          </cell>
          <cell r="R222">
            <v>0</v>
          </cell>
          <cell r="S222" t="str">
            <v>1700-274-2020</v>
          </cell>
          <cell r="T222">
            <v>40</v>
          </cell>
          <cell r="U222">
            <v>0</v>
          </cell>
          <cell r="V222">
            <v>44181</v>
          </cell>
          <cell r="W222">
            <v>44347</v>
          </cell>
          <cell r="X222">
            <v>0</v>
          </cell>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v>0</v>
          </cell>
          <cell r="L223">
            <v>3146639313</v>
          </cell>
          <cell r="M223" t="str">
            <v>centroversalles@gmail.com</v>
          </cell>
          <cell r="N223" t="str">
            <v>SRD</v>
          </cell>
          <cell r="O223" t="str">
            <v>Intervención de apoyo - Apoyo psicosocial</v>
          </cell>
          <cell r="P223">
            <v>0</v>
          </cell>
          <cell r="Q223" t="str">
            <v>Vulneración</v>
          </cell>
          <cell r="R223">
            <v>0</v>
          </cell>
          <cell r="S223" t="str">
            <v>1700-274-2020</v>
          </cell>
          <cell r="T223">
            <v>23</v>
          </cell>
          <cell r="U223">
            <v>0</v>
          </cell>
          <cell r="V223">
            <v>44181</v>
          </cell>
          <cell r="W223">
            <v>44347</v>
          </cell>
          <cell r="X223">
            <v>0</v>
          </cell>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v>0</v>
          </cell>
          <cell r="L224">
            <v>3145239616</v>
          </cell>
          <cell r="M224" t="str">
            <v>centroversalles@gmail.com</v>
          </cell>
          <cell r="N224" t="str">
            <v>SRD</v>
          </cell>
          <cell r="O224" t="str">
            <v>Intervención de apoyo - Apoyo psicosocial</v>
          </cell>
          <cell r="P224">
            <v>0</v>
          </cell>
          <cell r="Q224" t="str">
            <v>Vulneración</v>
          </cell>
          <cell r="R224">
            <v>0</v>
          </cell>
          <cell r="S224" t="str">
            <v>1700-274-2020</v>
          </cell>
          <cell r="T224">
            <v>32</v>
          </cell>
          <cell r="U224">
            <v>0</v>
          </cell>
          <cell r="V224">
            <v>44181</v>
          </cell>
          <cell r="W224">
            <v>44347</v>
          </cell>
          <cell r="X224">
            <v>0</v>
          </cell>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v>0</v>
          </cell>
          <cell r="M225" t="str">
            <v>fundacion.ninos.del.sol@hotmail.com</v>
          </cell>
          <cell r="N225" t="str">
            <v>SRD</v>
          </cell>
          <cell r="O225" t="str">
            <v>Externado</v>
          </cell>
          <cell r="P225" t="str">
            <v>Media jornada</v>
          </cell>
          <cell r="Q225" t="str">
            <v>Vulneración</v>
          </cell>
          <cell r="R225">
            <v>0</v>
          </cell>
          <cell r="S225" t="str">
            <v>1700-253-2020</v>
          </cell>
          <cell r="T225">
            <v>60</v>
          </cell>
          <cell r="U225">
            <v>0</v>
          </cell>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v>0</v>
          </cell>
          <cell r="M226" t="str">
            <v>contacto@mundoshermanos.org;direccion@mundoshermanos.org</v>
          </cell>
          <cell r="N226" t="str">
            <v>SRD</v>
          </cell>
          <cell r="O226" t="str">
            <v>Internado</v>
          </cell>
          <cell r="P226">
            <v>0</v>
          </cell>
          <cell r="Q226" t="str">
            <v>Vida Independiente</v>
          </cell>
          <cell r="R226">
            <v>0</v>
          </cell>
          <cell r="S226" t="str">
            <v>1700-259-2020</v>
          </cell>
          <cell r="T226">
            <v>16</v>
          </cell>
          <cell r="U226">
            <v>0</v>
          </cell>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v>0</v>
          </cell>
          <cell r="M227" t="str">
            <v>contacto@mundoshermanos.org;direccion@mundoshermanos.org</v>
          </cell>
          <cell r="N227" t="str">
            <v>SRD</v>
          </cell>
          <cell r="O227" t="str">
            <v>Internado</v>
          </cell>
          <cell r="P227">
            <v>0</v>
          </cell>
          <cell r="Q227" t="str">
            <v>Vida Independiente</v>
          </cell>
          <cell r="R227">
            <v>0</v>
          </cell>
          <cell r="S227" t="str">
            <v>1700-259-2020</v>
          </cell>
          <cell r="T227">
            <v>12</v>
          </cell>
          <cell r="U227">
            <v>0</v>
          </cell>
          <cell r="V227">
            <v>44181</v>
          </cell>
          <cell r="W227">
            <v>44347</v>
          </cell>
          <cell r="X227">
            <v>0</v>
          </cell>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v>0</v>
          </cell>
          <cell r="M228" t="str">
            <v>contacto@mundoshermanos.org</v>
          </cell>
          <cell r="N228" t="str">
            <v>SRD</v>
          </cell>
          <cell r="O228" t="str">
            <v>Internado</v>
          </cell>
          <cell r="P228">
            <v>0</v>
          </cell>
          <cell r="Q228" t="str">
            <v>Vida Independiente</v>
          </cell>
          <cell r="R228">
            <v>0</v>
          </cell>
          <cell r="S228" t="str">
            <v>1700-259-2020</v>
          </cell>
          <cell r="T228">
            <v>22</v>
          </cell>
          <cell r="U228">
            <v>0</v>
          </cell>
          <cell r="V228">
            <v>44181</v>
          </cell>
          <cell r="W228">
            <v>44347</v>
          </cell>
          <cell r="X228">
            <v>0</v>
          </cell>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v>0</v>
          </cell>
          <cell r="Q229" t="str">
            <v>Vulneración</v>
          </cell>
          <cell r="R229">
            <v>0</v>
          </cell>
          <cell r="S229" t="str">
            <v>1700-269-2020</v>
          </cell>
          <cell r="T229">
            <v>370</v>
          </cell>
          <cell r="U229">
            <v>0</v>
          </cell>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v>0</v>
          </cell>
          <cell r="Q230" t="str">
            <v>Vulneración</v>
          </cell>
          <cell r="R230">
            <v>0</v>
          </cell>
          <cell r="S230" t="str">
            <v>1700-269-2020</v>
          </cell>
          <cell r="T230">
            <v>143</v>
          </cell>
          <cell r="U230">
            <v>0</v>
          </cell>
          <cell r="V230">
            <v>44181</v>
          </cell>
          <cell r="W230">
            <v>44347</v>
          </cell>
          <cell r="X230">
            <v>0</v>
          </cell>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v>0</v>
          </cell>
          <cell r="L231">
            <v>3165261723</v>
          </cell>
          <cell r="M231" t="str">
            <v>dianapatricia.morales@fundacionfesco.org.co;patricia.escobar@fundacionfesco.org.co</v>
          </cell>
          <cell r="N231" t="str">
            <v>SRD</v>
          </cell>
          <cell r="O231" t="str">
            <v>Hogar sustituto entidad</v>
          </cell>
          <cell r="P231">
            <v>0</v>
          </cell>
          <cell r="Q231" t="str">
            <v>Vulneración</v>
          </cell>
          <cell r="R231">
            <v>0</v>
          </cell>
          <cell r="S231" t="str">
            <v>1700-269-2020</v>
          </cell>
          <cell r="T231">
            <v>60</v>
          </cell>
          <cell r="U231">
            <v>0</v>
          </cell>
          <cell r="V231">
            <v>44181</v>
          </cell>
          <cell r="W231">
            <v>44347</v>
          </cell>
          <cell r="X231">
            <v>0</v>
          </cell>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v>0</v>
          </cell>
          <cell r="Q232" t="str">
            <v>Vulneración</v>
          </cell>
          <cell r="R232">
            <v>0</v>
          </cell>
          <cell r="S232" t="str">
            <v>1700-269-2020</v>
          </cell>
          <cell r="T232">
            <v>145</v>
          </cell>
          <cell r="U232">
            <v>0</v>
          </cell>
          <cell r="V232">
            <v>44181</v>
          </cell>
          <cell r="W232">
            <v>44347</v>
          </cell>
          <cell r="X232">
            <v>0</v>
          </cell>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v>0</v>
          </cell>
          <cell r="Q233" t="str">
            <v>Vulneración</v>
          </cell>
          <cell r="R233">
            <v>0</v>
          </cell>
          <cell r="S233" t="str">
            <v>1700-269-2020</v>
          </cell>
          <cell r="T233">
            <v>60</v>
          </cell>
          <cell r="U233">
            <v>0</v>
          </cell>
          <cell r="V233">
            <v>44181</v>
          </cell>
          <cell r="W233">
            <v>44347</v>
          </cell>
          <cell r="X233">
            <v>0</v>
          </cell>
          <cell r="Y233" t="str">
            <v>Beatriz Elena Olarte Gomez</v>
          </cell>
        </row>
        <row r="234">
          <cell r="B234" t="str">
            <v>17-207-233</v>
          </cell>
          <cell r="C234" t="str">
            <v>Caldas</v>
          </cell>
          <cell r="D234" t="str">
            <v>Fundación seres</v>
          </cell>
          <cell r="E234" t="str">
            <v>900122706-1</v>
          </cell>
          <cell r="F234" t="str">
            <v>Diego Alonso Montoya Gomez</v>
          </cell>
          <cell r="G234">
            <v>0</v>
          </cell>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v>0</v>
          </cell>
          <cell r="Q234" t="str">
            <v>Discapacidad</v>
          </cell>
          <cell r="R234" t="str">
            <v>Intelectual</v>
          </cell>
          <cell r="S234" t="str">
            <v>1700-244-2020</v>
          </cell>
          <cell r="T234">
            <v>50</v>
          </cell>
          <cell r="U234">
            <v>0</v>
          </cell>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v>0</v>
          </cell>
          <cell r="L235">
            <v>3166011069</v>
          </cell>
          <cell r="M235" t="str">
            <v>luzstellam79@hotmail.com</v>
          </cell>
          <cell r="N235" t="str">
            <v>SRD</v>
          </cell>
          <cell r="O235" t="str">
            <v>Intervención de apoyo - Apoyo psicológico especializado</v>
          </cell>
          <cell r="P235">
            <v>0</v>
          </cell>
          <cell r="Q235" t="str">
            <v>Vulneración</v>
          </cell>
          <cell r="R235">
            <v>0</v>
          </cell>
          <cell r="S235" t="str">
            <v>1700-247-2020</v>
          </cell>
          <cell r="T235">
            <v>0</v>
          </cell>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v>0</v>
          </cell>
          <cell r="H236" t="str">
            <v>Carrera 9 No. 14-70 Barrio Obrero</v>
          </cell>
          <cell r="I236" t="str">
            <v>Chinchiná</v>
          </cell>
          <cell r="J236" t="str">
            <v>Del Café</v>
          </cell>
          <cell r="K236">
            <v>0</v>
          </cell>
          <cell r="L236">
            <v>3166030076</v>
          </cell>
          <cell r="M236" t="str">
            <v>luzstellam79@hotmail.com</v>
          </cell>
          <cell r="N236" t="str">
            <v>SRD</v>
          </cell>
          <cell r="O236" t="str">
            <v>Intervención de apoyo - Apoyo psicológico especializado</v>
          </cell>
          <cell r="P236">
            <v>0</v>
          </cell>
          <cell r="Q236" t="str">
            <v>Vulneración</v>
          </cell>
          <cell r="R236">
            <v>0</v>
          </cell>
          <cell r="S236" t="str">
            <v>1700-247-2020</v>
          </cell>
          <cell r="T236">
            <v>0</v>
          </cell>
          <cell r="U236">
            <v>288</v>
          </cell>
          <cell r="V236">
            <v>44181</v>
          </cell>
          <cell r="W236">
            <v>44347</v>
          </cell>
          <cell r="X236">
            <v>0</v>
          </cell>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v>0</v>
          </cell>
          <cell r="H237" t="str">
            <v>Calle 10 No. 6-23</v>
          </cell>
          <cell r="I237" t="str">
            <v>Riosucio</v>
          </cell>
          <cell r="J237" t="str">
            <v>Occidente</v>
          </cell>
          <cell r="K237">
            <v>0</v>
          </cell>
          <cell r="L237" t="str">
            <v>3148683872-3166029484</v>
          </cell>
          <cell r="M237" t="str">
            <v>luzstellam79@hotmail.com</v>
          </cell>
          <cell r="N237" t="str">
            <v>SRD</v>
          </cell>
          <cell r="O237" t="str">
            <v>Intervención de apoyo - Apoyo psicológico especializado</v>
          </cell>
          <cell r="P237">
            <v>0</v>
          </cell>
          <cell r="Q237" t="str">
            <v>Vulneración</v>
          </cell>
          <cell r="R237">
            <v>0</v>
          </cell>
          <cell r="S237" t="str">
            <v>1700-247-2020</v>
          </cell>
          <cell r="T237">
            <v>0</v>
          </cell>
          <cell r="U237">
            <v>288</v>
          </cell>
          <cell r="V237">
            <v>44181</v>
          </cell>
          <cell r="W237">
            <v>44347</v>
          </cell>
          <cell r="X237">
            <v>0</v>
          </cell>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v>0</v>
          </cell>
          <cell r="H238" t="str">
            <v>Calle 12 No. 7-05</v>
          </cell>
          <cell r="I238" t="str">
            <v>La Dorada</v>
          </cell>
          <cell r="J238" t="str">
            <v>Oriente</v>
          </cell>
          <cell r="K238">
            <v>0</v>
          </cell>
          <cell r="L238">
            <v>3166012209</v>
          </cell>
          <cell r="M238" t="str">
            <v>luzstellam79@hotmail.com</v>
          </cell>
          <cell r="N238" t="str">
            <v>SRD</v>
          </cell>
          <cell r="O238" t="str">
            <v>Intervención de apoyo - Apoyo psicológico especializado</v>
          </cell>
          <cell r="P238">
            <v>0</v>
          </cell>
          <cell r="Q238" t="str">
            <v>Violencia Sexual</v>
          </cell>
          <cell r="R238">
            <v>0</v>
          </cell>
          <cell r="S238" t="str">
            <v>1700-247-2020</v>
          </cell>
          <cell r="T238">
            <v>0</v>
          </cell>
          <cell r="U238">
            <v>288</v>
          </cell>
          <cell r="V238">
            <v>44181</v>
          </cell>
          <cell r="W238">
            <v>44347</v>
          </cell>
          <cell r="X238">
            <v>0</v>
          </cell>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v>0</v>
          </cell>
          <cell r="H239" t="str">
            <v>Calle 7 No. 3-06</v>
          </cell>
          <cell r="I239" t="str">
            <v>Manzanares</v>
          </cell>
          <cell r="J239" t="str">
            <v>Suroriente</v>
          </cell>
          <cell r="K239">
            <v>0</v>
          </cell>
          <cell r="L239">
            <v>3166030496</v>
          </cell>
          <cell r="M239" t="str">
            <v>luzstellam79@hotmail.com</v>
          </cell>
          <cell r="N239" t="str">
            <v>SRD</v>
          </cell>
          <cell r="O239" t="str">
            <v>Intervención de apoyo - Apoyo psicológico especializado</v>
          </cell>
          <cell r="P239">
            <v>0</v>
          </cell>
          <cell r="Q239" t="str">
            <v>Violencia Sexual</v>
          </cell>
          <cell r="R239">
            <v>0</v>
          </cell>
          <cell r="S239" t="str">
            <v>1700-247-2020</v>
          </cell>
          <cell r="T239">
            <v>0</v>
          </cell>
          <cell r="U239">
            <v>288</v>
          </cell>
          <cell r="V239">
            <v>44181</v>
          </cell>
          <cell r="W239">
            <v>44347</v>
          </cell>
          <cell r="X239">
            <v>0</v>
          </cell>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v>0</v>
          </cell>
          <cell r="H240" t="str">
            <v>Calle 4 No. 7-29 edificio BCH</v>
          </cell>
          <cell r="I240" t="str">
            <v>Salamina</v>
          </cell>
          <cell r="J240" t="str">
            <v>Norte</v>
          </cell>
          <cell r="K240">
            <v>0</v>
          </cell>
          <cell r="L240">
            <v>3166032408</v>
          </cell>
          <cell r="M240" t="str">
            <v>luzstellam79@hotmail.com</v>
          </cell>
          <cell r="N240" t="str">
            <v>SRD</v>
          </cell>
          <cell r="O240" t="str">
            <v>Intervención de apoyo - Apoyo psicológico especializado</v>
          </cell>
          <cell r="P240">
            <v>0</v>
          </cell>
          <cell r="Q240" t="str">
            <v>Violencia Sexual</v>
          </cell>
          <cell r="R240">
            <v>0</v>
          </cell>
          <cell r="S240" t="str">
            <v>1700-247-2020</v>
          </cell>
          <cell r="T240">
            <v>0</v>
          </cell>
          <cell r="U240">
            <v>144</v>
          </cell>
          <cell r="V240">
            <v>44181</v>
          </cell>
          <cell r="W240">
            <v>44347</v>
          </cell>
          <cell r="X240">
            <v>0</v>
          </cell>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v>0</v>
          </cell>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v>0</v>
          </cell>
          <cell r="Q241" t="str">
            <v>Discapacidad</v>
          </cell>
          <cell r="R241">
            <v>0</v>
          </cell>
          <cell r="S241" t="str">
            <v>1700-271-2020</v>
          </cell>
          <cell r="T241">
            <v>415</v>
          </cell>
          <cell r="U241">
            <v>0</v>
          </cell>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v>0</v>
          </cell>
          <cell r="Q242" t="str">
            <v>Vulneración</v>
          </cell>
          <cell r="R242">
            <v>0</v>
          </cell>
          <cell r="S242" t="str">
            <v>1700-256-2020</v>
          </cell>
          <cell r="T242">
            <v>50</v>
          </cell>
          <cell r="U242">
            <v>0</v>
          </cell>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v>0</v>
          </cell>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v>0</v>
          </cell>
          <cell r="Q243" t="str">
            <v>RAJ</v>
          </cell>
          <cell r="R243">
            <v>0</v>
          </cell>
          <cell r="S243" t="str">
            <v>1700-266-2020</v>
          </cell>
          <cell r="T243">
            <v>10</v>
          </cell>
          <cell r="U243">
            <v>0</v>
          </cell>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v>0</v>
          </cell>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v>0</v>
          </cell>
          <cell r="Q244" t="str">
            <v>RAJ</v>
          </cell>
          <cell r="R244">
            <v>0</v>
          </cell>
          <cell r="S244" t="str">
            <v>1700-266-2020</v>
          </cell>
          <cell r="T244">
            <v>55</v>
          </cell>
          <cell r="U244">
            <v>0</v>
          </cell>
          <cell r="V244">
            <v>44181</v>
          </cell>
          <cell r="W244">
            <v>44347</v>
          </cell>
          <cell r="X244">
            <v>0</v>
          </cell>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v>0</v>
          </cell>
          <cell r="Q245" t="str">
            <v>SRPA</v>
          </cell>
          <cell r="R245">
            <v>0</v>
          </cell>
          <cell r="S245" t="str">
            <v>1700-243-2020</v>
          </cell>
          <cell r="T245">
            <v>8</v>
          </cell>
          <cell r="U245">
            <v>0</v>
          </cell>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v>0</v>
          </cell>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v>0</v>
          </cell>
          <cell r="Q246" t="str">
            <v>SRPA</v>
          </cell>
          <cell r="R246">
            <v>0</v>
          </cell>
          <cell r="S246" t="str">
            <v>1700-276-2020</v>
          </cell>
          <cell r="T246">
            <v>20</v>
          </cell>
          <cell r="U246">
            <v>0</v>
          </cell>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v>0</v>
          </cell>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v>0</v>
          </cell>
          <cell r="Q247" t="str">
            <v>RAJ</v>
          </cell>
          <cell r="R247">
            <v>0</v>
          </cell>
          <cell r="S247" t="str">
            <v>1700-276-2020</v>
          </cell>
          <cell r="T247">
            <v>20</v>
          </cell>
          <cell r="U247">
            <v>0</v>
          </cell>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v>0</v>
          </cell>
          <cell r="H248" t="str">
            <v>Calle 27 No. 17 - 41 Barrio San José</v>
          </cell>
          <cell r="I248" t="str">
            <v>Manizales</v>
          </cell>
          <cell r="J248" t="str">
            <v>Manizales 2</v>
          </cell>
          <cell r="K248" t="str">
            <v>8714240 - 8714241</v>
          </cell>
          <cell r="L248">
            <v>0</v>
          </cell>
          <cell r="M248" t="str">
            <v>direccion@zagales.org ;  coor.senderos@zagales.org</v>
          </cell>
          <cell r="N248" t="str">
            <v>SRPA</v>
          </cell>
          <cell r="O248" t="str">
            <v>Semicerrado externado</v>
          </cell>
          <cell r="P248" t="str">
            <v>Jornada Completa</v>
          </cell>
          <cell r="Q248" t="str">
            <v>SRPA</v>
          </cell>
          <cell r="R248">
            <v>0</v>
          </cell>
          <cell r="S248" t="str">
            <v>1700-251-2020</v>
          </cell>
          <cell r="T248">
            <v>10</v>
          </cell>
          <cell r="U248">
            <v>0</v>
          </cell>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v>0</v>
          </cell>
          <cell r="H249" t="str">
            <v>Calle 27 No. 17 - 41 Barrio San José</v>
          </cell>
          <cell r="I249" t="str">
            <v>Manizales</v>
          </cell>
          <cell r="J249" t="str">
            <v>Manizales 2</v>
          </cell>
          <cell r="K249" t="str">
            <v>8714240 - 8714241</v>
          </cell>
          <cell r="L249">
            <v>0</v>
          </cell>
          <cell r="M249" t="str">
            <v>direccion@zagales.org ; coor.senderos@zagales.org</v>
          </cell>
          <cell r="N249" t="str">
            <v>SRPA</v>
          </cell>
          <cell r="O249" t="str">
            <v>Libertad vigilada – asistida</v>
          </cell>
          <cell r="P249">
            <v>0</v>
          </cell>
          <cell r="Q249" t="str">
            <v>SRPA</v>
          </cell>
          <cell r="R249">
            <v>0</v>
          </cell>
          <cell r="S249" t="str">
            <v>1700-251-2020</v>
          </cell>
          <cell r="T249">
            <v>35</v>
          </cell>
          <cell r="U249">
            <v>0</v>
          </cell>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v>0</v>
          </cell>
          <cell r="M250" t="str">
            <v>direccion@zagales.org ;  coor.nuevoamanecer@zagales.org</v>
          </cell>
          <cell r="N250" t="str">
            <v>SRPA</v>
          </cell>
          <cell r="O250" t="str">
            <v>Internado RAJ</v>
          </cell>
          <cell r="P250">
            <v>0</v>
          </cell>
          <cell r="Q250" t="str">
            <v>RAJ</v>
          </cell>
          <cell r="R250">
            <v>0</v>
          </cell>
          <cell r="S250" t="str">
            <v>1700-278-2020</v>
          </cell>
          <cell r="T250">
            <v>85</v>
          </cell>
          <cell r="U250">
            <v>0</v>
          </cell>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v>0</v>
          </cell>
          <cell r="H251" t="str">
            <v>Calle 7A No. 6A-71</v>
          </cell>
          <cell r="I251" t="str">
            <v>La Dorada</v>
          </cell>
          <cell r="J251" t="str">
            <v>Oriente</v>
          </cell>
          <cell r="K251">
            <v>8391183</v>
          </cell>
          <cell r="L251">
            <v>0</v>
          </cell>
          <cell r="M251" t="str">
            <v>fundacion.ninos.del.sol@hotmail.com</v>
          </cell>
          <cell r="N251" t="str">
            <v>SRPA</v>
          </cell>
          <cell r="O251" t="str">
            <v>Intervención de apoyo RAJ</v>
          </cell>
          <cell r="P251">
            <v>0</v>
          </cell>
          <cell r="Q251" t="str">
            <v>RAJ</v>
          </cell>
          <cell r="R251">
            <v>0</v>
          </cell>
          <cell r="S251" t="str">
            <v>1700-242-2020</v>
          </cell>
          <cell r="T251">
            <v>10</v>
          </cell>
          <cell r="U251">
            <v>0</v>
          </cell>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v>0</v>
          </cell>
          <cell r="Q252" t="str">
            <v>SRPA</v>
          </cell>
          <cell r="R252">
            <v>0</v>
          </cell>
          <cell r="S252" t="str">
            <v>1700-260-2020</v>
          </cell>
          <cell r="T252">
            <v>20</v>
          </cell>
          <cell r="U252">
            <v>0</v>
          </cell>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v>0</v>
          </cell>
          <cell r="M253" t="str">
            <v>direccion@zagales.org; coor.escuela@zagales.org</v>
          </cell>
          <cell r="N253" t="str">
            <v>SRPA</v>
          </cell>
          <cell r="O253" t="str">
            <v>Semicerrado internado</v>
          </cell>
          <cell r="P253">
            <v>0</v>
          </cell>
          <cell r="Q253" t="str">
            <v>SRPA</v>
          </cell>
          <cell r="R253">
            <v>0</v>
          </cell>
          <cell r="S253" t="str">
            <v>1700-261-2020</v>
          </cell>
          <cell r="T253">
            <v>30</v>
          </cell>
          <cell r="U253">
            <v>0</v>
          </cell>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v>0</v>
          </cell>
          <cell r="M254" t="str">
            <v>direccion@zagales.org ; coor.horizontes@zagales.org</v>
          </cell>
          <cell r="N254" t="str">
            <v>SRPA</v>
          </cell>
          <cell r="O254" t="str">
            <v>Centro de atención especializada</v>
          </cell>
          <cell r="P254">
            <v>0</v>
          </cell>
          <cell r="Q254" t="str">
            <v>SRPA</v>
          </cell>
          <cell r="R254">
            <v>0</v>
          </cell>
          <cell r="S254" t="str">
            <v>1700-261-2020</v>
          </cell>
          <cell r="T254">
            <v>145</v>
          </cell>
          <cell r="U254">
            <v>0</v>
          </cell>
          <cell r="V254">
            <v>44181</v>
          </cell>
          <cell r="W254">
            <v>44347</v>
          </cell>
          <cell r="X254">
            <v>0</v>
          </cell>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v>0</v>
          </cell>
          <cell r="M255" t="str">
            <v>direccion@zagales.org; coor.mujer@zagales.org</v>
          </cell>
          <cell r="N255" t="str">
            <v>SRPA</v>
          </cell>
          <cell r="O255" t="str">
            <v>Centro de internamiento preventivo</v>
          </cell>
          <cell r="P255">
            <v>0</v>
          </cell>
          <cell r="Q255" t="str">
            <v>SRPA</v>
          </cell>
          <cell r="R255">
            <v>0</v>
          </cell>
          <cell r="S255" t="str">
            <v>1700-261-2020</v>
          </cell>
          <cell r="T255">
            <v>25</v>
          </cell>
          <cell r="U255">
            <v>0</v>
          </cell>
          <cell r="V255">
            <v>44181</v>
          </cell>
          <cell r="W255">
            <v>44347</v>
          </cell>
          <cell r="X255">
            <v>0</v>
          </cell>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v>0</v>
          </cell>
          <cell r="H256" t="str">
            <v>Calle 27 No. 17 - 41 Barrio San José</v>
          </cell>
          <cell r="I256" t="str">
            <v>Manizales</v>
          </cell>
          <cell r="J256" t="str">
            <v>Manizales 2</v>
          </cell>
          <cell r="K256" t="str">
            <v>8714240 - 8714241</v>
          </cell>
          <cell r="L256">
            <v>0</v>
          </cell>
          <cell r="M256" t="str">
            <v>direccion@zagales.org ; coor.senderos@zagales.org</v>
          </cell>
          <cell r="N256" t="str">
            <v>SRPA</v>
          </cell>
          <cell r="O256" t="str">
            <v>Intervención de Apoyo RAJ</v>
          </cell>
          <cell r="P256">
            <v>0</v>
          </cell>
          <cell r="Q256" t="str">
            <v>RAJ</v>
          </cell>
          <cell r="R256">
            <v>0</v>
          </cell>
          <cell r="S256" t="str">
            <v>1700-249-2020</v>
          </cell>
          <cell r="T256">
            <v>20</v>
          </cell>
          <cell r="U256">
            <v>0</v>
          </cell>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v>0</v>
          </cell>
          <cell r="H257" t="str">
            <v>Calle 27 No. 17 - 41 Barrio San José</v>
          </cell>
          <cell r="I257" t="str">
            <v>Manizales</v>
          </cell>
          <cell r="J257" t="str">
            <v>Manizales 2</v>
          </cell>
          <cell r="K257" t="str">
            <v>8714240 - 8714241</v>
          </cell>
          <cell r="L257">
            <v>0</v>
          </cell>
          <cell r="M257" t="str">
            <v>direccion@zagales.org ; coor.senderos@zagales.org</v>
          </cell>
          <cell r="N257" t="str">
            <v>SRPA</v>
          </cell>
          <cell r="O257" t="str">
            <v>Externado RAJ</v>
          </cell>
          <cell r="P257" t="str">
            <v>Jornada Completa</v>
          </cell>
          <cell r="Q257" t="str">
            <v>RAJ</v>
          </cell>
          <cell r="R257">
            <v>0</v>
          </cell>
          <cell r="S257" t="str">
            <v>1700-249-2020</v>
          </cell>
          <cell r="T257">
            <v>10</v>
          </cell>
          <cell r="U257">
            <v>0</v>
          </cell>
          <cell r="V257">
            <v>44181</v>
          </cell>
          <cell r="W257">
            <v>44347</v>
          </cell>
          <cell r="X257">
            <v>0</v>
          </cell>
          <cell r="Y257" t="str">
            <v>Luz Adriana Guerrero Guevera</v>
          </cell>
        </row>
        <row r="258">
          <cell r="B258" t="str">
            <v>17-167-257</v>
          </cell>
          <cell r="C258" t="str">
            <v>Caldas</v>
          </cell>
          <cell r="D258" t="str">
            <v>Fundación niños del sol</v>
          </cell>
          <cell r="E258" t="str">
            <v>860033863-1</v>
          </cell>
          <cell r="F258" t="str">
            <v>Sandra Patricia Gallego Ayala</v>
          </cell>
          <cell r="G258">
            <v>0</v>
          </cell>
          <cell r="H258" t="str">
            <v>Calle 7A No. 6A-71</v>
          </cell>
          <cell r="I258" t="str">
            <v>La Dorada</v>
          </cell>
          <cell r="J258" t="str">
            <v>Oriente</v>
          </cell>
          <cell r="K258">
            <v>8391400</v>
          </cell>
          <cell r="L258">
            <v>0</v>
          </cell>
          <cell r="M258" t="str">
            <v>fundacion.ninos.del.sol@hotmail.com</v>
          </cell>
          <cell r="N258" t="str">
            <v>SRPA</v>
          </cell>
          <cell r="O258" t="str">
            <v>Libertad vigilada – asistida</v>
          </cell>
          <cell r="P258">
            <v>0</v>
          </cell>
          <cell r="Q258" t="str">
            <v>SRPA</v>
          </cell>
          <cell r="R258">
            <v>0</v>
          </cell>
          <cell r="S258" t="str">
            <v>1700-246-2020</v>
          </cell>
          <cell r="T258">
            <v>8</v>
          </cell>
          <cell r="U258">
            <v>0</v>
          </cell>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v>0</v>
          </cell>
          <cell r="H259" t="str">
            <v>Calle 10 No. 4-32 Peatonal</v>
          </cell>
          <cell r="I259" t="str">
            <v>Riosucio</v>
          </cell>
          <cell r="J259" t="str">
            <v>Occidente</v>
          </cell>
          <cell r="K259">
            <v>0</v>
          </cell>
          <cell r="L259" t="str">
            <v>314 6663431
3123030786</v>
          </cell>
          <cell r="M259" t="str">
            <v>nataliagmotatto@gmail.com
portaldeluzcorporación@gmail.com</v>
          </cell>
          <cell r="N259" t="str">
            <v>SRD</v>
          </cell>
          <cell r="O259" t="str">
            <v>Internado</v>
          </cell>
          <cell r="P259">
            <v>0</v>
          </cell>
          <cell r="Q259" t="str">
            <v>Vulneración</v>
          </cell>
          <cell r="R259">
            <v>0</v>
          </cell>
          <cell r="S259" t="str">
            <v>1700-252-2020</v>
          </cell>
          <cell r="T259">
            <v>37</v>
          </cell>
          <cell r="U259">
            <v>0</v>
          </cell>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v>0</v>
          </cell>
          <cell r="H260" t="str">
            <v>Carrera 27 No. 17-08</v>
          </cell>
          <cell r="I260" t="str">
            <v>Manizales</v>
          </cell>
          <cell r="J260" t="str">
            <v>Manizales 2</v>
          </cell>
          <cell r="K260">
            <v>0</v>
          </cell>
          <cell r="L260">
            <v>3013061952</v>
          </cell>
          <cell r="M260" t="str">
            <v>centroderecepciondemenorescrm@gmail.com</v>
          </cell>
          <cell r="N260" t="str">
            <v>SRD</v>
          </cell>
          <cell r="O260" t="str">
            <v>Centro de emergencia</v>
          </cell>
          <cell r="P260">
            <v>0</v>
          </cell>
          <cell r="Q260" t="str">
            <v>Vulneración</v>
          </cell>
          <cell r="R260">
            <v>0</v>
          </cell>
          <cell r="S260" t="str">
            <v>1700-248-2020</v>
          </cell>
          <cell r="T260">
            <v>20</v>
          </cell>
          <cell r="U260">
            <v>0</v>
          </cell>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v>0</v>
          </cell>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v>0</v>
          </cell>
          <cell r="Q261" t="str">
            <v>Vulneración</v>
          </cell>
          <cell r="R261">
            <v>0</v>
          </cell>
          <cell r="S261">
            <v>478</v>
          </cell>
          <cell r="T261">
            <v>30</v>
          </cell>
          <cell r="U261">
            <v>0</v>
          </cell>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v>0</v>
          </cell>
          <cell r="Q262" t="str">
            <v>Vulneración</v>
          </cell>
          <cell r="R262">
            <v>0</v>
          </cell>
          <cell r="S262">
            <v>482</v>
          </cell>
          <cell r="T262">
            <v>40</v>
          </cell>
          <cell r="U262">
            <v>0</v>
          </cell>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v>0</v>
          </cell>
          <cell r="H263" t="str">
            <v>Avenida circunvalar calles 17-18 este</v>
          </cell>
          <cell r="I263" t="str">
            <v>Tunja</v>
          </cell>
          <cell r="J263" t="str">
            <v>Tunja 2</v>
          </cell>
          <cell r="K263">
            <v>0</v>
          </cell>
          <cell r="L263">
            <v>3124784752</v>
          </cell>
          <cell r="M263" t="str">
            <v>amparodelnino@hotmail.com</v>
          </cell>
          <cell r="N263" t="str">
            <v>SRD</v>
          </cell>
          <cell r="O263" t="str">
            <v>Internado</v>
          </cell>
          <cell r="P263">
            <v>0</v>
          </cell>
          <cell r="Q263" t="str">
            <v>Gestantes</v>
          </cell>
          <cell r="R263">
            <v>0</v>
          </cell>
          <cell r="S263">
            <v>471</v>
          </cell>
          <cell r="T263">
            <v>30</v>
          </cell>
          <cell r="U263">
            <v>0</v>
          </cell>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v>0</v>
          </cell>
          <cell r="H264" t="str">
            <v>Avenida circunvalar calles 17-18 este</v>
          </cell>
          <cell r="I264" t="str">
            <v>Tunja</v>
          </cell>
          <cell r="J264" t="str">
            <v>Tunja 2</v>
          </cell>
          <cell r="K264">
            <v>0</v>
          </cell>
          <cell r="L264">
            <v>3124784752</v>
          </cell>
          <cell r="M264" t="str">
            <v>amparodelnino@hotmail.com</v>
          </cell>
          <cell r="N264" t="str">
            <v>SRD</v>
          </cell>
          <cell r="O264" t="str">
            <v>Internado</v>
          </cell>
          <cell r="P264">
            <v>0</v>
          </cell>
          <cell r="Q264" t="str">
            <v>Vulneración</v>
          </cell>
          <cell r="R264">
            <v>0</v>
          </cell>
          <cell r="S264">
            <v>471</v>
          </cell>
          <cell r="T264">
            <v>40</v>
          </cell>
          <cell r="U264">
            <v>0</v>
          </cell>
          <cell r="V264">
            <v>44181</v>
          </cell>
          <cell r="W264">
            <v>44347</v>
          </cell>
          <cell r="X264">
            <v>0</v>
          </cell>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v>0</v>
          </cell>
          <cell r="H265" t="str">
            <v>Avenida circunvalar calles 17-18 este</v>
          </cell>
          <cell r="I265" t="str">
            <v>Tunja</v>
          </cell>
          <cell r="J265" t="str">
            <v>Tunja 2</v>
          </cell>
          <cell r="K265">
            <v>0</v>
          </cell>
          <cell r="L265">
            <v>3124784752</v>
          </cell>
          <cell r="M265" t="str">
            <v>amparodelnino@hotmail.com</v>
          </cell>
          <cell r="N265" t="str">
            <v>SRD</v>
          </cell>
          <cell r="O265" t="str">
            <v>Externado</v>
          </cell>
          <cell r="P265" t="str">
            <v>Jornada completa</v>
          </cell>
          <cell r="Q265" t="str">
            <v>Vulneración</v>
          </cell>
          <cell r="R265">
            <v>0</v>
          </cell>
          <cell r="S265">
            <v>483</v>
          </cell>
          <cell r="T265">
            <v>15</v>
          </cell>
          <cell r="U265">
            <v>0</v>
          </cell>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v>0</v>
          </cell>
          <cell r="H266" t="str">
            <v>Avenida circunvalar calles 17-18 este</v>
          </cell>
          <cell r="I266" t="str">
            <v>Tunja</v>
          </cell>
          <cell r="J266" t="str">
            <v>Tunja 2</v>
          </cell>
          <cell r="K266">
            <v>0</v>
          </cell>
          <cell r="L266">
            <v>3124784752</v>
          </cell>
          <cell r="M266" t="str">
            <v>amparodelnino@hotmail.com</v>
          </cell>
          <cell r="N266" t="str">
            <v>SRD</v>
          </cell>
          <cell r="O266" t="str">
            <v>Externado</v>
          </cell>
          <cell r="P266" t="str">
            <v>Media jornada</v>
          </cell>
          <cell r="Q266" t="str">
            <v>Vulneración</v>
          </cell>
          <cell r="R266">
            <v>0</v>
          </cell>
          <cell r="S266">
            <v>481</v>
          </cell>
          <cell r="T266">
            <v>40</v>
          </cell>
          <cell r="U266">
            <v>0</v>
          </cell>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v>0</v>
          </cell>
          <cell r="H267" t="str">
            <v>Calle 30 No. 9A-02 Piso 1 - Tunja</v>
          </cell>
          <cell r="I267" t="str">
            <v>Tunja</v>
          </cell>
          <cell r="J267" t="str">
            <v>Tunja</v>
          </cell>
          <cell r="K267">
            <v>0</v>
          </cell>
          <cell r="L267">
            <v>3142938698</v>
          </cell>
          <cell r="M267" t="str">
            <v>crearfuturo.fi@gmail.com</v>
          </cell>
          <cell r="N267" t="str">
            <v>SRD</v>
          </cell>
          <cell r="O267" t="str">
            <v>Hogar sustituto entidad</v>
          </cell>
          <cell r="P267">
            <v>0</v>
          </cell>
          <cell r="Q267" t="str">
            <v>HS: Vulneración - Discapacidad</v>
          </cell>
          <cell r="R267">
            <v>0</v>
          </cell>
          <cell r="S267">
            <v>472</v>
          </cell>
          <cell r="T267">
            <v>74</v>
          </cell>
          <cell r="U267">
            <v>0</v>
          </cell>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v>0</v>
          </cell>
          <cell r="H268" t="str">
            <v>Calle 30 No. 9A-02 Piso 1 - Tunja</v>
          </cell>
          <cell r="I268" t="str">
            <v>Duitama</v>
          </cell>
          <cell r="J268" t="str">
            <v>Duitama</v>
          </cell>
          <cell r="K268">
            <v>0</v>
          </cell>
          <cell r="L268">
            <v>3142938698</v>
          </cell>
          <cell r="M268" t="str">
            <v>crearfuturo.fi@gmail.com</v>
          </cell>
          <cell r="N268" t="str">
            <v>SRD</v>
          </cell>
          <cell r="O268" t="str">
            <v>Hogar sustituto entidad</v>
          </cell>
          <cell r="P268">
            <v>0</v>
          </cell>
          <cell r="Q268" t="str">
            <v>HS: Vulneración - Discapacidad</v>
          </cell>
          <cell r="R268">
            <v>0</v>
          </cell>
          <cell r="S268">
            <v>472</v>
          </cell>
          <cell r="T268">
            <v>54</v>
          </cell>
          <cell r="U268">
            <v>0</v>
          </cell>
          <cell r="V268">
            <v>44181</v>
          </cell>
          <cell r="W268">
            <v>44347</v>
          </cell>
          <cell r="X268">
            <v>0</v>
          </cell>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v>0</v>
          </cell>
          <cell r="H269" t="str">
            <v>Calle 30 No. 9A-02 Piso 1 - Tunja</v>
          </cell>
          <cell r="I269" t="str">
            <v>Sogamoso</v>
          </cell>
          <cell r="J269" t="str">
            <v>Sogamoso</v>
          </cell>
          <cell r="K269">
            <v>0</v>
          </cell>
          <cell r="L269">
            <v>3142938698</v>
          </cell>
          <cell r="M269" t="str">
            <v>crearfuturo.fi@gmail.com</v>
          </cell>
          <cell r="N269" t="str">
            <v>SRD</v>
          </cell>
          <cell r="O269" t="str">
            <v>Hogar sustituto entidad</v>
          </cell>
          <cell r="P269">
            <v>0</v>
          </cell>
          <cell r="Q269" t="str">
            <v>HS: Vulneración - Discapacidad</v>
          </cell>
          <cell r="R269">
            <v>0</v>
          </cell>
          <cell r="S269">
            <v>472</v>
          </cell>
          <cell r="T269">
            <v>63</v>
          </cell>
          <cell r="U269">
            <v>0</v>
          </cell>
          <cell r="V269">
            <v>44181</v>
          </cell>
          <cell r="W269">
            <v>44347</v>
          </cell>
          <cell r="X269">
            <v>0</v>
          </cell>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v>0</v>
          </cell>
          <cell r="H270" t="str">
            <v>Calle 30 No. 9A-02 Piso 1 - Tunja</v>
          </cell>
          <cell r="I270" t="str">
            <v>Chiquinquirá</v>
          </cell>
          <cell r="J270" t="str">
            <v>Chiquinquirá</v>
          </cell>
          <cell r="K270">
            <v>0</v>
          </cell>
          <cell r="L270">
            <v>3142938698</v>
          </cell>
          <cell r="M270" t="str">
            <v>crearfuturo.fi@gmail.com</v>
          </cell>
          <cell r="N270" t="str">
            <v>SRD</v>
          </cell>
          <cell r="O270" t="str">
            <v>Hogar sustituto entidad</v>
          </cell>
          <cell r="P270">
            <v>0</v>
          </cell>
          <cell r="Q270" t="str">
            <v>HS: Vulneración - Discapacidad</v>
          </cell>
          <cell r="R270">
            <v>0</v>
          </cell>
          <cell r="S270">
            <v>472</v>
          </cell>
          <cell r="T270">
            <v>94</v>
          </cell>
          <cell r="U270">
            <v>0</v>
          </cell>
          <cell r="V270">
            <v>44181</v>
          </cell>
          <cell r="W270">
            <v>44347</v>
          </cell>
          <cell r="X270">
            <v>0</v>
          </cell>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v>0</v>
          </cell>
          <cell r="M271" t="str">
            <v>boyaca@asocreemosenti.org</v>
          </cell>
          <cell r="N271" t="str">
            <v>SRD</v>
          </cell>
          <cell r="O271" t="str">
            <v>Intervención de apoyo - Apoyo psicológico especializado</v>
          </cell>
          <cell r="P271">
            <v>0</v>
          </cell>
          <cell r="Q271" t="str">
            <v>Violencia sexual</v>
          </cell>
          <cell r="R271">
            <v>0</v>
          </cell>
          <cell r="S271">
            <v>480</v>
          </cell>
          <cell r="T271">
            <v>0</v>
          </cell>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v>0</v>
          </cell>
          <cell r="M272" t="str">
            <v>boyaca@asocreemosenti.org</v>
          </cell>
          <cell r="N272" t="str">
            <v>SRD</v>
          </cell>
          <cell r="O272" t="str">
            <v>Intervención de apoyo - Apoyo psicológico especializado</v>
          </cell>
          <cell r="P272">
            <v>0</v>
          </cell>
          <cell r="Q272" t="str">
            <v>Violencia sexual</v>
          </cell>
          <cell r="R272">
            <v>0</v>
          </cell>
          <cell r="S272">
            <v>480</v>
          </cell>
          <cell r="T272">
            <v>0</v>
          </cell>
          <cell r="U272">
            <v>1008</v>
          </cell>
          <cell r="V272">
            <v>44181</v>
          </cell>
          <cell r="W272">
            <v>44347</v>
          </cell>
          <cell r="X272">
            <v>0</v>
          </cell>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v>0</v>
          </cell>
          <cell r="M273" t="str">
            <v>boyaca@asocreemosenti.org</v>
          </cell>
          <cell r="N273" t="str">
            <v>SRD</v>
          </cell>
          <cell r="O273" t="str">
            <v>Intervención de apoyo - Apoyo psicológico especializado</v>
          </cell>
          <cell r="P273">
            <v>0</v>
          </cell>
          <cell r="Q273" t="str">
            <v>Violencia sexual</v>
          </cell>
          <cell r="R273">
            <v>0</v>
          </cell>
          <cell r="S273">
            <v>480</v>
          </cell>
          <cell r="T273">
            <v>0</v>
          </cell>
          <cell r="U273">
            <v>288</v>
          </cell>
          <cell r="V273">
            <v>44181</v>
          </cell>
          <cell r="W273">
            <v>44347</v>
          </cell>
          <cell r="X273">
            <v>0</v>
          </cell>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v>0</v>
          </cell>
          <cell r="M274" t="str">
            <v>boyaca@asocreemosenti.org</v>
          </cell>
          <cell r="N274" t="str">
            <v>SRD</v>
          </cell>
          <cell r="O274" t="str">
            <v>Intervención de apoyo - Apoyo psicológico especializado</v>
          </cell>
          <cell r="P274">
            <v>0</v>
          </cell>
          <cell r="Q274" t="str">
            <v>Violencia sexual</v>
          </cell>
          <cell r="R274">
            <v>0</v>
          </cell>
          <cell r="S274">
            <v>480</v>
          </cell>
          <cell r="T274">
            <v>0</v>
          </cell>
          <cell r="U274">
            <v>144</v>
          </cell>
          <cell r="V274">
            <v>44181</v>
          </cell>
          <cell r="W274">
            <v>44347</v>
          </cell>
          <cell r="X274">
            <v>0</v>
          </cell>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v>0</v>
          </cell>
          <cell r="M275" t="str">
            <v>boyaca@asocreemosenti.org</v>
          </cell>
          <cell r="N275" t="str">
            <v>SRD</v>
          </cell>
          <cell r="O275" t="str">
            <v>Intervención de apoyo - Apoyo psicológico especializado</v>
          </cell>
          <cell r="P275">
            <v>0</v>
          </cell>
          <cell r="Q275" t="str">
            <v>Violencia sexual</v>
          </cell>
          <cell r="R275">
            <v>0</v>
          </cell>
          <cell r="S275">
            <v>480</v>
          </cell>
          <cell r="T275">
            <v>0</v>
          </cell>
          <cell r="U275">
            <v>144</v>
          </cell>
          <cell r="V275">
            <v>44181</v>
          </cell>
          <cell r="W275">
            <v>44347</v>
          </cell>
          <cell r="X275">
            <v>0</v>
          </cell>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v>0</v>
          </cell>
          <cell r="M276" t="str">
            <v>boyaca@asocreemosenti.org</v>
          </cell>
          <cell r="N276" t="str">
            <v>SRD</v>
          </cell>
          <cell r="O276" t="str">
            <v>Intervención de apoyo - Apoyo psicológico especializado</v>
          </cell>
          <cell r="P276">
            <v>0</v>
          </cell>
          <cell r="Q276" t="str">
            <v>Violencia sexual</v>
          </cell>
          <cell r="R276">
            <v>0</v>
          </cell>
          <cell r="S276">
            <v>480</v>
          </cell>
          <cell r="T276">
            <v>0</v>
          </cell>
          <cell r="U276">
            <v>288</v>
          </cell>
          <cell r="V276">
            <v>44181</v>
          </cell>
          <cell r="W276">
            <v>44347</v>
          </cell>
          <cell r="X276">
            <v>0</v>
          </cell>
          <cell r="Y276" t="str">
            <v>Aura Yesenia Rincón Ortega</v>
          </cell>
        </row>
        <row r="277">
          <cell r="B277" t="str">
            <v>15-5-276</v>
          </cell>
          <cell r="C277" t="str">
            <v>Boyacá</v>
          </cell>
          <cell r="D277" t="str">
            <v>Amparo juvenil de Chiquinquirá</v>
          </cell>
          <cell r="E277" t="str">
            <v>891800889-6</v>
          </cell>
          <cell r="F277" t="str">
            <v>Miguel Ángel Arias Peña</v>
          </cell>
          <cell r="G277">
            <v>0</v>
          </cell>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v>0</v>
          </cell>
          <cell r="Q277" t="str">
            <v>Vulneración</v>
          </cell>
          <cell r="R277">
            <v>0</v>
          </cell>
          <cell r="S277">
            <v>479</v>
          </cell>
          <cell r="T277">
            <v>30</v>
          </cell>
          <cell r="U277">
            <v>0</v>
          </cell>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v>0</v>
          </cell>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v>0</v>
          </cell>
          <cell r="Q278" t="str">
            <v>Discapacidad</v>
          </cell>
          <cell r="R278" t="str">
            <v>Intelectual</v>
          </cell>
          <cell r="S278">
            <v>476</v>
          </cell>
          <cell r="T278">
            <v>70</v>
          </cell>
          <cell r="U278">
            <v>0</v>
          </cell>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v>0</v>
          </cell>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v>0</v>
          </cell>
          <cell r="Q279" t="str">
            <v>Vulneración</v>
          </cell>
          <cell r="R279">
            <v>0</v>
          </cell>
          <cell r="S279">
            <v>470</v>
          </cell>
          <cell r="T279">
            <v>30</v>
          </cell>
          <cell r="U279">
            <v>0</v>
          </cell>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v>0</v>
          </cell>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v>0</v>
          </cell>
          <cell r="Q280" t="str">
            <v>SRPA</v>
          </cell>
          <cell r="R280">
            <v>0</v>
          </cell>
          <cell r="S280">
            <v>475</v>
          </cell>
          <cell r="T280">
            <v>74</v>
          </cell>
          <cell r="U280">
            <v>0</v>
          </cell>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v>0</v>
          </cell>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v>0</v>
          </cell>
          <cell r="Q281" t="str">
            <v>SRPA</v>
          </cell>
          <cell r="R281">
            <v>0</v>
          </cell>
          <cell r="S281">
            <v>475</v>
          </cell>
          <cell r="T281">
            <v>8</v>
          </cell>
          <cell r="U281">
            <v>0</v>
          </cell>
          <cell r="V281">
            <v>44181</v>
          </cell>
          <cell r="W281">
            <v>44347</v>
          </cell>
          <cell r="X281">
            <v>0</v>
          </cell>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v>0</v>
          </cell>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v>0</v>
          </cell>
          <cell r="Q282" t="str">
            <v>SRPA</v>
          </cell>
          <cell r="R282">
            <v>0</v>
          </cell>
          <cell r="S282">
            <v>473</v>
          </cell>
          <cell r="T282">
            <v>3</v>
          </cell>
          <cell r="U282">
            <v>0</v>
          </cell>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v>0</v>
          </cell>
          <cell r="Q283" t="str">
            <v>SRPA</v>
          </cell>
          <cell r="R283">
            <v>0</v>
          </cell>
          <cell r="S283">
            <v>474</v>
          </cell>
          <cell r="T283">
            <v>50</v>
          </cell>
          <cell r="U283">
            <v>0</v>
          </cell>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v>0</v>
          </cell>
          <cell r="H284" t="str">
            <v>Calle 13 No. 17-41 Centro</v>
          </cell>
          <cell r="I284" t="str">
            <v>Duitama</v>
          </cell>
          <cell r="J284" t="str">
            <v>Duitama</v>
          </cell>
          <cell r="K284">
            <v>0</v>
          </cell>
          <cell r="L284" t="str">
            <v>3173968403 - 3212670147</v>
          </cell>
          <cell r="M284" t="str">
            <v>pnorfan@amigonianosj.org - sigea@cejaboyaca.org</v>
          </cell>
          <cell r="N284" t="str">
            <v>SRPA</v>
          </cell>
          <cell r="O284" t="str">
            <v>Centro transitorio</v>
          </cell>
          <cell r="P284">
            <v>0</v>
          </cell>
          <cell r="Q284" t="str">
            <v>SRPA</v>
          </cell>
          <cell r="R284">
            <v>0</v>
          </cell>
          <cell r="S284">
            <v>469</v>
          </cell>
          <cell r="T284">
            <v>3</v>
          </cell>
          <cell r="U284">
            <v>0</v>
          </cell>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v>0</v>
          </cell>
          <cell r="Q285" t="str">
            <v>RAJ</v>
          </cell>
          <cell r="R285">
            <v>0</v>
          </cell>
          <cell r="S285">
            <v>477</v>
          </cell>
          <cell r="T285">
            <v>40</v>
          </cell>
          <cell r="U285">
            <v>0</v>
          </cell>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v>0</v>
          </cell>
          <cell r="Q286" t="str">
            <v>SRPA</v>
          </cell>
          <cell r="R286">
            <v>0</v>
          </cell>
          <cell r="S286" t="str">
            <v>11-1555-2020</v>
          </cell>
          <cell r="T286">
            <v>200</v>
          </cell>
          <cell r="U286">
            <v>0</v>
          </cell>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v>0</v>
          </cell>
          <cell r="Q287" t="str">
            <v>SRPA</v>
          </cell>
          <cell r="R287">
            <v>0</v>
          </cell>
          <cell r="S287" t="str">
            <v>11-1559-2020</v>
          </cell>
          <cell r="T287">
            <v>100</v>
          </cell>
          <cell r="U287">
            <v>0</v>
          </cell>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v>0</v>
          </cell>
          <cell r="Q288" t="str">
            <v>RAJ</v>
          </cell>
          <cell r="R288">
            <v>0</v>
          </cell>
          <cell r="S288" t="str">
            <v>11-1584-2020</v>
          </cell>
          <cell r="T288">
            <v>100</v>
          </cell>
          <cell r="U288">
            <v>0</v>
          </cell>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v>0</v>
          </cell>
          <cell r="Q289" t="str">
            <v>RAJ</v>
          </cell>
          <cell r="R289">
            <v>0</v>
          </cell>
          <cell r="S289" t="str">
            <v>11-1585-2020</v>
          </cell>
          <cell r="T289">
            <v>50</v>
          </cell>
          <cell r="U289">
            <v>0</v>
          </cell>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v>0</v>
          </cell>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v>0</v>
          </cell>
          <cell r="Q290" t="str">
            <v>SRPA</v>
          </cell>
          <cell r="R290">
            <v>0</v>
          </cell>
          <cell r="S290" t="str">
            <v>11-1597-2020</v>
          </cell>
          <cell r="T290">
            <v>50</v>
          </cell>
          <cell r="U290">
            <v>0</v>
          </cell>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v>0</v>
          </cell>
          <cell r="Q291" t="str">
            <v>SRPA</v>
          </cell>
          <cell r="R291">
            <v>0</v>
          </cell>
          <cell r="S291" t="str">
            <v>11-1598-2020</v>
          </cell>
          <cell r="T291">
            <v>150</v>
          </cell>
          <cell r="U291">
            <v>0</v>
          </cell>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v>0</v>
          </cell>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v>0</v>
          </cell>
          <cell r="Q292" t="str">
            <v>SRPA</v>
          </cell>
          <cell r="R292">
            <v>0</v>
          </cell>
          <cell r="S292" t="str">
            <v>11-1560-2020</v>
          </cell>
          <cell r="T292">
            <v>47</v>
          </cell>
          <cell r="U292">
            <v>0</v>
          </cell>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v>0</v>
          </cell>
          <cell r="Q293" t="str">
            <v>SRPA</v>
          </cell>
          <cell r="R293">
            <v>0</v>
          </cell>
          <cell r="S293" t="str">
            <v>11-1596-2020</v>
          </cell>
          <cell r="T293">
            <v>160</v>
          </cell>
          <cell r="U293">
            <v>0</v>
          </cell>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v>0</v>
          </cell>
          <cell r="Q294" t="str">
            <v>RAJ</v>
          </cell>
          <cell r="R294">
            <v>0</v>
          </cell>
          <cell r="S294" t="str">
            <v>11-1601-2020</v>
          </cell>
          <cell r="T294">
            <v>30</v>
          </cell>
          <cell r="U294">
            <v>0</v>
          </cell>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v>0</v>
          </cell>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v>0</v>
          </cell>
          <cell r="Q295" t="str">
            <v>SRPA</v>
          </cell>
          <cell r="R295">
            <v>0</v>
          </cell>
          <cell r="S295" t="str">
            <v>11-1561-2020</v>
          </cell>
          <cell r="T295">
            <v>27</v>
          </cell>
          <cell r="U295">
            <v>0</v>
          </cell>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v>0</v>
          </cell>
          <cell r="S296" t="str">
            <v>11-1602-2020</v>
          </cell>
          <cell r="T296">
            <v>80</v>
          </cell>
          <cell r="U296">
            <v>0</v>
          </cell>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v>0</v>
          </cell>
          <cell r="S297" t="str">
            <v>11-1590-2020</v>
          </cell>
          <cell r="T297">
            <v>80</v>
          </cell>
          <cell r="U297">
            <v>0</v>
          </cell>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v>0</v>
          </cell>
          <cell r="Q298" t="str">
            <v>SRPA</v>
          </cell>
          <cell r="R298">
            <v>0</v>
          </cell>
          <cell r="S298" t="str">
            <v>11-1595-2020</v>
          </cell>
          <cell r="T298">
            <v>100</v>
          </cell>
          <cell r="U298">
            <v>0</v>
          </cell>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v>0</v>
          </cell>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v>0</v>
          </cell>
          <cell r="Q299" t="str">
            <v>SRPA</v>
          </cell>
          <cell r="R299">
            <v>0</v>
          </cell>
          <cell r="S299" t="str">
            <v>11-1563-2020</v>
          </cell>
          <cell r="T299">
            <v>20</v>
          </cell>
          <cell r="U299">
            <v>0</v>
          </cell>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v>0</v>
          </cell>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v>0</v>
          </cell>
          <cell r="Q300" t="str">
            <v>Vulneración</v>
          </cell>
          <cell r="R300">
            <v>0</v>
          </cell>
          <cell r="S300">
            <v>456</v>
          </cell>
          <cell r="T300">
            <v>20</v>
          </cell>
          <cell r="U300">
            <v>0</v>
          </cell>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v>0</v>
          </cell>
          <cell r="L301">
            <v>3223064166</v>
          </cell>
          <cell r="M301" t="str">
            <v>vidaencallesanmiguel@gmail.com</v>
          </cell>
          <cell r="N301" t="str">
            <v>SRD</v>
          </cell>
          <cell r="O301" t="str">
            <v>Internado</v>
          </cell>
          <cell r="P301">
            <v>0</v>
          </cell>
          <cell r="Q301" t="str">
            <v>Calle</v>
          </cell>
          <cell r="R301">
            <v>0</v>
          </cell>
          <cell r="S301">
            <v>457</v>
          </cell>
          <cell r="T301">
            <v>38</v>
          </cell>
          <cell r="U301">
            <v>0</v>
          </cell>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v>0</v>
          </cell>
          <cell r="L302">
            <v>3154108296</v>
          </cell>
          <cell r="M302" t="str">
            <v>ongcrecefamiliacalle2020@gmail.com</v>
          </cell>
          <cell r="N302" t="str">
            <v>SRD</v>
          </cell>
          <cell r="O302" t="str">
            <v>Internado</v>
          </cell>
          <cell r="P302">
            <v>0</v>
          </cell>
          <cell r="Q302" t="str">
            <v>Calle</v>
          </cell>
          <cell r="R302">
            <v>0</v>
          </cell>
          <cell r="S302">
            <v>457</v>
          </cell>
          <cell r="T302">
            <v>42</v>
          </cell>
          <cell r="U302">
            <v>0</v>
          </cell>
          <cell r="V302">
            <v>44181</v>
          </cell>
          <cell r="W302">
            <v>44347</v>
          </cell>
          <cell r="X302">
            <v>0</v>
          </cell>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v>0</v>
          </cell>
          <cell r="H303" t="str">
            <v>Calle 21 No. 0B-40 Barrio blanco</v>
          </cell>
          <cell r="I303" t="str">
            <v>Cúcuta</v>
          </cell>
          <cell r="J303" t="str">
            <v>GAT</v>
          </cell>
          <cell r="K303">
            <v>0</v>
          </cell>
          <cell r="L303">
            <v>3147872339</v>
          </cell>
          <cell r="M303" t="str">
            <v>crecefamiliahogaresustitutosns@gmail.com</v>
          </cell>
          <cell r="N303" t="str">
            <v>SRD</v>
          </cell>
          <cell r="O303" t="str">
            <v>Hogar sustituto entidad</v>
          </cell>
          <cell r="P303">
            <v>0</v>
          </cell>
          <cell r="Q303" t="str">
            <v>HS: Vulneración - Discapacidad</v>
          </cell>
          <cell r="R303">
            <v>0</v>
          </cell>
          <cell r="S303">
            <v>458</v>
          </cell>
          <cell r="T303">
            <v>429</v>
          </cell>
          <cell r="U303">
            <v>0</v>
          </cell>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v>0</v>
          </cell>
          <cell r="H304" t="str">
            <v>Calle 28 No. 9-04 Barrio patio centro</v>
          </cell>
          <cell r="I304" t="str">
            <v>Los Patios</v>
          </cell>
          <cell r="J304" t="str">
            <v>GAT</v>
          </cell>
          <cell r="K304">
            <v>0</v>
          </cell>
          <cell r="L304">
            <v>3204349326</v>
          </cell>
          <cell r="M304" t="str">
            <v>internadocambioyesperanza@gmail.com</v>
          </cell>
          <cell r="N304" t="str">
            <v>SRD</v>
          </cell>
          <cell r="O304" t="str">
            <v>Internado</v>
          </cell>
          <cell r="P304">
            <v>0</v>
          </cell>
          <cell r="Q304" t="str">
            <v>Vulneración</v>
          </cell>
          <cell r="R304">
            <v>0</v>
          </cell>
          <cell r="S304">
            <v>451</v>
          </cell>
          <cell r="T304">
            <v>39</v>
          </cell>
          <cell r="U304">
            <v>0</v>
          </cell>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v>0</v>
          </cell>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v>0</v>
          </cell>
          <cell r="Q305" t="str">
            <v>Discapacidad</v>
          </cell>
          <cell r="R305" t="str">
            <v>Intelectual</v>
          </cell>
          <cell r="S305">
            <v>452</v>
          </cell>
          <cell r="T305">
            <v>63</v>
          </cell>
          <cell r="U305">
            <v>0</v>
          </cell>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v>0</v>
          </cell>
          <cell r="H306" t="str">
            <v>Avenida 4 No. 17-41 Barrio la Playa</v>
          </cell>
          <cell r="I306" t="str">
            <v>Cúcuta</v>
          </cell>
          <cell r="J306" t="str">
            <v>GAT</v>
          </cell>
          <cell r="K306">
            <v>0</v>
          </cell>
          <cell r="L306">
            <v>3124044622</v>
          </cell>
          <cell r="M306" t="str">
            <v>coordinacionrasiloandresen@gmail.com</v>
          </cell>
          <cell r="N306" t="str">
            <v>SRD</v>
          </cell>
          <cell r="O306" t="str">
            <v>Externado</v>
          </cell>
          <cell r="P306" t="str">
            <v>Media jornada</v>
          </cell>
          <cell r="Q306" t="str">
            <v>Vulneración</v>
          </cell>
          <cell r="R306">
            <v>0</v>
          </cell>
          <cell r="S306">
            <v>450</v>
          </cell>
          <cell r="T306">
            <v>100</v>
          </cell>
          <cell r="U306">
            <v>0</v>
          </cell>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v>0</v>
          </cell>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v>0</v>
          </cell>
          <cell r="S307">
            <v>455</v>
          </cell>
          <cell r="T307">
            <v>50</v>
          </cell>
          <cell r="U307">
            <v>0</v>
          </cell>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v>0</v>
          </cell>
          <cell r="H308" t="str">
            <v>Calle 2 BN No. 10-46 Kilómetro 8 vía municipio de los patios</v>
          </cell>
          <cell r="I308" t="str">
            <v>Los Patios</v>
          </cell>
          <cell r="J308" t="str">
            <v>GAT</v>
          </cell>
          <cell r="K308">
            <v>0</v>
          </cell>
          <cell r="L308">
            <v>3178754995</v>
          </cell>
          <cell r="M308" t="str">
            <v>crecefamiliacae@gmail.com</v>
          </cell>
          <cell r="N308" t="str">
            <v>SRPA</v>
          </cell>
          <cell r="O308" t="str">
            <v>Centro de atención especializada</v>
          </cell>
          <cell r="P308">
            <v>0</v>
          </cell>
          <cell r="Q308" t="str">
            <v>SRPA</v>
          </cell>
          <cell r="R308">
            <v>0</v>
          </cell>
          <cell r="S308">
            <v>460</v>
          </cell>
          <cell r="T308">
            <v>97</v>
          </cell>
          <cell r="U308">
            <v>0</v>
          </cell>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v>0</v>
          </cell>
          <cell r="H309" t="str">
            <v>Calle 2 BN No. 10-46 Kilómetro 8 vía municipio de los patios</v>
          </cell>
          <cell r="I309" t="str">
            <v>Los Patios</v>
          </cell>
          <cell r="J309" t="str">
            <v>GAT</v>
          </cell>
          <cell r="K309">
            <v>0</v>
          </cell>
          <cell r="L309">
            <v>3206188963</v>
          </cell>
          <cell r="M309" t="str">
            <v>crecefamiliacip@gmail.com</v>
          </cell>
          <cell r="N309" t="str">
            <v>SRPA</v>
          </cell>
          <cell r="O309" t="str">
            <v>Centro de internamiento preventivo</v>
          </cell>
          <cell r="P309">
            <v>0</v>
          </cell>
          <cell r="Q309" t="str">
            <v>SRPA</v>
          </cell>
          <cell r="R309">
            <v>0</v>
          </cell>
          <cell r="S309">
            <v>460</v>
          </cell>
          <cell r="T309">
            <v>35</v>
          </cell>
          <cell r="U309">
            <v>0</v>
          </cell>
          <cell r="V309">
            <v>44181</v>
          </cell>
          <cell r="W309">
            <v>44347</v>
          </cell>
          <cell r="X309">
            <v>0</v>
          </cell>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v>0</v>
          </cell>
          <cell r="H310" t="str">
            <v>Calle 15 No. 2-63 la playa</v>
          </cell>
          <cell r="I310" t="str">
            <v>Cúcuta</v>
          </cell>
          <cell r="J310" t="str">
            <v>GAT</v>
          </cell>
          <cell r="K310">
            <v>0</v>
          </cell>
          <cell r="L310">
            <v>3175761624</v>
          </cell>
          <cell r="M310" t="str">
            <v>crecefamilia.lib.vigilada@gmail.com</v>
          </cell>
          <cell r="N310" t="str">
            <v>SRPA</v>
          </cell>
          <cell r="O310" t="str">
            <v>Libertad vigilada – asistida</v>
          </cell>
          <cell r="P310">
            <v>0</v>
          </cell>
          <cell r="Q310" t="str">
            <v>SRPA</v>
          </cell>
          <cell r="R310">
            <v>0</v>
          </cell>
          <cell r="S310">
            <v>459</v>
          </cell>
          <cell r="T310">
            <v>70</v>
          </cell>
          <cell r="U310">
            <v>0</v>
          </cell>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v>0</v>
          </cell>
          <cell r="H311" t="str">
            <v>Carrera 28 No. 8-32 barrio Sequisentenario</v>
          </cell>
          <cell r="I311" t="str">
            <v>Ocaña</v>
          </cell>
          <cell r="J311" t="str">
            <v>GAT</v>
          </cell>
          <cell r="K311">
            <v>0</v>
          </cell>
          <cell r="L311">
            <v>3157427136</v>
          </cell>
          <cell r="M311" t="str">
            <v>crecefamilia.lib.vigilada@gmail.com</v>
          </cell>
          <cell r="N311" t="str">
            <v>SRPA</v>
          </cell>
          <cell r="O311" t="str">
            <v>Libertad vigilada – asistida</v>
          </cell>
          <cell r="P311">
            <v>0</v>
          </cell>
          <cell r="Q311" t="str">
            <v>SRPA</v>
          </cell>
          <cell r="R311">
            <v>0</v>
          </cell>
          <cell r="S311">
            <v>459</v>
          </cell>
          <cell r="T311">
            <v>10</v>
          </cell>
          <cell r="U311">
            <v>0</v>
          </cell>
          <cell r="V311">
            <v>44181</v>
          </cell>
          <cell r="W311">
            <v>44347</v>
          </cell>
          <cell r="X311">
            <v>0</v>
          </cell>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v>0</v>
          </cell>
          <cell r="H312" t="str">
            <v>Calle 13 No. 1-48 la playa</v>
          </cell>
          <cell r="I312" t="str">
            <v>Cúcuta</v>
          </cell>
          <cell r="J312" t="str">
            <v>GAT</v>
          </cell>
          <cell r="K312">
            <v>0</v>
          </cell>
          <cell r="L312">
            <v>3175761624</v>
          </cell>
          <cell r="M312" t="str">
            <v>ongcrecerenfamiliacetra@gmail.com</v>
          </cell>
          <cell r="N312" t="str">
            <v>SRPA</v>
          </cell>
          <cell r="O312" t="str">
            <v>Centro transitorio</v>
          </cell>
          <cell r="P312">
            <v>0</v>
          </cell>
          <cell r="Q312" t="str">
            <v>SRPA</v>
          </cell>
          <cell r="R312">
            <v>0</v>
          </cell>
          <cell r="S312">
            <v>461</v>
          </cell>
          <cell r="T312">
            <v>3</v>
          </cell>
          <cell r="U312">
            <v>0</v>
          </cell>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v>0</v>
          </cell>
          <cell r="H313" t="str">
            <v>Calle 7 No. 34-19 Apto 01 la Primavera</v>
          </cell>
          <cell r="I313" t="str">
            <v>Ocaña</v>
          </cell>
          <cell r="J313" t="str">
            <v>GAT</v>
          </cell>
          <cell r="K313">
            <v>0</v>
          </cell>
          <cell r="L313">
            <v>3175761624</v>
          </cell>
          <cell r="M313" t="str">
            <v>ongcrecerenfamiliacetra@gmail.com</v>
          </cell>
          <cell r="N313" t="str">
            <v>SRPA</v>
          </cell>
          <cell r="O313" t="str">
            <v>Centro transitorio</v>
          </cell>
          <cell r="P313">
            <v>0</v>
          </cell>
          <cell r="Q313" t="str">
            <v>SRPA</v>
          </cell>
          <cell r="R313">
            <v>0</v>
          </cell>
          <cell r="S313">
            <v>461</v>
          </cell>
          <cell r="T313">
            <v>2</v>
          </cell>
          <cell r="U313">
            <v>0</v>
          </cell>
          <cell r="V313">
            <v>44181</v>
          </cell>
          <cell r="W313">
            <v>44347</v>
          </cell>
          <cell r="X313">
            <v>0</v>
          </cell>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v>0</v>
          </cell>
          <cell r="H314" t="str">
            <v>Carrera 5 con calle 6 esquina alcaldía</v>
          </cell>
          <cell r="I314" t="str">
            <v>Pamplona</v>
          </cell>
          <cell r="J314" t="str">
            <v>GAT</v>
          </cell>
          <cell r="K314">
            <v>0</v>
          </cell>
          <cell r="L314">
            <v>3175761624</v>
          </cell>
          <cell r="M314" t="str">
            <v>ongcrecerenfamiliacetra@gmail.com</v>
          </cell>
          <cell r="N314" t="str">
            <v>SRPA</v>
          </cell>
          <cell r="O314" t="str">
            <v>Centro transitorio</v>
          </cell>
          <cell r="P314">
            <v>0</v>
          </cell>
          <cell r="Q314" t="str">
            <v>SRPA</v>
          </cell>
          <cell r="R314">
            <v>0</v>
          </cell>
          <cell r="S314">
            <v>461</v>
          </cell>
          <cell r="T314">
            <v>1</v>
          </cell>
          <cell r="U314">
            <v>0</v>
          </cell>
          <cell r="V314">
            <v>44181</v>
          </cell>
          <cell r="W314">
            <v>44347</v>
          </cell>
          <cell r="X314">
            <v>0</v>
          </cell>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v>0</v>
          </cell>
          <cell r="L315">
            <v>3138011382</v>
          </cell>
          <cell r="M315" t="str">
            <v>sedesantiago@fundacionfaro.org</v>
          </cell>
          <cell r="N315" t="str">
            <v>SRPA</v>
          </cell>
          <cell r="O315" t="str">
            <v>Centro de emergencia RAJ</v>
          </cell>
          <cell r="P315">
            <v>0</v>
          </cell>
          <cell r="Q315" t="str">
            <v>RAJ</v>
          </cell>
          <cell r="R315">
            <v>0</v>
          </cell>
          <cell r="S315">
            <v>453</v>
          </cell>
          <cell r="T315">
            <v>5</v>
          </cell>
          <cell r="U315">
            <v>0</v>
          </cell>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v>0</v>
          </cell>
          <cell r="H316" t="str">
            <v>Casa A lote 11 urbanización la Carolina</v>
          </cell>
          <cell r="I316" t="str">
            <v>Cúcuta</v>
          </cell>
          <cell r="J316" t="str">
            <v>GAT</v>
          </cell>
          <cell r="K316">
            <v>0</v>
          </cell>
          <cell r="L316">
            <v>3138011382</v>
          </cell>
          <cell r="M316" t="str">
            <v>sedesantiago@fundacionfaro.org</v>
          </cell>
          <cell r="N316" t="str">
            <v>SRPA</v>
          </cell>
          <cell r="O316" t="str">
            <v>Internado RAJ</v>
          </cell>
          <cell r="P316">
            <v>0</v>
          </cell>
          <cell r="Q316" t="str">
            <v>RAJ</v>
          </cell>
          <cell r="R316">
            <v>0</v>
          </cell>
          <cell r="S316">
            <v>453</v>
          </cell>
          <cell r="T316">
            <v>32</v>
          </cell>
          <cell r="U316">
            <v>0</v>
          </cell>
          <cell r="V316">
            <v>44180</v>
          </cell>
          <cell r="W316">
            <v>44347</v>
          </cell>
          <cell r="X316">
            <v>0</v>
          </cell>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v>0</v>
          </cell>
          <cell r="L317">
            <v>3107091512</v>
          </cell>
          <cell r="M317" t="str">
            <v>sanjose@fundacionfaro.org</v>
          </cell>
          <cell r="N317" t="str">
            <v>SRPA</v>
          </cell>
          <cell r="O317" t="str">
            <v>Semicerrado internado</v>
          </cell>
          <cell r="P317">
            <v>0</v>
          </cell>
          <cell r="Q317" t="str">
            <v>SRPA</v>
          </cell>
          <cell r="R317">
            <v>0</v>
          </cell>
          <cell r="S317">
            <v>454</v>
          </cell>
          <cell r="T317">
            <v>44</v>
          </cell>
          <cell r="U317">
            <v>0</v>
          </cell>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v>0</v>
          </cell>
          <cell r="H318" t="str">
            <v>Calle 13 No. 41-166 Barrio la Chorreras</v>
          </cell>
          <cell r="I318" t="str">
            <v>Arauca</v>
          </cell>
          <cell r="J318" t="str">
            <v>Arauca</v>
          </cell>
          <cell r="K318">
            <v>0</v>
          </cell>
          <cell r="L318">
            <v>3124845533</v>
          </cell>
          <cell r="M318" t="str">
            <v>funkaribarauca@gmail.com</v>
          </cell>
          <cell r="N318" t="str">
            <v>SRD</v>
          </cell>
          <cell r="O318" t="str">
            <v>Intervención de apoyo - Apoyo psicosocial</v>
          </cell>
          <cell r="P318">
            <v>0</v>
          </cell>
          <cell r="Q318" t="str">
            <v>Vulneración</v>
          </cell>
          <cell r="R318">
            <v>0</v>
          </cell>
          <cell r="S318" t="str">
            <v>81-138-2020</v>
          </cell>
          <cell r="T318">
            <v>100</v>
          </cell>
          <cell r="U318">
            <v>0</v>
          </cell>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v>0</v>
          </cell>
          <cell r="H319" t="str">
            <v>Calle 13 No. 41-166 Barrio la Chorreras</v>
          </cell>
          <cell r="I319" t="str">
            <v>Arauca</v>
          </cell>
          <cell r="J319" t="str">
            <v>Arauca</v>
          </cell>
          <cell r="K319">
            <v>0</v>
          </cell>
          <cell r="L319">
            <v>3124845533</v>
          </cell>
          <cell r="M319" t="str">
            <v>funkaribarauca@gmail.com</v>
          </cell>
          <cell r="N319" t="str">
            <v>SRD</v>
          </cell>
          <cell r="O319" t="str">
            <v>Casa hogar</v>
          </cell>
          <cell r="P319">
            <v>0</v>
          </cell>
          <cell r="Q319" t="str">
            <v>Vulneración</v>
          </cell>
          <cell r="R319">
            <v>0</v>
          </cell>
          <cell r="S319" t="str">
            <v>81-139-2020</v>
          </cell>
          <cell r="T319">
            <v>12</v>
          </cell>
          <cell r="U319">
            <v>0</v>
          </cell>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v>0</v>
          </cell>
          <cell r="L320">
            <v>3203394391</v>
          </cell>
          <cell r="M320" t="str">
            <v>Frepaen@gmail.com</v>
          </cell>
          <cell r="N320" t="str">
            <v>SRPA</v>
          </cell>
          <cell r="O320" t="str">
            <v>Semicerrado internado</v>
          </cell>
          <cell r="P320">
            <v>0</v>
          </cell>
          <cell r="Q320" t="str">
            <v>SRPA</v>
          </cell>
          <cell r="R320">
            <v>0</v>
          </cell>
          <cell r="S320" t="str">
            <v>81-140-2020</v>
          </cell>
          <cell r="T320">
            <v>8</v>
          </cell>
          <cell r="U320">
            <v>0</v>
          </cell>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v>0</v>
          </cell>
          <cell r="L321">
            <v>3203394391</v>
          </cell>
          <cell r="M321" t="str">
            <v>Frepaen@gmail.com</v>
          </cell>
          <cell r="N321" t="str">
            <v>SRPA</v>
          </cell>
          <cell r="O321" t="str">
            <v>Internado RAJ</v>
          </cell>
          <cell r="P321">
            <v>0</v>
          </cell>
          <cell r="Q321" t="str">
            <v>RAJ</v>
          </cell>
          <cell r="R321">
            <v>0</v>
          </cell>
          <cell r="S321" t="str">
            <v>81-141-2020</v>
          </cell>
          <cell r="T321">
            <v>15</v>
          </cell>
          <cell r="U321">
            <v>0</v>
          </cell>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v>0</v>
          </cell>
          <cell r="L322">
            <v>3203394391</v>
          </cell>
          <cell r="M322" t="str">
            <v>Frepaen@gmail.com</v>
          </cell>
          <cell r="N322" t="str">
            <v>SRPA</v>
          </cell>
          <cell r="O322" t="str">
            <v>Semicerrado externado</v>
          </cell>
          <cell r="P322" t="str">
            <v>Jornada completa</v>
          </cell>
          <cell r="Q322" t="str">
            <v>SRPA</v>
          </cell>
          <cell r="R322">
            <v>0</v>
          </cell>
          <cell r="S322" t="str">
            <v>81-142-2020</v>
          </cell>
          <cell r="T322">
            <v>4</v>
          </cell>
          <cell r="U322">
            <v>0</v>
          </cell>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v>0</v>
          </cell>
          <cell r="L323">
            <v>3203394391</v>
          </cell>
          <cell r="M323" t="str">
            <v>Frepaen@gmail.com</v>
          </cell>
          <cell r="N323" t="str">
            <v>SRPA</v>
          </cell>
          <cell r="O323" t="str">
            <v>Libertad vigilada – asistida</v>
          </cell>
          <cell r="P323">
            <v>0</v>
          </cell>
          <cell r="Q323" t="str">
            <v>SRPA</v>
          </cell>
          <cell r="R323">
            <v>0</v>
          </cell>
          <cell r="S323" t="str">
            <v>81-143-2020</v>
          </cell>
          <cell r="T323">
            <v>8</v>
          </cell>
          <cell r="U323">
            <v>0</v>
          </cell>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v>0</v>
          </cell>
          <cell r="L324">
            <v>3203394391</v>
          </cell>
          <cell r="M324" t="str">
            <v>Frepaen@gmail.com</v>
          </cell>
          <cell r="N324" t="str">
            <v>SRPA</v>
          </cell>
          <cell r="O324" t="str">
            <v>Semicerrado externado</v>
          </cell>
          <cell r="P324" t="str">
            <v>Media jornada</v>
          </cell>
          <cell r="Q324" t="str">
            <v>SRPA</v>
          </cell>
          <cell r="R324">
            <v>0</v>
          </cell>
          <cell r="S324" t="str">
            <v>81-144-2020</v>
          </cell>
          <cell r="T324">
            <v>3</v>
          </cell>
          <cell r="U324">
            <v>0</v>
          </cell>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v>0</v>
          </cell>
          <cell r="L325">
            <v>3203394391</v>
          </cell>
          <cell r="M325" t="str">
            <v>Frepaen@gmail.com</v>
          </cell>
          <cell r="N325" t="str">
            <v>SRPA</v>
          </cell>
          <cell r="O325" t="str">
            <v>Centro transitorio</v>
          </cell>
          <cell r="P325">
            <v>0</v>
          </cell>
          <cell r="Q325" t="str">
            <v>SRPA</v>
          </cell>
          <cell r="R325">
            <v>0</v>
          </cell>
          <cell r="S325" t="str">
            <v>81-145-2020</v>
          </cell>
          <cell r="T325">
            <v>5</v>
          </cell>
          <cell r="U325">
            <v>0</v>
          </cell>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v>0</v>
          </cell>
          <cell r="H326" t="str">
            <v>Medio San Juan - Andagoya</v>
          </cell>
          <cell r="I326" t="str">
            <v>Medio San Juan</v>
          </cell>
          <cell r="J326" t="str">
            <v>Istmina</v>
          </cell>
          <cell r="K326">
            <v>0</v>
          </cell>
          <cell r="L326">
            <v>3217133347</v>
          </cell>
          <cell r="M326" t="str">
            <v>albabrand1219@hotmail.com</v>
          </cell>
          <cell r="N326" t="str">
            <v>SRD</v>
          </cell>
          <cell r="O326" t="str">
            <v>Internado</v>
          </cell>
          <cell r="P326">
            <v>0</v>
          </cell>
          <cell r="Q326" t="str">
            <v>Vulneración</v>
          </cell>
          <cell r="R326">
            <v>0</v>
          </cell>
          <cell r="S326">
            <v>327</v>
          </cell>
          <cell r="T326">
            <v>20</v>
          </cell>
          <cell r="U326">
            <v>0</v>
          </cell>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v>0</v>
          </cell>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v>0</v>
          </cell>
          <cell r="Q327" t="str">
            <v>HS: Vulneración - Discapacidad</v>
          </cell>
          <cell r="R327">
            <v>0</v>
          </cell>
          <cell r="S327">
            <v>324</v>
          </cell>
          <cell r="T327">
            <v>126</v>
          </cell>
          <cell r="U327">
            <v>0</v>
          </cell>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v>0</v>
          </cell>
          <cell r="L328">
            <v>3159286013</v>
          </cell>
          <cell r="M328" t="str">
            <v>Chocofundacionfei@gmail.com</v>
          </cell>
          <cell r="N328" t="str">
            <v>SRPA</v>
          </cell>
          <cell r="O328" t="str">
            <v>Centro de atención especializada</v>
          </cell>
          <cell r="P328">
            <v>0</v>
          </cell>
          <cell r="Q328" t="str">
            <v>SRPA</v>
          </cell>
          <cell r="R328">
            <v>0</v>
          </cell>
          <cell r="S328">
            <v>326</v>
          </cell>
          <cell r="T328">
            <v>32</v>
          </cell>
          <cell r="U328">
            <v>0</v>
          </cell>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v>0</v>
          </cell>
          <cell r="L329">
            <v>3159286013</v>
          </cell>
          <cell r="M329" t="str">
            <v>Chocofundacionfei@gmail.com</v>
          </cell>
          <cell r="N329" t="str">
            <v>SRPA</v>
          </cell>
          <cell r="O329" t="str">
            <v>Centro de internamiento preventivo</v>
          </cell>
          <cell r="P329">
            <v>0</v>
          </cell>
          <cell r="Q329" t="str">
            <v>SRPA</v>
          </cell>
          <cell r="R329">
            <v>0</v>
          </cell>
          <cell r="S329">
            <v>325</v>
          </cell>
          <cell r="T329">
            <v>9</v>
          </cell>
          <cell r="U329">
            <v>0</v>
          </cell>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v>0</v>
          </cell>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v>0</v>
          </cell>
          <cell r="Q330" t="str">
            <v>Violencia sexual</v>
          </cell>
          <cell r="R330">
            <v>0</v>
          </cell>
          <cell r="S330">
            <v>328</v>
          </cell>
          <cell r="T330">
            <v>0</v>
          </cell>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v>0</v>
          </cell>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v>0</v>
          </cell>
          <cell r="Q331" t="str">
            <v>Vulneración</v>
          </cell>
          <cell r="R331">
            <v>0</v>
          </cell>
          <cell r="S331">
            <v>330</v>
          </cell>
          <cell r="T331">
            <v>20</v>
          </cell>
          <cell r="U331">
            <v>0</v>
          </cell>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v>0</v>
          </cell>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v>0</v>
          </cell>
          <cell r="Q332" t="str">
            <v>Violencia sexual</v>
          </cell>
          <cell r="R332">
            <v>0</v>
          </cell>
          <cell r="S332">
            <v>329</v>
          </cell>
          <cell r="T332">
            <v>60</v>
          </cell>
          <cell r="U332">
            <v>0</v>
          </cell>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v>0</v>
          </cell>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v>0</v>
          </cell>
          <cell r="Q333" t="str">
            <v>Gestantes</v>
          </cell>
          <cell r="R333">
            <v>0</v>
          </cell>
          <cell r="S333">
            <v>472</v>
          </cell>
          <cell r="T333">
            <v>25</v>
          </cell>
          <cell r="U333">
            <v>0</v>
          </cell>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v>0</v>
          </cell>
          <cell r="H334" t="str">
            <v>Carrera 54 No. 59-167</v>
          </cell>
          <cell r="I334" t="str">
            <v>Barranquilla</v>
          </cell>
          <cell r="J334" t="str">
            <v>Suroriente</v>
          </cell>
          <cell r="K334" t="str">
            <v>3853930 ext. 2905</v>
          </cell>
          <cell r="L334">
            <v>0</v>
          </cell>
          <cell r="M334" t="str">
            <v>intervenciondeapoyo@comfamiiar.com.co</v>
          </cell>
          <cell r="N334" t="str">
            <v>SRD</v>
          </cell>
          <cell r="O334" t="str">
            <v>Intervención de apoyo - Apoyo psicosocial</v>
          </cell>
          <cell r="P334">
            <v>0</v>
          </cell>
          <cell r="Q334" t="str">
            <v>Vulneración</v>
          </cell>
          <cell r="R334">
            <v>0</v>
          </cell>
          <cell r="S334">
            <v>471</v>
          </cell>
          <cell r="T334">
            <v>180</v>
          </cell>
          <cell r="U334">
            <v>0</v>
          </cell>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v>0</v>
          </cell>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v>0</v>
          </cell>
          <cell r="Q335" t="str">
            <v>Vulneración</v>
          </cell>
          <cell r="R335">
            <v>0</v>
          </cell>
          <cell r="S335">
            <v>473</v>
          </cell>
          <cell r="T335">
            <v>90</v>
          </cell>
          <cell r="U335">
            <v>0</v>
          </cell>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v>0</v>
          </cell>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v>0</v>
          </cell>
          <cell r="Q336" t="str">
            <v>Discapacidad</v>
          </cell>
          <cell r="R336" t="str">
            <v>Mental psicosocial</v>
          </cell>
          <cell r="S336">
            <v>470</v>
          </cell>
          <cell r="T336">
            <v>150</v>
          </cell>
          <cell r="U336">
            <v>0</v>
          </cell>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v>0</v>
          </cell>
          <cell r="Q337" t="str">
            <v>RAJ</v>
          </cell>
          <cell r="R337">
            <v>0</v>
          </cell>
          <cell r="S337">
            <v>467</v>
          </cell>
          <cell r="T337">
            <v>50</v>
          </cell>
          <cell r="U337">
            <v>0</v>
          </cell>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v>0</v>
          </cell>
          <cell r="H338" t="str">
            <v>Calle 18 No. 19b-18</v>
          </cell>
          <cell r="I338" t="str">
            <v>Sabanalarga</v>
          </cell>
          <cell r="J338" t="str">
            <v>Sabanalarga</v>
          </cell>
          <cell r="K338">
            <v>0</v>
          </cell>
          <cell r="L338">
            <v>3022233617</v>
          </cell>
          <cell r="M338" t="str">
            <v>sabanalarga@fundacionpactos.org</v>
          </cell>
          <cell r="N338" t="str">
            <v>SRPA</v>
          </cell>
          <cell r="O338" t="str">
            <v>Intervención de apoyo RAJ</v>
          </cell>
          <cell r="P338">
            <v>0</v>
          </cell>
          <cell r="Q338" t="str">
            <v>RAJ</v>
          </cell>
          <cell r="R338">
            <v>0</v>
          </cell>
          <cell r="S338">
            <v>468</v>
          </cell>
          <cell r="T338">
            <v>10</v>
          </cell>
          <cell r="U338">
            <v>0</v>
          </cell>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v>0</v>
          </cell>
          <cell r="H339" t="str">
            <v>Calle 18 No. 19b-18</v>
          </cell>
          <cell r="I339" t="str">
            <v>Sabanalarga</v>
          </cell>
          <cell r="J339" t="str">
            <v>Sabanalarga</v>
          </cell>
          <cell r="K339">
            <v>0</v>
          </cell>
          <cell r="L339">
            <v>3022233617</v>
          </cell>
          <cell r="M339" t="str">
            <v>sabanalarga@fundacionpactos.org</v>
          </cell>
          <cell r="N339" t="str">
            <v>SRPA</v>
          </cell>
          <cell r="O339" t="str">
            <v>Libertad vigilada – asistida</v>
          </cell>
          <cell r="P339">
            <v>0</v>
          </cell>
          <cell r="Q339" t="str">
            <v>SRPA</v>
          </cell>
          <cell r="R339">
            <v>0</v>
          </cell>
          <cell r="S339">
            <v>468</v>
          </cell>
          <cell r="T339">
            <v>10</v>
          </cell>
          <cell r="U339">
            <v>0</v>
          </cell>
          <cell r="V339">
            <v>44181</v>
          </cell>
          <cell r="W339">
            <v>44347</v>
          </cell>
          <cell r="X339">
            <v>0</v>
          </cell>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v>0</v>
          </cell>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v>0</v>
          </cell>
          <cell r="Q340" t="str">
            <v>Vulneración</v>
          </cell>
          <cell r="R340">
            <v>0</v>
          </cell>
          <cell r="S340">
            <v>474</v>
          </cell>
          <cell r="T340">
            <v>391</v>
          </cell>
          <cell r="U340">
            <v>0</v>
          </cell>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v>0</v>
          </cell>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v>0</v>
          </cell>
          <cell r="Q341" t="str">
            <v>Discapacidad</v>
          </cell>
          <cell r="R341">
            <v>0</v>
          </cell>
          <cell r="S341">
            <v>474</v>
          </cell>
          <cell r="T341">
            <v>175</v>
          </cell>
          <cell r="U341">
            <v>0</v>
          </cell>
          <cell r="V341">
            <v>44182</v>
          </cell>
          <cell r="W341">
            <v>44347</v>
          </cell>
          <cell r="X341">
            <v>0</v>
          </cell>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v>0</v>
          </cell>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v>0</v>
          </cell>
          <cell r="Q342" t="str">
            <v>Violencia sexual</v>
          </cell>
          <cell r="R342">
            <v>0</v>
          </cell>
          <cell r="S342">
            <v>474</v>
          </cell>
          <cell r="T342">
            <v>180</v>
          </cell>
          <cell r="U342">
            <v>0</v>
          </cell>
          <cell r="V342">
            <v>44182</v>
          </cell>
          <cell r="W342">
            <v>44347</v>
          </cell>
          <cell r="X342">
            <v>0</v>
          </cell>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v>0</v>
          </cell>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v>0</v>
          </cell>
          <cell r="Q343" t="str">
            <v>Trabajo infantil</v>
          </cell>
          <cell r="R343">
            <v>0</v>
          </cell>
          <cell r="S343">
            <v>465</v>
          </cell>
          <cell r="T343">
            <v>75</v>
          </cell>
          <cell r="U343">
            <v>0</v>
          </cell>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v>0</v>
          </cell>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v>0</v>
          </cell>
          <cell r="Q344" t="str">
            <v>Trabajo infantil</v>
          </cell>
          <cell r="R344">
            <v>0</v>
          </cell>
          <cell r="S344">
            <v>466</v>
          </cell>
          <cell r="T344">
            <v>45</v>
          </cell>
          <cell r="U344">
            <v>0</v>
          </cell>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v>0</v>
          </cell>
          <cell r="Q345" t="str">
            <v>Vulneración</v>
          </cell>
          <cell r="R345">
            <v>0</v>
          </cell>
          <cell r="S345">
            <v>461</v>
          </cell>
          <cell r="T345">
            <v>90</v>
          </cell>
          <cell r="U345">
            <v>0</v>
          </cell>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v>0</v>
          </cell>
          <cell r="S346">
            <v>462</v>
          </cell>
          <cell r="T346">
            <v>32</v>
          </cell>
          <cell r="U346">
            <v>0</v>
          </cell>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v>0</v>
          </cell>
          <cell r="S347">
            <v>462</v>
          </cell>
          <cell r="T347">
            <v>5</v>
          </cell>
          <cell r="U347">
            <v>0</v>
          </cell>
          <cell r="V347">
            <v>44181</v>
          </cell>
          <cell r="W347">
            <v>44347</v>
          </cell>
          <cell r="X347">
            <v>0</v>
          </cell>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v>0</v>
          </cell>
          <cell r="Q348" t="str">
            <v>RAJ</v>
          </cell>
          <cell r="R348">
            <v>0</v>
          </cell>
          <cell r="S348">
            <v>462</v>
          </cell>
          <cell r="T348">
            <v>5</v>
          </cell>
          <cell r="U348">
            <v>0</v>
          </cell>
          <cell r="V348">
            <v>44181</v>
          </cell>
          <cell r="W348">
            <v>44347</v>
          </cell>
          <cell r="X348">
            <v>0</v>
          </cell>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v>0</v>
          </cell>
          <cell r="S349">
            <v>462</v>
          </cell>
          <cell r="T349">
            <v>40</v>
          </cell>
          <cell r="U349">
            <v>0</v>
          </cell>
          <cell r="V349">
            <v>44181</v>
          </cell>
          <cell r="W349">
            <v>44347</v>
          </cell>
          <cell r="X349">
            <v>0</v>
          </cell>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v>0</v>
          </cell>
          <cell r="Q350" t="str">
            <v>SRPA</v>
          </cell>
          <cell r="R350">
            <v>0</v>
          </cell>
          <cell r="S350">
            <v>462</v>
          </cell>
          <cell r="T350">
            <v>35</v>
          </cell>
          <cell r="U350">
            <v>0</v>
          </cell>
          <cell r="V350">
            <v>44181</v>
          </cell>
          <cell r="W350">
            <v>44347</v>
          </cell>
          <cell r="X350">
            <v>0</v>
          </cell>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v>0</v>
          </cell>
          <cell r="Q351" t="str">
            <v>SRPA</v>
          </cell>
          <cell r="R351">
            <v>0</v>
          </cell>
          <cell r="S351">
            <v>462</v>
          </cell>
          <cell r="T351">
            <v>5</v>
          </cell>
          <cell r="U351">
            <v>0</v>
          </cell>
          <cell r="V351">
            <v>44181</v>
          </cell>
          <cell r="W351">
            <v>44347</v>
          </cell>
          <cell r="X351">
            <v>0</v>
          </cell>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v>0</v>
          </cell>
          <cell r="Q352" t="str">
            <v>SRPA</v>
          </cell>
          <cell r="R352">
            <v>0</v>
          </cell>
          <cell r="S352">
            <v>463</v>
          </cell>
          <cell r="T352">
            <v>59</v>
          </cell>
          <cell r="U352">
            <v>0</v>
          </cell>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v>0</v>
          </cell>
          <cell r="Q353" t="str">
            <v>SRPA</v>
          </cell>
          <cell r="R353">
            <v>0</v>
          </cell>
          <cell r="S353">
            <v>463</v>
          </cell>
          <cell r="T353">
            <v>10</v>
          </cell>
          <cell r="U353">
            <v>0</v>
          </cell>
          <cell r="V353">
            <v>44182</v>
          </cell>
          <cell r="W353">
            <v>44347</v>
          </cell>
          <cell r="X353">
            <v>0</v>
          </cell>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v>0</v>
          </cell>
          <cell r="Q354" t="str">
            <v>RAJ</v>
          </cell>
          <cell r="R354">
            <v>0</v>
          </cell>
          <cell r="S354">
            <v>463</v>
          </cell>
          <cell r="T354">
            <v>40</v>
          </cell>
          <cell r="U354">
            <v>0</v>
          </cell>
          <cell r="V354">
            <v>44182</v>
          </cell>
          <cell r="W354">
            <v>44347</v>
          </cell>
          <cell r="X354">
            <v>0</v>
          </cell>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v>0</v>
          </cell>
          <cell r="Q355" t="str">
            <v>SRPA</v>
          </cell>
          <cell r="R355">
            <v>0</v>
          </cell>
          <cell r="S355">
            <v>469</v>
          </cell>
          <cell r="T355">
            <v>5</v>
          </cell>
          <cell r="U355">
            <v>0</v>
          </cell>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v>0</v>
          </cell>
          <cell r="Q356" t="str">
            <v>Vulneración</v>
          </cell>
          <cell r="R356">
            <v>0</v>
          </cell>
          <cell r="S356" t="str">
            <v>6600-2020-173</v>
          </cell>
          <cell r="T356">
            <v>116</v>
          </cell>
          <cell r="U356">
            <v>0</v>
          </cell>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v>0</v>
          </cell>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v>0</v>
          </cell>
          <cell r="Q357" t="str">
            <v>Vulneración</v>
          </cell>
          <cell r="R357">
            <v>0</v>
          </cell>
          <cell r="S357" t="str">
            <v>6600-2020-179</v>
          </cell>
          <cell r="T357">
            <v>0</v>
          </cell>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v>0</v>
          </cell>
          <cell r="H358" t="str">
            <v>Calle 17 No. 4-48</v>
          </cell>
          <cell r="I358" t="str">
            <v>Pereira</v>
          </cell>
          <cell r="J358" t="str">
            <v>Pereira</v>
          </cell>
          <cell r="K358">
            <v>3243948</v>
          </cell>
          <cell r="L358">
            <v>3218007834</v>
          </cell>
          <cell r="M358" t="str">
            <v>direccion@mundoshermanos.org</v>
          </cell>
          <cell r="N358" t="str">
            <v>SRD</v>
          </cell>
          <cell r="O358" t="str">
            <v>Internado</v>
          </cell>
          <cell r="P358">
            <v>0</v>
          </cell>
          <cell r="Q358" t="str">
            <v>Calle</v>
          </cell>
          <cell r="R358">
            <v>0</v>
          </cell>
          <cell r="S358" t="str">
            <v>6600-2020-178</v>
          </cell>
          <cell r="T358">
            <v>65</v>
          </cell>
          <cell r="U358">
            <v>0</v>
          </cell>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v>0</v>
          </cell>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v>0</v>
          </cell>
          <cell r="Q359" t="str">
            <v>Violencia Sexual</v>
          </cell>
          <cell r="R359">
            <v>0</v>
          </cell>
          <cell r="S359" t="str">
            <v>6600-2020-192</v>
          </cell>
          <cell r="T359">
            <v>39</v>
          </cell>
          <cell r="U359">
            <v>0</v>
          </cell>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v>0</v>
          </cell>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v>0</v>
          </cell>
          <cell r="Q360" t="str">
            <v>Vulneración</v>
          </cell>
          <cell r="R360">
            <v>0</v>
          </cell>
          <cell r="S360" t="str">
            <v>6600-2020-176</v>
          </cell>
          <cell r="T360">
            <v>40</v>
          </cell>
          <cell r="U360">
            <v>0</v>
          </cell>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v>0</v>
          </cell>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v>0</v>
          </cell>
          <cell r="Q361" t="str">
            <v>Vulneración</v>
          </cell>
          <cell r="R361">
            <v>0</v>
          </cell>
          <cell r="S361" t="str">
            <v>6600-2020-176</v>
          </cell>
          <cell r="T361">
            <v>15</v>
          </cell>
          <cell r="U361">
            <v>0</v>
          </cell>
          <cell r="V361">
            <v>44181</v>
          </cell>
          <cell r="W361">
            <v>44347</v>
          </cell>
          <cell r="X361">
            <v>0</v>
          </cell>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v>0</v>
          </cell>
          <cell r="Q362" t="str">
            <v>Consumo SPA</v>
          </cell>
          <cell r="R362">
            <v>0</v>
          </cell>
          <cell r="S362" t="str">
            <v>6600-2020-184</v>
          </cell>
          <cell r="T362">
            <v>45</v>
          </cell>
          <cell r="U362">
            <v>0</v>
          </cell>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v>0</v>
          </cell>
          <cell r="Q363" t="str">
            <v>Vulneración</v>
          </cell>
          <cell r="R363">
            <v>0</v>
          </cell>
          <cell r="S363" t="str">
            <v>6600-2020-174</v>
          </cell>
          <cell r="T363">
            <v>12</v>
          </cell>
          <cell r="U363">
            <v>0</v>
          </cell>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v>0</v>
          </cell>
          <cell r="Q364" t="str">
            <v>Vulneración</v>
          </cell>
          <cell r="R364">
            <v>0</v>
          </cell>
          <cell r="S364" t="str">
            <v>6600-2020-174</v>
          </cell>
          <cell r="T364">
            <v>12</v>
          </cell>
          <cell r="U364">
            <v>0</v>
          </cell>
          <cell r="V364">
            <v>44181</v>
          </cell>
          <cell r="W364">
            <v>44347</v>
          </cell>
          <cell r="X364">
            <v>0</v>
          </cell>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v>0</v>
          </cell>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v>0</v>
          </cell>
          <cell r="Q365" t="str">
            <v>Vulneración</v>
          </cell>
          <cell r="R365">
            <v>0</v>
          </cell>
          <cell r="S365" t="str">
            <v>6600-2020-189</v>
          </cell>
          <cell r="T365">
            <v>35</v>
          </cell>
          <cell r="U365">
            <v>0</v>
          </cell>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v>0</v>
          </cell>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v>0</v>
          </cell>
          <cell r="Q366" t="str">
            <v>Vulneración</v>
          </cell>
          <cell r="R366">
            <v>0</v>
          </cell>
          <cell r="S366" t="str">
            <v>6600-2020-182</v>
          </cell>
          <cell r="T366">
            <v>215</v>
          </cell>
          <cell r="U366">
            <v>0</v>
          </cell>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v>0</v>
          </cell>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v>0</v>
          </cell>
          <cell r="Q367" t="str">
            <v>Discapacidad</v>
          </cell>
          <cell r="R367">
            <v>0</v>
          </cell>
          <cell r="S367" t="str">
            <v>6600-2020-182</v>
          </cell>
          <cell r="T367">
            <v>76</v>
          </cell>
          <cell r="U367">
            <v>0</v>
          </cell>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v>0</v>
          </cell>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v>0</v>
          </cell>
          <cell r="Q368" t="str">
            <v>Discapacidad</v>
          </cell>
          <cell r="R368" t="str">
            <v>Intelectual</v>
          </cell>
          <cell r="S368" t="str">
            <v>6600-2020-185</v>
          </cell>
          <cell r="T368">
            <v>60</v>
          </cell>
          <cell r="U368">
            <v>0</v>
          </cell>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v>0</v>
          </cell>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v>0</v>
          </cell>
          <cell r="Q369" t="str">
            <v>Discapacidad</v>
          </cell>
          <cell r="R369" t="str">
            <v>Mental psicosocial</v>
          </cell>
          <cell r="S369" t="str">
            <v>6600-2020-185</v>
          </cell>
          <cell r="T369">
            <v>67</v>
          </cell>
          <cell r="U369">
            <v>0</v>
          </cell>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v>0</v>
          </cell>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v>0</v>
          </cell>
          <cell r="Q370" t="str">
            <v>Vulneración</v>
          </cell>
          <cell r="R370">
            <v>0</v>
          </cell>
          <cell r="S370" t="str">
            <v>6600-2020-186</v>
          </cell>
          <cell r="T370">
            <v>20</v>
          </cell>
          <cell r="U370">
            <v>0</v>
          </cell>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v>0</v>
          </cell>
          <cell r="Q371" t="str">
            <v>Vida Independiente</v>
          </cell>
          <cell r="R371">
            <v>0</v>
          </cell>
          <cell r="S371" t="str">
            <v>6600-2020-181</v>
          </cell>
          <cell r="T371">
            <v>13</v>
          </cell>
          <cell r="U371">
            <v>0</v>
          </cell>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v>0</v>
          </cell>
          <cell r="Q372" t="str">
            <v>Vida Independiente</v>
          </cell>
          <cell r="R372">
            <v>0</v>
          </cell>
          <cell r="S372" t="str">
            <v>6600-2020-181</v>
          </cell>
          <cell r="T372">
            <v>32</v>
          </cell>
          <cell r="U372">
            <v>0</v>
          </cell>
          <cell r="V372">
            <v>44181</v>
          </cell>
          <cell r="W372">
            <v>44347</v>
          </cell>
          <cell r="X372">
            <v>0</v>
          </cell>
          <cell r="Y372" t="str">
            <v>Monica Beatriz Rubio Mora</v>
          </cell>
        </row>
        <row r="373">
          <cell r="B373" t="str">
            <v>66-80-372</v>
          </cell>
          <cell r="C373" t="str">
            <v>Risaralda</v>
          </cell>
          <cell r="D373" t="str">
            <v>Corporación sirviendo con amor</v>
          </cell>
          <cell r="E373" t="str">
            <v>816001865-9</v>
          </cell>
          <cell r="F373" t="str">
            <v>Juanita Gallego Florez</v>
          </cell>
          <cell r="G373">
            <v>0</v>
          </cell>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v>0</v>
          </cell>
          <cell r="Q373" t="str">
            <v>Vulneración</v>
          </cell>
          <cell r="R373">
            <v>0</v>
          </cell>
          <cell r="S373" t="str">
            <v>6600-2020-191</v>
          </cell>
          <cell r="T373">
            <v>12</v>
          </cell>
          <cell r="U373">
            <v>0</v>
          </cell>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v>0</v>
          </cell>
          <cell r="S374" t="str">
            <v>6600-2020-177</v>
          </cell>
          <cell r="T374">
            <v>65</v>
          </cell>
          <cell r="U374">
            <v>0</v>
          </cell>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v>0</v>
          </cell>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v>0</v>
          </cell>
          <cell r="Q375" t="str">
            <v>SRPA</v>
          </cell>
          <cell r="R375">
            <v>0</v>
          </cell>
          <cell r="S375" t="str">
            <v>6600-2020-183</v>
          </cell>
          <cell r="T375">
            <v>6</v>
          </cell>
          <cell r="U375">
            <v>0</v>
          </cell>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v>0</v>
          </cell>
          <cell r="Q376" t="str">
            <v>SRPA</v>
          </cell>
          <cell r="R376">
            <v>0</v>
          </cell>
          <cell r="S376" t="str">
            <v>6600-2020-190</v>
          </cell>
          <cell r="T376">
            <v>95</v>
          </cell>
          <cell r="U376">
            <v>0</v>
          </cell>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v>0</v>
          </cell>
          <cell r="Q377" t="str">
            <v>SRPA</v>
          </cell>
          <cell r="R377">
            <v>0</v>
          </cell>
          <cell r="S377" t="str">
            <v>6600-2020-190</v>
          </cell>
          <cell r="T377">
            <v>23</v>
          </cell>
          <cell r="U377">
            <v>0</v>
          </cell>
          <cell r="V377">
            <v>44181</v>
          </cell>
          <cell r="W377">
            <v>44347</v>
          </cell>
          <cell r="X377">
            <v>0</v>
          </cell>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v>0</v>
          </cell>
          <cell r="Q378" t="str">
            <v>SRPA</v>
          </cell>
          <cell r="R378">
            <v>0</v>
          </cell>
          <cell r="S378" t="str">
            <v>6600-2020-187</v>
          </cell>
          <cell r="T378">
            <v>20</v>
          </cell>
          <cell r="U378">
            <v>0</v>
          </cell>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v>0</v>
          </cell>
          <cell r="S379" t="str">
            <v>6600-2020-180</v>
          </cell>
          <cell r="T379">
            <v>45</v>
          </cell>
          <cell r="U379">
            <v>0</v>
          </cell>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v>0</v>
          </cell>
          <cell r="Q380" t="str">
            <v>SRPA</v>
          </cell>
          <cell r="R380">
            <v>0</v>
          </cell>
          <cell r="S380" t="str">
            <v>6600-2020-180</v>
          </cell>
          <cell r="T380">
            <v>52</v>
          </cell>
          <cell r="U380">
            <v>0</v>
          </cell>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v>0</v>
          </cell>
          <cell r="Q381" t="str">
            <v>SRPA</v>
          </cell>
          <cell r="R381">
            <v>0</v>
          </cell>
          <cell r="S381" t="str">
            <v>6600-2020-177</v>
          </cell>
          <cell r="T381">
            <v>70</v>
          </cell>
          <cell r="U381">
            <v>0</v>
          </cell>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v>0</v>
          </cell>
          <cell r="Q382" t="str">
            <v>SRPA</v>
          </cell>
          <cell r="R382">
            <v>0</v>
          </cell>
          <cell r="S382" t="str">
            <v>6600-2020-180</v>
          </cell>
          <cell r="T382">
            <v>20</v>
          </cell>
          <cell r="U382">
            <v>0</v>
          </cell>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v>0</v>
          </cell>
          <cell r="Q383" t="str">
            <v>RAJ</v>
          </cell>
          <cell r="R383">
            <v>0</v>
          </cell>
          <cell r="S383" t="str">
            <v>6600-2020-188</v>
          </cell>
          <cell r="T383">
            <v>38</v>
          </cell>
          <cell r="U383">
            <v>0</v>
          </cell>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v>0</v>
          </cell>
          <cell r="Q384" t="str">
            <v>Consumo SPA</v>
          </cell>
          <cell r="R384">
            <v>0</v>
          </cell>
          <cell r="S384" t="str">
            <v>6600-2020-184</v>
          </cell>
          <cell r="T384">
            <v>45</v>
          </cell>
          <cell r="U384">
            <v>0</v>
          </cell>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v>0</v>
          </cell>
          <cell r="H385" t="str">
            <v>Calle 14 No. 3B-46 Barrio Nueva Granada</v>
          </cell>
          <cell r="I385" t="str">
            <v>Sahagún</v>
          </cell>
          <cell r="J385" t="str">
            <v>Sahagún</v>
          </cell>
          <cell r="K385">
            <v>0</v>
          </cell>
          <cell r="L385">
            <v>3015696397</v>
          </cell>
          <cell r="M385" t="str">
            <v>fundacioncasaludsahagun@hotmail.com</v>
          </cell>
          <cell r="N385" t="str">
            <v>SRD</v>
          </cell>
          <cell r="O385" t="str">
            <v>Intervención de apoyo - Apoyo psicosocial</v>
          </cell>
          <cell r="P385">
            <v>0</v>
          </cell>
          <cell r="Q385" t="str">
            <v>Consumo SPA</v>
          </cell>
          <cell r="R385">
            <v>0</v>
          </cell>
          <cell r="S385">
            <v>379</v>
          </cell>
          <cell r="T385">
            <v>20</v>
          </cell>
          <cell r="U385">
            <v>0</v>
          </cell>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v>0</v>
          </cell>
          <cell r="H386" t="str">
            <v>Calle 31 No. 7-25 Centro</v>
          </cell>
          <cell r="I386" t="str">
            <v>Montería</v>
          </cell>
          <cell r="J386" t="str">
            <v>Montería</v>
          </cell>
          <cell r="K386">
            <v>0</v>
          </cell>
          <cell r="L386">
            <v>3015696397</v>
          </cell>
          <cell r="M386" t="str">
            <v>fundacioncasalud@hotmail.com</v>
          </cell>
          <cell r="N386" t="str">
            <v>SRD</v>
          </cell>
          <cell r="O386" t="str">
            <v>Externado</v>
          </cell>
          <cell r="P386" t="str">
            <v>Media jornada</v>
          </cell>
          <cell r="Q386" t="str">
            <v>Consumo SPA</v>
          </cell>
          <cell r="R386">
            <v>0</v>
          </cell>
          <cell r="S386">
            <v>377</v>
          </cell>
          <cell r="T386">
            <v>83</v>
          </cell>
          <cell r="U386">
            <v>0</v>
          </cell>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v>0</v>
          </cell>
          <cell r="H387" t="str">
            <v>Calle 17 carrera 4 No. 3 Barrio el Carmen</v>
          </cell>
          <cell r="I387" t="str">
            <v>Sahagún</v>
          </cell>
          <cell r="J387" t="str">
            <v>Sahagún</v>
          </cell>
          <cell r="K387">
            <v>0</v>
          </cell>
          <cell r="L387">
            <v>3013616824</v>
          </cell>
          <cell r="M387" t="str">
            <v>fundacionfinderreal@hotmail.com</v>
          </cell>
          <cell r="N387" t="str">
            <v>SRD</v>
          </cell>
          <cell r="O387" t="str">
            <v>Intervención de apoyo - Apoyo psicosocial</v>
          </cell>
          <cell r="P387">
            <v>0</v>
          </cell>
          <cell r="Q387" t="str">
            <v>Trabajo infantil</v>
          </cell>
          <cell r="R387">
            <v>0</v>
          </cell>
          <cell r="S387">
            <v>384</v>
          </cell>
          <cell r="T387">
            <v>60</v>
          </cell>
          <cell r="U387">
            <v>0</v>
          </cell>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v>0</v>
          </cell>
          <cell r="H388" t="str">
            <v>Calle 11 No. 11-107 Barrio Piñalito</v>
          </cell>
          <cell r="I388" t="str">
            <v>Montelíbano</v>
          </cell>
          <cell r="J388" t="str">
            <v>Montelibano</v>
          </cell>
          <cell r="K388">
            <v>0</v>
          </cell>
          <cell r="L388">
            <v>3108342627</v>
          </cell>
          <cell r="M388" t="str">
            <v>fundaciondelfuturo2010@gmail.com</v>
          </cell>
          <cell r="N388" t="str">
            <v>SRD</v>
          </cell>
          <cell r="O388" t="str">
            <v>Externado</v>
          </cell>
          <cell r="P388" t="str">
            <v>Media jornada</v>
          </cell>
          <cell r="Q388" t="str">
            <v>Trabajo infantil</v>
          </cell>
          <cell r="R388">
            <v>0</v>
          </cell>
          <cell r="S388">
            <v>387</v>
          </cell>
          <cell r="T388">
            <v>120</v>
          </cell>
          <cell r="U388">
            <v>0</v>
          </cell>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v>0</v>
          </cell>
          <cell r="L389">
            <v>3008146700</v>
          </cell>
          <cell r="M389" t="str">
            <v>fintedes@gmail.com</v>
          </cell>
          <cell r="N389" t="str">
            <v>SRD</v>
          </cell>
          <cell r="O389" t="str">
            <v>Externado</v>
          </cell>
          <cell r="P389" t="str">
            <v>Media jornada</v>
          </cell>
          <cell r="Q389" t="str">
            <v>Trabajo infantil</v>
          </cell>
          <cell r="R389">
            <v>0</v>
          </cell>
          <cell r="S389">
            <v>386</v>
          </cell>
          <cell r="T389">
            <v>180</v>
          </cell>
          <cell r="U389">
            <v>0</v>
          </cell>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v>0</v>
          </cell>
          <cell r="L390">
            <v>3008146700</v>
          </cell>
          <cell r="M390" t="str">
            <v>fintedes@gmail.com</v>
          </cell>
          <cell r="N390" t="str">
            <v>SRD</v>
          </cell>
          <cell r="O390" t="str">
            <v>Externado</v>
          </cell>
          <cell r="P390" t="str">
            <v>Media jornada</v>
          </cell>
          <cell r="Q390" t="str">
            <v>Trabajo infantil</v>
          </cell>
          <cell r="R390">
            <v>0</v>
          </cell>
          <cell r="S390">
            <v>386</v>
          </cell>
          <cell r="T390">
            <v>0</v>
          </cell>
          <cell r="U390">
            <v>0</v>
          </cell>
          <cell r="V390">
            <v>44183</v>
          </cell>
          <cell r="W390">
            <v>44347</v>
          </cell>
          <cell r="X390">
            <v>0</v>
          </cell>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v>0</v>
          </cell>
          <cell r="L391">
            <v>3007356049</v>
          </cell>
          <cell r="M391" t="str">
            <v>fundacionvivirmejor97@gmail.com</v>
          </cell>
          <cell r="N391" t="str">
            <v>SRD</v>
          </cell>
          <cell r="O391" t="str">
            <v>Centro de emergencia</v>
          </cell>
          <cell r="P391">
            <v>0</v>
          </cell>
          <cell r="Q391" t="str">
            <v>Vulneración</v>
          </cell>
          <cell r="R391">
            <v>0</v>
          </cell>
          <cell r="S391">
            <v>385</v>
          </cell>
          <cell r="T391">
            <v>54</v>
          </cell>
          <cell r="U391">
            <v>0</v>
          </cell>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v>0</v>
          </cell>
          <cell r="L392">
            <v>3007356049</v>
          </cell>
          <cell r="M392" t="str">
            <v>fundacionvivirmejor97@gmail.com</v>
          </cell>
          <cell r="N392" t="str">
            <v>SRD</v>
          </cell>
          <cell r="O392" t="str">
            <v>Centro de emergencia</v>
          </cell>
          <cell r="P392">
            <v>0</v>
          </cell>
          <cell r="Q392" t="str">
            <v>Vulneración</v>
          </cell>
          <cell r="R392">
            <v>0</v>
          </cell>
          <cell r="S392">
            <v>385</v>
          </cell>
          <cell r="T392">
            <v>0</v>
          </cell>
          <cell r="U392">
            <v>0</v>
          </cell>
          <cell r="V392">
            <v>44181</v>
          </cell>
          <cell r="W392">
            <v>44347</v>
          </cell>
          <cell r="X392">
            <v>0</v>
          </cell>
          <cell r="Y392" t="str">
            <v>Lesvia Isabel Ruiz Marquez</v>
          </cell>
        </row>
        <row r="393">
          <cell r="B393" t="str">
            <v>23-135-392</v>
          </cell>
          <cell r="C393" t="str">
            <v>Córdoba</v>
          </cell>
          <cell r="D393" t="str">
            <v>Fundación hogar feliz de Nazareth</v>
          </cell>
          <cell r="E393" t="str">
            <v>900563087-0</v>
          </cell>
          <cell r="F393" t="str">
            <v>Elbert Navarro Hernandez</v>
          </cell>
          <cell r="G393">
            <v>0</v>
          </cell>
          <cell r="H393" t="str">
            <v>Carrera 1 No. 9-46 Antiguo Colegio Sagrado Corazón de Jesus</v>
          </cell>
          <cell r="I393" t="str">
            <v>San Pelayo</v>
          </cell>
          <cell r="J393" t="str">
            <v>Cerete</v>
          </cell>
          <cell r="K393">
            <v>0</v>
          </cell>
          <cell r="L393">
            <v>3017665249</v>
          </cell>
          <cell r="M393" t="str">
            <v>harlyrojes@hotmail.com</v>
          </cell>
          <cell r="N393" t="str">
            <v>SRD</v>
          </cell>
          <cell r="O393" t="str">
            <v>Intervención de apoyo - Apoyo psicosocial</v>
          </cell>
          <cell r="P393">
            <v>0</v>
          </cell>
          <cell r="Q393" t="str">
            <v>Trabajo infantil</v>
          </cell>
          <cell r="R393">
            <v>0</v>
          </cell>
          <cell r="S393">
            <v>382</v>
          </cell>
          <cell r="T393">
            <v>200</v>
          </cell>
          <cell r="U393">
            <v>0</v>
          </cell>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v>0</v>
          </cell>
          <cell r="H394" t="str">
            <v>Carrera 15 No. 16-44 Barrio Alfonso Lopez</v>
          </cell>
          <cell r="I394" t="str">
            <v>Tierralta</v>
          </cell>
          <cell r="J394" t="str">
            <v>Tierralta</v>
          </cell>
          <cell r="K394">
            <v>0</v>
          </cell>
          <cell r="L394">
            <v>3016079626</v>
          </cell>
          <cell r="M394" t="str">
            <v>coordinadora.semilla@gmail.com</v>
          </cell>
          <cell r="N394" t="str">
            <v>SRD</v>
          </cell>
          <cell r="O394" t="str">
            <v>Intervención de apoyo - Apoyo psicosocial</v>
          </cell>
          <cell r="P394">
            <v>0</v>
          </cell>
          <cell r="Q394" t="str">
            <v>Trabajo infantil</v>
          </cell>
          <cell r="R394">
            <v>0</v>
          </cell>
          <cell r="S394">
            <v>376</v>
          </cell>
          <cell r="T394">
            <v>50</v>
          </cell>
          <cell r="U394">
            <v>0</v>
          </cell>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v>0</v>
          </cell>
          <cell r="H395" t="str">
            <v>Carrera 7 No. 31-46</v>
          </cell>
          <cell r="I395" t="str">
            <v>Montería</v>
          </cell>
          <cell r="J395" t="str">
            <v>Montería</v>
          </cell>
          <cell r="K395">
            <v>0</v>
          </cell>
          <cell r="L395">
            <v>3023562861</v>
          </cell>
          <cell r="M395" t="str">
            <v>libertadvigiladamonteria@gmail.com</v>
          </cell>
          <cell r="N395" t="str">
            <v>SRPA</v>
          </cell>
          <cell r="O395" t="str">
            <v>Libertad vigilada – asistida</v>
          </cell>
          <cell r="P395">
            <v>0</v>
          </cell>
          <cell r="Q395" t="str">
            <v>SRPA</v>
          </cell>
          <cell r="R395">
            <v>0</v>
          </cell>
          <cell r="S395">
            <v>381</v>
          </cell>
          <cell r="T395">
            <v>55</v>
          </cell>
          <cell r="U395">
            <v>0</v>
          </cell>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v>0</v>
          </cell>
          <cell r="H396" t="str">
            <v>Carrera 8 No. 28-32</v>
          </cell>
          <cell r="I396" t="str">
            <v>Montería</v>
          </cell>
          <cell r="J396" t="str">
            <v>Montería</v>
          </cell>
          <cell r="K396">
            <v>0</v>
          </cell>
          <cell r="L396">
            <v>3023562861</v>
          </cell>
          <cell r="M396" t="str">
            <v>ipsicolah@yahoo.com</v>
          </cell>
          <cell r="N396" t="str">
            <v>SRPA</v>
          </cell>
          <cell r="O396" t="str">
            <v>Centro transitorio</v>
          </cell>
          <cell r="P396">
            <v>0</v>
          </cell>
          <cell r="Q396" t="str">
            <v>SRPA</v>
          </cell>
          <cell r="R396">
            <v>0</v>
          </cell>
          <cell r="S396">
            <v>374</v>
          </cell>
          <cell r="T396">
            <v>4</v>
          </cell>
          <cell r="U396">
            <v>0</v>
          </cell>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v>0</v>
          </cell>
          <cell r="H397" t="str">
            <v>Kilómetro 11 vía Cereté a Montería</v>
          </cell>
          <cell r="I397" t="str">
            <v>Montería</v>
          </cell>
          <cell r="J397" t="str">
            <v>Montería</v>
          </cell>
          <cell r="K397">
            <v>0</v>
          </cell>
          <cell r="L397">
            <v>3023562861</v>
          </cell>
          <cell r="M397" t="str">
            <v>ipsicolahmonteria@gmail.com</v>
          </cell>
          <cell r="N397" t="str">
            <v>SRPA</v>
          </cell>
          <cell r="O397" t="str">
            <v>Centro de internamiento preventivo</v>
          </cell>
          <cell r="P397">
            <v>0</v>
          </cell>
          <cell r="Q397" t="str">
            <v>SRPA</v>
          </cell>
          <cell r="R397">
            <v>0</v>
          </cell>
          <cell r="S397">
            <v>373</v>
          </cell>
          <cell r="T397">
            <v>24</v>
          </cell>
          <cell r="U397">
            <v>0</v>
          </cell>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v>0</v>
          </cell>
          <cell r="H398" t="str">
            <v>Calle 15 No. 14-25 Barrio Urbina</v>
          </cell>
          <cell r="I398" t="str">
            <v>Montería</v>
          </cell>
          <cell r="J398" t="str">
            <v>Montería</v>
          </cell>
          <cell r="K398">
            <v>0</v>
          </cell>
          <cell r="L398">
            <v>3126225295</v>
          </cell>
          <cell r="M398" t="str">
            <v>fucaninocordoba@gmail.com</v>
          </cell>
          <cell r="N398" t="str">
            <v>SRD</v>
          </cell>
          <cell r="O398" t="str">
            <v>Hogar sustituto entidad</v>
          </cell>
          <cell r="P398">
            <v>0</v>
          </cell>
          <cell r="Q398" t="str">
            <v>HS: Vulneración - Discapacidad</v>
          </cell>
          <cell r="R398">
            <v>0</v>
          </cell>
          <cell r="S398">
            <v>375</v>
          </cell>
          <cell r="T398">
            <v>200</v>
          </cell>
          <cell r="U398">
            <v>0</v>
          </cell>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v>0</v>
          </cell>
          <cell r="H399" t="str">
            <v>Calle 41 No. 14C-20</v>
          </cell>
          <cell r="I399" t="str">
            <v>Montería</v>
          </cell>
          <cell r="J399" t="str">
            <v>Montería</v>
          </cell>
          <cell r="K399">
            <v>0</v>
          </cell>
          <cell r="L399">
            <v>3013616750</v>
          </cell>
          <cell r="M399" t="str">
            <v>funlapazhs@gmail.com</v>
          </cell>
          <cell r="N399" t="str">
            <v>SRD</v>
          </cell>
          <cell r="O399" t="str">
            <v>Hogar sustituto entidad</v>
          </cell>
          <cell r="P399">
            <v>0</v>
          </cell>
          <cell r="Q399" t="str">
            <v>Vulneración</v>
          </cell>
          <cell r="R399">
            <v>0</v>
          </cell>
          <cell r="S399">
            <v>378</v>
          </cell>
          <cell r="T399">
            <v>116</v>
          </cell>
          <cell r="U399">
            <v>0</v>
          </cell>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v>0</v>
          </cell>
          <cell r="H400" t="str">
            <v>Carrera 15 No. 11D-06 Barrio 6 de Marzo</v>
          </cell>
          <cell r="I400" t="str">
            <v>Montería</v>
          </cell>
          <cell r="J400" t="str">
            <v>Montería</v>
          </cell>
          <cell r="K400">
            <v>0</v>
          </cell>
          <cell r="L400">
            <v>3145944383</v>
          </cell>
          <cell r="M400" t="str">
            <v>fundaciondignitasmonteria@gmail.com</v>
          </cell>
          <cell r="N400" t="str">
            <v>SRD</v>
          </cell>
          <cell r="O400" t="str">
            <v>Intervención de apoyo - Apoyo psicológico especializado</v>
          </cell>
          <cell r="P400">
            <v>0</v>
          </cell>
          <cell r="Q400" t="str">
            <v>Violencia sexual</v>
          </cell>
          <cell r="R400">
            <v>0</v>
          </cell>
          <cell r="S400">
            <v>380</v>
          </cell>
          <cell r="T400">
            <v>0</v>
          </cell>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v>0</v>
          </cell>
          <cell r="H401" t="str">
            <v>Calle 24 No. 2 -36</v>
          </cell>
          <cell r="I401" t="str">
            <v>Montería</v>
          </cell>
          <cell r="J401" t="str">
            <v>Montería</v>
          </cell>
          <cell r="K401">
            <v>0</v>
          </cell>
          <cell r="L401">
            <v>3012825877</v>
          </cell>
          <cell r="M401" t="str">
            <v>significartemonteria@gmail.com</v>
          </cell>
          <cell r="N401" t="str">
            <v>SRD</v>
          </cell>
          <cell r="O401" t="str">
            <v>Centro de emergencia</v>
          </cell>
          <cell r="P401">
            <v>0</v>
          </cell>
          <cell r="Q401" t="str">
            <v>Vulneración</v>
          </cell>
          <cell r="R401">
            <v>0</v>
          </cell>
          <cell r="S401">
            <v>383</v>
          </cell>
          <cell r="T401">
            <v>30</v>
          </cell>
          <cell r="U401">
            <v>0</v>
          </cell>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v>0</v>
          </cell>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v>0</v>
          </cell>
          <cell r="Q402" t="str">
            <v>Vulneración</v>
          </cell>
          <cell r="R402">
            <v>0</v>
          </cell>
          <cell r="S402" t="str">
            <v>50-277-2020</v>
          </cell>
          <cell r="T402">
            <v>678</v>
          </cell>
          <cell r="U402">
            <v>0</v>
          </cell>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v>0</v>
          </cell>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v>0</v>
          </cell>
          <cell r="Q403" t="str">
            <v>Discapacidad</v>
          </cell>
          <cell r="R403">
            <v>0</v>
          </cell>
          <cell r="S403" t="str">
            <v>50-277-2020</v>
          </cell>
          <cell r="T403">
            <v>173</v>
          </cell>
          <cell r="U403">
            <v>0</v>
          </cell>
          <cell r="V403">
            <v>44182</v>
          </cell>
          <cell r="W403">
            <v>44347</v>
          </cell>
          <cell r="X403">
            <v>0</v>
          </cell>
          <cell r="Y403" t="str">
            <v>Diana Lucia Nova Arevalo</v>
          </cell>
        </row>
        <row r="404">
          <cell r="B404" t="str">
            <v>50-248-403</v>
          </cell>
          <cell r="C404" t="str">
            <v>Meta</v>
          </cell>
          <cell r="D404" t="str">
            <v>ONG Crecer en familia</v>
          </cell>
          <cell r="E404" t="str">
            <v>805020621-1</v>
          </cell>
          <cell r="F404" t="str">
            <v>Zulamita Ana Liliana Kaim Torres</v>
          </cell>
          <cell r="G404">
            <v>0</v>
          </cell>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v>0</v>
          </cell>
          <cell r="Q404" t="str">
            <v>Desvinculados</v>
          </cell>
          <cell r="R404">
            <v>0</v>
          </cell>
          <cell r="S404" t="str">
            <v>50-276-2020</v>
          </cell>
          <cell r="T404">
            <v>27</v>
          </cell>
          <cell r="U404">
            <v>0</v>
          </cell>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v>0</v>
          </cell>
          <cell r="Q405" t="str">
            <v>Discapacidad</v>
          </cell>
          <cell r="R405" t="str">
            <v>Intelectual</v>
          </cell>
          <cell r="S405" t="str">
            <v>50-282-2020</v>
          </cell>
          <cell r="T405">
            <v>85</v>
          </cell>
          <cell r="U405">
            <v>0</v>
          </cell>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v>0</v>
          </cell>
          <cell r="Q406" t="str">
            <v>Discapacidad</v>
          </cell>
          <cell r="R406" t="str">
            <v>Intelectual</v>
          </cell>
          <cell r="S406" t="str">
            <v>50-282-2020</v>
          </cell>
          <cell r="T406">
            <v>50</v>
          </cell>
          <cell r="U406">
            <v>0</v>
          </cell>
          <cell r="V406">
            <v>44182</v>
          </cell>
          <cell r="W406">
            <v>44347</v>
          </cell>
          <cell r="X406">
            <v>0</v>
          </cell>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v>0</v>
          </cell>
          <cell r="Q407" t="str">
            <v>Discapacidad</v>
          </cell>
          <cell r="R407" t="str">
            <v>Mental psicosocial</v>
          </cell>
          <cell r="S407" t="str">
            <v>50-281-2020</v>
          </cell>
          <cell r="T407">
            <v>25</v>
          </cell>
          <cell r="U407">
            <v>0</v>
          </cell>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v>0</v>
          </cell>
          <cell r="Q408" t="str">
            <v>Discapacidad</v>
          </cell>
          <cell r="R408" t="str">
            <v>Mental psicosocial</v>
          </cell>
          <cell r="S408" t="str">
            <v>50-281-2020</v>
          </cell>
          <cell r="T408">
            <v>78</v>
          </cell>
          <cell r="U408">
            <v>0</v>
          </cell>
          <cell r="V408">
            <v>44182</v>
          </cell>
          <cell r="W408">
            <v>44347</v>
          </cell>
          <cell r="X408">
            <v>0</v>
          </cell>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v>0</v>
          </cell>
          <cell r="S409" t="str">
            <v>50-288-2020</v>
          </cell>
          <cell r="T409">
            <v>82</v>
          </cell>
          <cell r="U409">
            <v>0</v>
          </cell>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v>0</v>
          </cell>
          <cell r="Q410" t="str">
            <v>Vulneración</v>
          </cell>
          <cell r="R410">
            <v>0</v>
          </cell>
          <cell r="S410" t="str">
            <v>50-280-2020</v>
          </cell>
          <cell r="T410">
            <v>130</v>
          </cell>
          <cell r="U410">
            <v>0</v>
          </cell>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v>0</v>
          </cell>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v>0</v>
          </cell>
          <cell r="Q411" t="str">
            <v>SRPA</v>
          </cell>
          <cell r="R411">
            <v>0</v>
          </cell>
          <cell r="S411" t="str">
            <v>50-283-2020</v>
          </cell>
          <cell r="T411">
            <v>35</v>
          </cell>
          <cell r="U411">
            <v>0</v>
          </cell>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v>0</v>
          </cell>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v>0</v>
          </cell>
          <cell r="S412" t="str">
            <v>50-284-2020</v>
          </cell>
          <cell r="T412">
            <v>20</v>
          </cell>
          <cell r="U412">
            <v>0</v>
          </cell>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v>0</v>
          </cell>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v>0</v>
          </cell>
          <cell r="Q413" t="str">
            <v>SRPA</v>
          </cell>
          <cell r="R413">
            <v>0</v>
          </cell>
          <cell r="S413" t="str">
            <v>50-287-2020</v>
          </cell>
          <cell r="T413">
            <v>4</v>
          </cell>
          <cell r="U413">
            <v>0</v>
          </cell>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v>0</v>
          </cell>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v>0</v>
          </cell>
          <cell r="S414" t="str">
            <v>50-286-2020</v>
          </cell>
          <cell r="T414">
            <v>30</v>
          </cell>
          <cell r="U414">
            <v>0</v>
          </cell>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v>0</v>
          </cell>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v>0</v>
          </cell>
          <cell r="Q415" t="str">
            <v>SRPA</v>
          </cell>
          <cell r="R415">
            <v>0</v>
          </cell>
          <cell r="S415" t="str">
            <v>50-290-2020</v>
          </cell>
          <cell r="T415">
            <v>12</v>
          </cell>
          <cell r="U415">
            <v>0</v>
          </cell>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v>0</v>
          </cell>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v>0</v>
          </cell>
          <cell r="Q416" t="str">
            <v>SRPA</v>
          </cell>
          <cell r="R416">
            <v>0</v>
          </cell>
          <cell r="S416" t="str">
            <v>50-285-2020</v>
          </cell>
          <cell r="T416">
            <v>3</v>
          </cell>
          <cell r="U416">
            <v>0</v>
          </cell>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v>0</v>
          </cell>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v>0</v>
          </cell>
          <cell r="Q417" t="str">
            <v>SRPA</v>
          </cell>
          <cell r="R417">
            <v>0</v>
          </cell>
          <cell r="S417" t="str">
            <v>50-289-2020</v>
          </cell>
          <cell r="T417">
            <v>41</v>
          </cell>
          <cell r="U417">
            <v>0</v>
          </cell>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v>0</v>
          </cell>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v>0</v>
          </cell>
          <cell r="Q418" t="str">
            <v>SRPA</v>
          </cell>
          <cell r="R418">
            <v>0</v>
          </cell>
          <cell r="S418" t="str">
            <v>50-289-2020</v>
          </cell>
          <cell r="T418">
            <v>30</v>
          </cell>
          <cell r="U418">
            <v>0</v>
          </cell>
          <cell r="V418">
            <v>44182</v>
          </cell>
          <cell r="W418">
            <v>44347</v>
          </cell>
          <cell r="X418">
            <v>0</v>
          </cell>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v>0</v>
          </cell>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v>0</v>
          </cell>
          <cell r="Q419" t="str">
            <v>RAJ</v>
          </cell>
          <cell r="R419">
            <v>0</v>
          </cell>
          <cell r="S419" t="str">
            <v>50-279-2020</v>
          </cell>
          <cell r="T419">
            <v>50</v>
          </cell>
          <cell r="U419">
            <v>0</v>
          </cell>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v>0</v>
          </cell>
          <cell r="Q420" t="str">
            <v>Vulneración</v>
          </cell>
          <cell r="R420">
            <v>0</v>
          </cell>
          <cell r="S420" t="str">
            <v>50-278-2020</v>
          </cell>
          <cell r="T420">
            <v>50</v>
          </cell>
          <cell r="U420">
            <v>0</v>
          </cell>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v>0</v>
          </cell>
          <cell r="H421" t="str">
            <v>Carrera 41 No. 46-111</v>
          </cell>
          <cell r="I421" t="str">
            <v>Medellín</v>
          </cell>
          <cell r="J421" t="str">
            <v>Nororiental</v>
          </cell>
          <cell r="K421" t="str">
            <v>2181827 - 2394408</v>
          </cell>
          <cell r="L421">
            <v>0</v>
          </cell>
          <cell r="M421" t="str">
            <v>trabajosocial@corporacionhogar.org.co;info@corporacionhogar.org.co</v>
          </cell>
          <cell r="N421" t="str">
            <v>SRD</v>
          </cell>
          <cell r="O421" t="str">
            <v>Internado</v>
          </cell>
          <cell r="P421">
            <v>0</v>
          </cell>
          <cell r="Q421" t="str">
            <v>Vulneración</v>
          </cell>
          <cell r="R421">
            <v>0</v>
          </cell>
          <cell r="S421" t="str">
            <v>0500-724-2020</v>
          </cell>
          <cell r="T421">
            <v>50</v>
          </cell>
          <cell r="U421">
            <v>0</v>
          </cell>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v>0</v>
          </cell>
          <cell r="Q422" t="str">
            <v>Consumo SPA</v>
          </cell>
          <cell r="R422">
            <v>0</v>
          </cell>
          <cell r="S422" t="str">
            <v>0500-733-2020</v>
          </cell>
          <cell r="T422">
            <v>97</v>
          </cell>
          <cell r="U422">
            <v>0</v>
          </cell>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v>0</v>
          </cell>
          <cell r="Q423" t="str">
            <v>Consumo SPA</v>
          </cell>
          <cell r="R423">
            <v>0</v>
          </cell>
          <cell r="S423" t="str">
            <v>0500-733-2020</v>
          </cell>
          <cell r="T423">
            <v>0</v>
          </cell>
          <cell r="U423">
            <v>0</v>
          </cell>
          <cell r="V423">
            <v>44166</v>
          </cell>
          <cell r="W423">
            <v>44347</v>
          </cell>
          <cell r="X423">
            <v>0</v>
          </cell>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v>0</v>
          </cell>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v>0</v>
          </cell>
          <cell r="Q424" t="str">
            <v>Vulneración</v>
          </cell>
          <cell r="R424">
            <v>0</v>
          </cell>
          <cell r="S424" t="str">
            <v>0500-719-2020</v>
          </cell>
          <cell r="T424">
            <v>51</v>
          </cell>
          <cell r="U424">
            <v>0</v>
          </cell>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v>0</v>
          </cell>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v>0</v>
          </cell>
          <cell r="Q425" t="str">
            <v>Vulneración</v>
          </cell>
          <cell r="R425">
            <v>0</v>
          </cell>
          <cell r="S425" t="str">
            <v>0500-735-2020</v>
          </cell>
          <cell r="T425">
            <v>61</v>
          </cell>
          <cell r="U425">
            <v>0</v>
          </cell>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v>0</v>
          </cell>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v>0</v>
          </cell>
          <cell r="Q426" t="str">
            <v>Vulneración</v>
          </cell>
          <cell r="R426">
            <v>0</v>
          </cell>
          <cell r="S426" t="str">
            <v>0500-727-2020</v>
          </cell>
          <cell r="T426">
            <v>80</v>
          </cell>
          <cell r="U426">
            <v>0</v>
          </cell>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v>0</v>
          </cell>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v>0</v>
          </cell>
          <cell r="Q427" t="str">
            <v>Vulneración</v>
          </cell>
          <cell r="R427">
            <v>0</v>
          </cell>
          <cell r="S427" t="str">
            <v>0500-721-2020</v>
          </cell>
          <cell r="T427">
            <v>50</v>
          </cell>
          <cell r="U427">
            <v>0</v>
          </cell>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v>0</v>
          </cell>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v>0</v>
          </cell>
          <cell r="Q428" t="str">
            <v>Vulneración</v>
          </cell>
          <cell r="R428">
            <v>0</v>
          </cell>
          <cell r="S428" t="str">
            <v>0500-737-2020</v>
          </cell>
          <cell r="T428">
            <v>36</v>
          </cell>
          <cell r="U428">
            <v>0</v>
          </cell>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v>0</v>
          </cell>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v>0</v>
          </cell>
          <cell r="Q429" t="str">
            <v>Vulneración</v>
          </cell>
          <cell r="R429">
            <v>0</v>
          </cell>
          <cell r="S429" t="str">
            <v>0500-720-2020</v>
          </cell>
          <cell r="T429">
            <v>48</v>
          </cell>
          <cell r="U429">
            <v>0</v>
          </cell>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v>0</v>
          </cell>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v>0</v>
          </cell>
          <cell r="Q430" t="str">
            <v>Vulneración</v>
          </cell>
          <cell r="R430">
            <v>0</v>
          </cell>
          <cell r="S430" t="str">
            <v>0500-725-2020</v>
          </cell>
          <cell r="T430">
            <v>50</v>
          </cell>
          <cell r="U430">
            <v>0</v>
          </cell>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v>0</v>
          </cell>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v>0</v>
          </cell>
          <cell r="S431" t="str">
            <v>0500-736-2020</v>
          </cell>
          <cell r="T431">
            <v>76</v>
          </cell>
          <cell r="U431">
            <v>0</v>
          </cell>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v>0</v>
          </cell>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v>0</v>
          </cell>
          <cell r="Q432" t="str">
            <v>Vulneración</v>
          </cell>
          <cell r="R432">
            <v>0</v>
          </cell>
          <cell r="S432" t="str">
            <v>0500-722-2020</v>
          </cell>
          <cell r="T432">
            <v>90</v>
          </cell>
          <cell r="U432">
            <v>0</v>
          </cell>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v>0</v>
          </cell>
          <cell r="Q433" t="str">
            <v>Gestantes</v>
          </cell>
          <cell r="R433">
            <v>0</v>
          </cell>
          <cell r="S433" t="str">
            <v>0500-728-2020</v>
          </cell>
          <cell r="T433">
            <v>80</v>
          </cell>
          <cell r="U433">
            <v>0</v>
          </cell>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v>0</v>
          </cell>
          <cell r="H434" t="str">
            <v>Carrera 130 No. 34B-71</v>
          </cell>
          <cell r="I434" t="str">
            <v>Medellín</v>
          </cell>
          <cell r="J434" t="str">
            <v>Aburra Sur</v>
          </cell>
          <cell r="K434">
            <v>0</v>
          </cell>
          <cell r="L434">
            <v>3172212623</v>
          </cell>
          <cell r="M434" t="str">
            <v>gentedecorazon@yahoo.com</v>
          </cell>
          <cell r="N434" t="str">
            <v>SRD</v>
          </cell>
          <cell r="O434" t="str">
            <v>Externado</v>
          </cell>
          <cell r="P434" t="str">
            <v>Media jornada</v>
          </cell>
          <cell r="Q434" t="str">
            <v>Vulneración</v>
          </cell>
          <cell r="R434">
            <v>0</v>
          </cell>
          <cell r="S434" t="str">
            <v>0500-731-2020</v>
          </cell>
          <cell r="T434">
            <v>100</v>
          </cell>
          <cell r="U434">
            <v>0</v>
          </cell>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v>0</v>
          </cell>
          <cell r="Q435" t="str">
            <v>Vulneración</v>
          </cell>
          <cell r="R435">
            <v>0</v>
          </cell>
          <cell r="S435" t="str">
            <v>0500-748-2020</v>
          </cell>
          <cell r="T435">
            <v>50</v>
          </cell>
          <cell r="U435">
            <v>0</v>
          </cell>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v>0</v>
          </cell>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v>0</v>
          </cell>
          <cell r="Q436" t="str">
            <v>HS: Vulneración - Discapacidad</v>
          </cell>
          <cell r="R436">
            <v>0</v>
          </cell>
          <cell r="S436" t="str">
            <v>0500-741-2020</v>
          </cell>
          <cell r="T436">
            <v>700</v>
          </cell>
          <cell r="U436">
            <v>0</v>
          </cell>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v>0</v>
          </cell>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v>0</v>
          </cell>
          <cell r="Q437" t="str">
            <v>Discapacidad</v>
          </cell>
          <cell r="R437" t="str">
            <v>Mental psicosocial</v>
          </cell>
          <cell r="S437" t="str">
            <v>0500-760-2020</v>
          </cell>
          <cell r="T437">
            <v>250</v>
          </cell>
          <cell r="U437">
            <v>0</v>
          </cell>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v>0</v>
          </cell>
          <cell r="H438" t="str">
            <v>Kilómetro 6 vía Rionegro - El Carmen de Viboral - Vereda Cristo Rey - Finca Santa Ana</v>
          </cell>
          <cell r="I438" t="str">
            <v>El Carmen De Viboral</v>
          </cell>
          <cell r="J438" t="str">
            <v>Nororiental</v>
          </cell>
          <cell r="K438">
            <v>0</v>
          </cell>
          <cell r="L438">
            <v>3113842875</v>
          </cell>
          <cell r="M438" t="str">
            <v>clinicadeloriente@gmail.com</v>
          </cell>
          <cell r="N438" t="str">
            <v>SRD</v>
          </cell>
          <cell r="O438" t="str">
            <v>Internado</v>
          </cell>
          <cell r="P438">
            <v>0</v>
          </cell>
          <cell r="Q438" t="str">
            <v>Discapacidad</v>
          </cell>
          <cell r="R438" t="str">
            <v>Mental psicosocial</v>
          </cell>
          <cell r="S438" t="str">
            <v>0500-760-2020</v>
          </cell>
          <cell r="T438">
            <v>0</v>
          </cell>
          <cell r="U438">
            <v>0</v>
          </cell>
          <cell r="V438">
            <v>44166</v>
          </cell>
          <cell r="W438">
            <v>44347</v>
          </cell>
          <cell r="X438">
            <v>0</v>
          </cell>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v>0</v>
          </cell>
          <cell r="Q439" t="str">
            <v>Vulneración</v>
          </cell>
          <cell r="R439">
            <v>0</v>
          </cell>
          <cell r="S439" t="str">
            <v>0500-744-2020</v>
          </cell>
          <cell r="T439">
            <v>260</v>
          </cell>
          <cell r="U439">
            <v>0</v>
          </cell>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v>0</v>
          </cell>
          <cell r="H440" t="str">
            <v>Calle 27A No. 62A-02 Barrio Bariloche</v>
          </cell>
          <cell r="I440" t="str">
            <v>Itagui</v>
          </cell>
          <cell r="J440" t="str">
            <v>Aburra Sur</v>
          </cell>
          <cell r="K440" t="str">
            <v>2643552 ext 106</v>
          </cell>
          <cell r="L440">
            <v>0</v>
          </cell>
          <cell r="M440" t="str">
            <v>coordinacion.internado@losalamos.org.co</v>
          </cell>
          <cell r="N440" t="str">
            <v>SRD</v>
          </cell>
          <cell r="O440" t="str">
            <v>Internado</v>
          </cell>
          <cell r="P440">
            <v>0</v>
          </cell>
          <cell r="Q440" t="str">
            <v>Discapacidad</v>
          </cell>
          <cell r="R440" t="str">
            <v>Intelectual</v>
          </cell>
          <cell r="S440" t="str">
            <v>0500-751-2020</v>
          </cell>
          <cell r="T440">
            <v>300</v>
          </cell>
          <cell r="U440">
            <v>0</v>
          </cell>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v>0</v>
          </cell>
          <cell r="M441" t="str">
            <v>coorhogar@asperla.org; hogarlauravicuna@asperla.org; direccion@asperla.org; nutricion@asperla.org</v>
          </cell>
          <cell r="N441" t="str">
            <v>SRD</v>
          </cell>
          <cell r="O441" t="str">
            <v>Internado</v>
          </cell>
          <cell r="P441">
            <v>0</v>
          </cell>
          <cell r="Q441" t="str">
            <v>Violencia sexual</v>
          </cell>
          <cell r="R441">
            <v>0</v>
          </cell>
          <cell r="S441" t="str">
            <v>0500-757-2020</v>
          </cell>
          <cell r="T441">
            <v>50</v>
          </cell>
          <cell r="U441">
            <v>0</v>
          </cell>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v>0</v>
          </cell>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v>0</v>
          </cell>
          <cell r="Q442" t="str">
            <v>Vulneración</v>
          </cell>
          <cell r="R442">
            <v>0</v>
          </cell>
          <cell r="S442" t="str">
            <v>0500-756-2020</v>
          </cell>
          <cell r="T442">
            <v>100</v>
          </cell>
          <cell r="U442">
            <v>0</v>
          </cell>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v>0</v>
          </cell>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v>0</v>
          </cell>
          <cell r="Q443" t="str">
            <v>Vulneración</v>
          </cell>
          <cell r="R443">
            <v>0</v>
          </cell>
          <cell r="S443" t="str">
            <v>0500-761-2020</v>
          </cell>
          <cell r="T443">
            <v>100</v>
          </cell>
          <cell r="U443">
            <v>0</v>
          </cell>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v>0</v>
          </cell>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v>0</v>
          </cell>
          <cell r="Q444" t="str">
            <v>Vulneración</v>
          </cell>
          <cell r="R444">
            <v>0</v>
          </cell>
          <cell r="S444" t="str">
            <v>0500-747-2020</v>
          </cell>
          <cell r="T444">
            <v>400</v>
          </cell>
          <cell r="U444">
            <v>0</v>
          </cell>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v>0</v>
          </cell>
          <cell r="H445" t="str">
            <v>Kilómetro 1 vía Belen vereda Galicia parte baja</v>
          </cell>
          <cell r="I445" t="str">
            <v>Rionegro</v>
          </cell>
          <cell r="J445" t="str">
            <v>Aburra Norte</v>
          </cell>
          <cell r="K445" t="str">
            <v>5626908 -5626925
Fax: +57 – 4- 562 69 25</v>
          </cell>
          <cell r="L445">
            <v>0</v>
          </cell>
          <cell r="M445" t="str">
            <v>yaneth.casas@aldeasinfantiles.org.co, aura.gutierrez@aldeasinfantiles.org.co</v>
          </cell>
          <cell r="N445" t="str">
            <v>SRD</v>
          </cell>
          <cell r="O445" t="str">
            <v>Casa universitaria</v>
          </cell>
          <cell r="P445">
            <v>0</v>
          </cell>
          <cell r="Q445" t="str">
            <v>Vida independiente</v>
          </cell>
          <cell r="R445">
            <v>0</v>
          </cell>
          <cell r="S445" t="str">
            <v>0500-734-2020</v>
          </cell>
          <cell r="T445">
            <v>12</v>
          </cell>
          <cell r="U445">
            <v>0</v>
          </cell>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v>0</v>
          </cell>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v>0</v>
          </cell>
          <cell r="Q446" t="str">
            <v>Violencia sexual</v>
          </cell>
          <cell r="R446">
            <v>0</v>
          </cell>
          <cell r="S446" t="str">
            <v>0500-763-2020</v>
          </cell>
          <cell r="T446">
            <v>0</v>
          </cell>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v>0</v>
          </cell>
          <cell r="M447" t="str">
            <v>externadojornadacompleta@presencia.org.co</v>
          </cell>
          <cell r="N447" t="str">
            <v>SRD</v>
          </cell>
          <cell r="O447" t="str">
            <v>Externado</v>
          </cell>
          <cell r="P447" t="str">
            <v>Jornada completa</v>
          </cell>
          <cell r="Q447" t="str">
            <v>Vulneración</v>
          </cell>
          <cell r="R447">
            <v>0</v>
          </cell>
          <cell r="S447" t="str">
            <v>0500-752-2020</v>
          </cell>
          <cell r="T447">
            <v>175</v>
          </cell>
          <cell r="U447">
            <v>0</v>
          </cell>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v>0</v>
          </cell>
          <cell r="H448" t="str">
            <v>Carrera 30 No. 28-27</v>
          </cell>
          <cell r="I448" t="str">
            <v>Frontino</v>
          </cell>
          <cell r="J448" t="str">
            <v>Nororiental</v>
          </cell>
          <cell r="K448">
            <v>5576891</v>
          </cell>
          <cell r="L448">
            <v>0</v>
          </cell>
          <cell r="M448" t="str">
            <v>intervenciondeapoyopsicosocial@gmail.com - caecadmon@gmail.com</v>
          </cell>
          <cell r="N448" t="str">
            <v>SRD</v>
          </cell>
          <cell r="O448" t="str">
            <v>Intervención de apoyo - Apoyo psicosocial</v>
          </cell>
          <cell r="P448">
            <v>0</v>
          </cell>
          <cell r="Q448" t="str">
            <v>Vulneración</v>
          </cell>
          <cell r="R448">
            <v>0</v>
          </cell>
          <cell r="S448" t="str">
            <v>0500-729-2020</v>
          </cell>
          <cell r="T448">
            <v>245</v>
          </cell>
          <cell r="U448">
            <v>0</v>
          </cell>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v>0</v>
          </cell>
          <cell r="H449" t="str">
            <v>Carrera 18 No. 21-48</v>
          </cell>
          <cell r="I449" t="str">
            <v>Yarumal</v>
          </cell>
          <cell r="J449" t="str">
            <v>Nororiental</v>
          </cell>
          <cell r="K449">
            <v>5576891</v>
          </cell>
          <cell r="L449">
            <v>0</v>
          </cell>
          <cell r="M449" t="str">
            <v>intervenciondeapoyopsicosocial@gmail.com - caecadmon@gmail.com</v>
          </cell>
          <cell r="N449" t="str">
            <v>SRD</v>
          </cell>
          <cell r="O449" t="str">
            <v>Intervención de apoyo - Apoyo psicosocial</v>
          </cell>
          <cell r="P449">
            <v>0</v>
          </cell>
          <cell r="Q449" t="str">
            <v>Vulneración</v>
          </cell>
          <cell r="R449">
            <v>0</v>
          </cell>
          <cell r="S449" t="str">
            <v>0500-729-2020</v>
          </cell>
          <cell r="T449">
            <v>0</v>
          </cell>
          <cell r="U449">
            <v>0</v>
          </cell>
          <cell r="V449">
            <v>44166</v>
          </cell>
          <cell r="W449">
            <v>44347</v>
          </cell>
          <cell r="X449">
            <v>0</v>
          </cell>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v>0</v>
          </cell>
          <cell r="H450" t="str">
            <v>Carrera 31 No. 22-131</v>
          </cell>
          <cell r="I450" t="str">
            <v>Urrao</v>
          </cell>
          <cell r="J450" t="str">
            <v>Nororiental</v>
          </cell>
          <cell r="K450">
            <v>5576891</v>
          </cell>
          <cell r="L450">
            <v>0</v>
          </cell>
          <cell r="M450" t="str">
            <v>intervenciondeapoyopsicosocial@gmail.com - caecadmon@gmail.com</v>
          </cell>
          <cell r="N450" t="str">
            <v>SRD</v>
          </cell>
          <cell r="O450" t="str">
            <v>Intervención de apoyo - Apoyo psicosocial</v>
          </cell>
          <cell r="P450">
            <v>0</v>
          </cell>
          <cell r="Q450" t="str">
            <v>Vulneración</v>
          </cell>
          <cell r="R450">
            <v>0</v>
          </cell>
          <cell r="S450" t="str">
            <v>0500-729-2020</v>
          </cell>
          <cell r="T450">
            <v>0</v>
          </cell>
          <cell r="U450">
            <v>0</v>
          </cell>
          <cell r="V450">
            <v>44166</v>
          </cell>
          <cell r="W450">
            <v>44347</v>
          </cell>
          <cell r="X450">
            <v>0</v>
          </cell>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v>0</v>
          </cell>
          <cell r="H451" t="str">
            <v>Carrera 8 No. 9-25</v>
          </cell>
          <cell r="I451" t="str">
            <v>Sonson</v>
          </cell>
          <cell r="J451" t="str">
            <v>Nororiental</v>
          </cell>
          <cell r="K451">
            <v>5576891</v>
          </cell>
          <cell r="L451">
            <v>0</v>
          </cell>
          <cell r="M451" t="str">
            <v>intervenciondeapoyopsicosocial@gmail.com - caecadmon@gmail.com</v>
          </cell>
          <cell r="N451" t="str">
            <v>SRD</v>
          </cell>
          <cell r="O451" t="str">
            <v>Intervención de apoyo - Apoyo psicosocial</v>
          </cell>
          <cell r="P451">
            <v>0</v>
          </cell>
          <cell r="Q451" t="str">
            <v>Vulneración</v>
          </cell>
          <cell r="R451">
            <v>0</v>
          </cell>
          <cell r="S451" t="str">
            <v>0500-729-2020</v>
          </cell>
          <cell r="T451">
            <v>0</v>
          </cell>
          <cell r="U451">
            <v>0</v>
          </cell>
          <cell r="V451">
            <v>44166</v>
          </cell>
          <cell r="W451">
            <v>44347</v>
          </cell>
          <cell r="X451">
            <v>0</v>
          </cell>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v>0</v>
          </cell>
          <cell r="H452" t="str">
            <v>Calle 48 No. 4-29</v>
          </cell>
          <cell r="I452" t="str">
            <v>Puerto Berrío</v>
          </cell>
          <cell r="J452" t="str">
            <v>Nororiental</v>
          </cell>
          <cell r="K452">
            <v>5576891</v>
          </cell>
          <cell r="L452">
            <v>0</v>
          </cell>
          <cell r="M452" t="str">
            <v>intervenciondeapoyopsicosocial@gmail.com - caecadmon@gmail.com</v>
          </cell>
          <cell r="N452" t="str">
            <v>SRD</v>
          </cell>
          <cell r="O452" t="str">
            <v>Intervención de apoyo - Apoyo psicosocial</v>
          </cell>
          <cell r="P452">
            <v>0</v>
          </cell>
          <cell r="Q452" t="str">
            <v>Vulneración</v>
          </cell>
          <cell r="R452">
            <v>0</v>
          </cell>
          <cell r="S452" t="str">
            <v>0500-729-2020</v>
          </cell>
          <cell r="T452">
            <v>0</v>
          </cell>
          <cell r="U452">
            <v>0</v>
          </cell>
          <cell r="V452">
            <v>44166</v>
          </cell>
          <cell r="W452">
            <v>44347</v>
          </cell>
          <cell r="X452">
            <v>0</v>
          </cell>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v>0</v>
          </cell>
          <cell r="H453" t="str">
            <v>Calle 47 No. 48-17</v>
          </cell>
          <cell r="I453" t="str">
            <v>Andes</v>
          </cell>
          <cell r="J453" t="str">
            <v>Nororiental</v>
          </cell>
          <cell r="K453">
            <v>5576891</v>
          </cell>
          <cell r="L453">
            <v>0</v>
          </cell>
          <cell r="M453" t="str">
            <v>intervenciondeapoyopsicosocial@gmail.com - caecadmon@gmail.com</v>
          </cell>
          <cell r="N453" t="str">
            <v>SRD</v>
          </cell>
          <cell r="O453" t="str">
            <v>Intervención de apoyo - Apoyo psicosocial</v>
          </cell>
          <cell r="P453">
            <v>0</v>
          </cell>
          <cell r="Q453" t="str">
            <v>Vulneración</v>
          </cell>
          <cell r="R453">
            <v>0</v>
          </cell>
          <cell r="S453" t="str">
            <v>0500-729-2020</v>
          </cell>
          <cell r="T453">
            <v>0</v>
          </cell>
          <cell r="U453">
            <v>0</v>
          </cell>
          <cell r="V453">
            <v>44166</v>
          </cell>
          <cell r="W453">
            <v>44347</v>
          </cell>
          <cell r="X453">
            <v>0</v>
          </cell>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v>0</v>
          </cell>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v>0</v>
          </cell>
          <cell r="Q454" t="str">
            <v>Vulneración</v>
          </cell>
          <cell r="R454">
            <v>0</v>
          </cell>
          <cell r="S454" t="str">
            <v>0500-745-2020</v>
          </cell>
          <cell r="T454">
            <v>700</v>
          </cell>
          <cell r="U454">
            <v>0</v>
          </cell>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v>0</v>
          </cell>
          <cell r="H455" t="str">
            <v>Calle 38 No. 55-310 Barrio Santa Ana</v>
          </cell>
          <cell r="I455" t="str">
            <v>Bello</v>
          </cell>
          <cell r="J455" t="str">
            <v>Aburra Norte</v>
          </cell>
          <cell r="K455" t="str">
            <v>4448330 Opción 1. ext. 249-239-133</v>
          </cell>
          <cell r="L455">
            <v>0</v>
          </cell>
          <cell r="M455" t="str">
            <v>gerencia@homo.gov.co; coordinacioncpi@homo.gov.co;solicitudcuposcpi@homo.gov.co</v>
          </cell>
          <cell r="N455" t="str">
            <v>SRD</v>
          </cell>
          <cell r="O455" t="str">
            <v>Internado</v>
          </cell>
          <cell r="P455">
            <v>0</v>
          </cell>
          <cell r="Q455" t="str">
            <v>Discapacidad</v>
          </cell>
          <cell r="R455" t="str">
            <v>Mental psicosocial</v>
          </cell>
          <cell r="S455" t="str">
            <v>0500-739-2020</v>
          </cell>
          <cell r="T455">
            <v>228</v>
          </cell>
          <cell r="U455">
            <v>0</v>
          </cell>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v>0</v>
          </cell>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v>0</v>
          </cell>
          <cell r="Q456" t="str">
            <v>Violencia sexual</v>
          </cell>
          <cell r="R456">
            <v>0</v>
          </cell>
          <cell r="S456" t="str">
            <v>0500-753-2020</v>
          </cell>
          <cell r="T456">
            <v>0</v>
          </cell>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v>0</v>
          </cell>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v>0</v>
          </cell>
          <cell r="Q457" t="str">
            <v>Violencia sexual</v>
          </cell>
          <cell r="R457">
            <v>0</v>
          </cell>
          <cell r="S457" t="str">
            <v>0500-753-2020</v>
          </cell>
          <cell r="T457">
            <v>0</v>
          </cell>
          <cell r="U457">
            <v>0</v>
          </cell>
          <cell r="V457">
            <v>44166</v>
          </cell>
          <cell r="W457">
            <v>44347</v>
          </cell>
          <cell r="X457">
            <v>0</v>
          </cell>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v>0</v>
          </cell>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v>0</v>
          </cell>
          <cell r="Q458" t="str">
            <v>Violencia sexual</v>
          </cell>
          <cell r="R458">
            <v>0</v>
          </cell>
          <cell r="S458" t="str">
            <v>0500-753-2020</v>
          </cell>
          <cell r="T458">
            <v>0</v>
          </cell>
          <cell r="U458">
            <v>0</v>
          </cell>
          <cell r="V458">
            <v>44166</v>
          </cell>
          <cell r="W458">
            <v>44347</v>
          </cell>
          <cell r="X458">
            <v>0</v>
          </cell>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v>0</v>
          </cell>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v>0</v>
          </cell>
          <cell r="Q459" t="str">
            <v>Violencia sexual</v>
          </cell>
          <cell r="R459">
            <v>0</v>
          </cell>
          <cell r="S459" t="str">
            <v>0500-753-2020</v>
          </cell>
          <cell r="T459">
            <v>0</v>
          </cell>
          <cell r="U459">
            <v>0</v>
          </cell>
          <cell r="V459">
            <v>44166</v>
          </cell>
          <cell r="W459">
            <v>44347</v>
          </cell>
          <cell r="X459">
            <v>0</v>
          </cell>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v>0</v>
          </cell>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v>0</v>
          </cell>
          <cell r="Q460" t="str">
            <v>Violencia sexual</v>
          </cell>
          <cell r="R460">
            <v>0</v>
          </cell>
          <cell r="S460" t="str">
            <v>0500-753-2020</v>
          </cell>
          <cell r="T460">
            <v>0</v>
          </cell>
          <cell r="U460">
            <v>0</v>
          </cell>
          <cell r="V460">
            <v>44166</v>
          </cell>
          <cell r="W460">
            <v>44347</v>
          </cell>
          <cell r="X460">
            <v>0</v>
          </cell>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v>0</v>
          </cell>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v>0</v>
          </cell>
          <cell r="Q461" t="str">
            <v>Violencia sexual</v>
          </cell>
          <cell r="R461">
            <v>0</v>
          </cell>
          <cell r="S461" t="str">
            <v>0500-753-2020</v>
          </cell>
          <cell r="T461">
            <v>0</v>
          </cell>
          <cell r="U461">
            <v>0</v>
          </cell>
          <cell r="V461">
            <v>44166</v>
          </cell>
          <cell r="W461">
            <v>44347</v>
          </cell>
          <cell r="X461">
            <v>0</v>
          </cell>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v>0</v>
          </cell>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v>0</v>
          </cell>
          <cell r="Q462" t="str">
            <v>Violencia sexual</v>
          </cell>
          <cell r="R462">
            <v>0</v>
          </cell>
          <cell r="S462" t="str">
            <v>0500-753-2020</v>
          </cell>
          <cell r="T462">
            <v>0</v>
          </cell>
          <cell r="U462">
            <v>0</v>
          </cell>
          <cell r="V462">
            <v>44166</v>
          </cell>
          <cell r="W462">
            <v>44347</v>
          </cell>
          <cell r="X462">
            <v>0</v>
          </cell>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v>0</v>
          </cell>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v>0</v>
          </cell>
          <cell r="Q463" t="str">
            <v>Violencia sexual</v>
          </cell>
          <cell r="R463">
            <v>0</v>
          </cell>
          <cell r="S463" t="str">
            <v>0500-753-2020</v>
          </cell>
          <cell r="T463">
            <v>0</v>
          </cell>
          <cell r="U463">
            <v>0</v>
          </cell>
          <cell r="V463">
            <v>44166</v>
          </cell>
          <cell r="W463">
            <v>44347</v>
          </cell>
          <cell r="X463">
            <v>0</v>
          </cell>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v>0</v>
          </cell>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v>0</v>
          </cell>
          <cell r="Q464" t="str">
            <v>Violencia sexual</v>
          </cell>
          <cell r="R464">
            <v>0</v>
          </cell>
          <cell r="S464" t="str">
            <v>0500-753-2020</v>
          </cell>
          <cell r="T464">
            <v>0</v>
          </cell>
          <cell r="U464">
            <v>0</v>
          </cell>
          <cell r="V464">
            <v>44166</v>
          </cell>
          <cell r="W464">
            <v>44347</v>
          </cell>
          <cell r="X464">
            <v>0</v>
          </cell>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v>0</v>
          </cell>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v>0</v>
          </cell>
          <cell r="Q465" t="str">
            <v>Violencia sexual</v>
          </cell>
          <cell r="R465">
            <v>0</v>
          </cell>
          <cell r="S465" t="str">
            <v>0500-753-2020</v>
          </cell>
          <cell r="T465">
            <v>0</v>
          </cell>
          <cell r="U465">
            <v>0</v>
          </cell>
          <cell r="V465">
            <v>44166</v>
          </cell>
          <cell r="W465">
            <v>44347</v>
          </cell>
          <cell r="X465">
            <v>0</v>
          </cell>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v>0</v>
          </cell>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v>0</v>
          </cell>
          <cell r="Q466" t="str">
            <v>Violencia sexual</v>
          </cell>
          <cell r="R466">
            <v>0</v>
          </cell>
          <cell r="S466" t="str">
            <v>0500-753-2020</v>
          </cell>
          <cell r="T466">
            <v>0</v>
          </cell>
          <cell r="U466">
            <v>0</v>
          </cell>
          <cell r="V466">
            <v>44166</v>
          </cell>
          <cell r="W466">
            <v>44347</v>
          </cell>
          <cell r="X466">
            <v>0</v>
          </cell>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v>0</v>
          </cell>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v>0</v>
          </cell>
          <cell r="Q467" t="str">
            <v>Violencia sexual</v>
          </cell>
          <cell r="R467">
            <v>0</v>
          </cell>
          <cell r="S467" t="str">
            <v>0500-753-2020</v>
          </cell>
          <cell r="T467">
            <v>0</v>
          </cell>
          <cell r="U467">
            <v>0</v>
          </cell>
          <cell r="V467">
            <v>44166</v>
          </cell>
          <cell r="W467">
            <v>44347</v>
          </cell>
          <cell r="X467">
            <v>0</v>
          </cell>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v>0</v>
          </cell>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v>0</v>
          </cell>
          <cell r="Q468" t="str">
            <v>Violencia sexual</v>
          </cell>
          <cell r="R468">
            <v>0</v>
          </cell>
          <cell r="S468" t="str">
            <v>0500-753-2020</v>
          </cell>
          <cell r="T468">
            <v>0</v>
          </cell>
          <cell r="U468">
            <v>0</v>
          </cell>
          <cell r="V468">
            <v>44166</v>
          </cell>
          <cell r="W468">
            <v>44347</v>
          </cell>
          <cell r="X468">
            <v>0</v>
          </cell>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v>0</v>
          </cell>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v>0</v>
          </cell>
          <cell r="Q469" t="str">
            <v>Violencia sexual</v>
          </cell>
          <cell r="R469">
            <v>0</v>
          </cell>
          <cell r="S469" t="str">
            <v>0500-753-2020</v>
          </cell>
          <cell r="T469">
            <v>0</v>
          </cell>
          <cell r="U469">
            <v>0</v>
          </cell>
          <cell r="V469">
            <v>44166</v>
          </cell>
          <cell r="W469">
            <v>44347</v>
          </cell>
          <cell r="X469">
            <v>0</v>
          </cell>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v>0</v>
          </cell>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v>0</v>
          </cell>
          <cell r="Q470" t="str">
            <v>Violencia sexual</v>
          </cell>
          <cell r="R470">
            <v>0</v>
          </cell>
          <cell r="S470" t="str">
            <v>0500-756-2020</v>
          </cell>
          <cell r="T470">
            <v>0</v>
          </cell>
          <cell r="U470">
            <v>0</v>
          </cell>
          <cell r="V470">
            <v>44166</v>
          </cell>
          <cell r="W470">
            <v>44347</v>
          </cell>
          <cell r="X470">
            <v>0</v>
          </cell>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v>0</v>
          </cell>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v>0</v>
          </cell>
          <cell r="Q471" t="str">
            <v>Vulneración</v>
          </cell>
          <cell r="R471">
            <v>0</v>
          </cell>
          <cell r="S471" t="str">
            <v>0500-743-2020</v>
          </cell>
          <cell r="T471">
            <v>451</v>
          </cell>
          <cell r="U471">
            <v>0</v>
          </cell>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v>0</v>
          </cell>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v>0</v>
          </cell>
          <cell r="Q472" t="str">
            <v>Violencia sexual</v>
          </cell>
          <cell r="R472">
            <v>0</v>
          </cell>
          <cell r="S472" t="str">
            <v>0500-758-2020</v>
          </cell>
          <cell r="T472">
            <v>0</v>
          </cell>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v>0</v>
          </cell>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v>0</v>
          </cell>
          <cell r="Q473" t="str">
            <v>Vulneración</v>
          </cell>
          <cell r="R473">
            <v>0</v>
          </cell>
          <cell r="S473" t="str">
            <v>0500-754-2020</v>
          </cell>
          <cell r="T473">
            <v>200</v>
          </cell>
          <cell r="U473">
            <v>0</v>
          </cell>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v>0</v>
          </cell>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v>0</v>
          </cell>
          <cell r="Q474" t="str">
            <v>Vulneración</v>
          </cell>
          <cell r="R474">
            <v>0</v>
          </cell>
          <cell r="S474" t="str">
            <v>0500-754-2020</v>
          </cell>
          <cell r="T474">
            <v>0</v>
          </cell>
          <cell r="U474">
            <v>0</v>
          </cell>
          <cell r="V474">
            <v>44166</v>
          </cell>
          <cell r="W474">
            <v>44347</v>
          </cell>
          <cell r="X474">
            <v>0</v>
          </cell>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v>0</v>
          </cell>
          <cell r="M475" t="str">
            <v>libertad.antioquia@fundacionhogaresclaret.org; miraflores.antioquia@fundacionhogaresclaret.org; l.domico@fundacionhogaresclaret.org; morozco.vanegas@fundacionhogaresclaret.org</v>
          </cell>
          <cell r="N475" t="str">
            <v>SRD</v>
          </cell>
          <cell r="O475" t="str">
            <v>Internado</v>
          </cell>
          <cell r="P475">
            <v>0</v>
          </cell>
          <cell r="Q475" t="str">
            <v>Consumo SPA</v>
          </cell>
          <cell r="R475">
            <v>0</v>
          </cell>
          <cell r="S475" t="str">
            <v>0500-723-2020</v>
          </cell>
          <cell r="T475">
            <v>75</v>
          </cell>
          <cell r="U475">
            <v>0</v>
          </cell>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v>0</v>
          </cell>
          <cell r="M476" t="str">
            <v>libertad.antioquia@fundacionhogaresclaret.org; miraflores.antioquia@fundacionhogaresclaret.org; l.domico@fundacionhogaresclaret.org; morozco.vanegas@fundacionhogaresclaret.org</v>
          </cell>
          <cell r="N476" t="str">
            <v>SRD</v>
          </cell>
          <cell r="O476" t="str">
            <v>Internado</v>
          </cell>
          <cell r="P476">
            <v>0</v>
          </cell>
          <cell r="Q476" t="str">
            <v>Consumo SPA</v>
          </cell>
          <cell r="R476">
            <v>0</v>
          </cell>
          <cell r="S476" t="str">
            <v>0500-723-2020</v>
          </cell>
          <cell r="T476">
            <v>0</v>
          </cell>
          <cell r="U476">
            <v>0</v>
          </cell>
          <cell r="V476">
            <v>44166</v>
          </cell>
          <cell r="W476">
            <v>44347</v>
          </cell>
          <cell r="X476">
            <v>0</v>
          </cell>
          <cell r="Y476" t="str">
            <v>Ivonne Rocio Hurtado Villaquiran</v>
          </cell>
        </row>
        <row r="477">
          <cell r="B477" t="str">
            <v>05-123-476</v>
          </cell>
          <cell r="C477" t="str">
            <v>Antioquia</v>
          </cell>
          <cell r="D477" t="str">
            <v>Fundación el Mana</v>
          </cell>
          <cell r="E477" t="str">
            <v>800113112-4</v>
          </cell>
          <cell r="F477" t="str">
            <v>Jose Humberto Gallego Franco</v>
          </cell>
          <cell r="G477">
            <v>0</v>
          </cell>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v>0</v>
          </cell>
          <cell r="S477" t="str">
            <v>0500-726-2020</v>
          </cell>
          <cell r="T477">
            <v>65</v>
          </cell>
          <cell r="U477">
            <v>0</v>
          </cell>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v>0</v>
          </cell>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v>0</v>
          </cell>
          <cell r="Q478" t="str">
            <v>Violencia sexual</v>
          </cell>
          <cell r="R478">
            <v>0</v>
          </cell>
          <cell r="S478" t="str">
            <v>0500-759-2020</v>
          </cell>
          <cell r="T478">
            <v>0</v>
          </cell>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v>0</v>
          </cell>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v>0</v>
          </cell>
          <cell r="Q479" t="str">
            <v>Violencia sexual</v>
          </cell>
          <cell r="R479">
            <v>0</v>
          </cell>
          <cell r="S479" t="str">
            <v>0500-759-2020</v>
          </cell>
          <cell r="T479">
            <v>0</v>
          </cell>
          <cell r="U479">
            <v>0</v>
          </cell>
          <cell r="V479">
            <v>44166</v>
          </cell>
          <cell r="W479">
            <v>44347</v>
          </cell>
          <cell r="X479">
            <v>0</v>
          </cell>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v>0</v>
          </cell>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v>0</v>
          </cell>
          <cell r="Q480" t="str">
            <v>Violencia sexual</v>
          </cell>
          <cell r="R480">
            <v>0</v>
          </cell>
          <cell r="S480" t="str">
            <v>0500-759-2020</v>
          </cell>
          <cell r="T480">
            <v>0</v>
          </cell>
          <cell r="U480">
            <v>0</v>
          </cell>
          <cell r="V480">
            <v>44166</v>
          </cell>
          <cell r="W480">
            <v>44347</v>
          </cell>
          <cell r="X480">
            <v>0</v>
          </cell>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v>0</v>
          </cell>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v>0</v>
          </cell>
          <cell r="Q481" t="str">
            <v>Vulneración</v>
          </cell>
          <cell r="R481">
            <v>0</v>
          </cell>
          <cell r="S481" t="str">
            <v>0500-742-2020</v>
          </cell>
          <cell r="T481">
            <v>250</v>
          </cell>
          <cell r="U481">
            <v>0</v>
          </cell>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v>0</v>
          </cell>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v>0</v>
          </cell>
          <cell r="Q482" t="str">
            <v>Calle</v>
          </cell>
          <cell r="R482">
            <v>0</v>
          </cell>
          <cell r="S482" t="str">
            <v>0500-749-2020</v>
          </cell>
          <cell r="T482">
            <v>46</v>
          </cell>
          <cell r="U482">
            <v>0</v>
          </cell>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v>0</v>
          </cell>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v>0</v>
          </cell>
          <cell r="Q483" t="str">
            <v>Vulneración</v>
          </cell>
          <cell r="R483">
            <v>0</v>
          </cell>
          <cell r="S483" t="str">
            <v>0500-755-2020</v>
          </cell>
          <cell r="T483">
            <v>150</v>
          </cell>
          <cell r="U483">
            <v>0</v>
          </cell>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v>0</v>
          </cell>
          <cell r="S484" t="str">
            <v>0500-762-2020</v>
          </cell>
          <cell r="T484">
            <v>120</v>
          </cell>
          <cell r="U484">
            <v>0</v>
          </cell>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v>0</v>
          </cell>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v>0</v>
          </cell>
          <cell r="S485" t="str">
            <v>0500-762-2020</v>
          </cell>
          <cell r="T485">
            <v>0</v>
          </cell>
          <cell r="U485">
            <v>0</v>
          </cell>
          <cell r="V485">
            <v>44166</v>
          </cell>
          <cell r="W485">
            <v>44347</v>
          </cell>
          <cell r="X485">
            <v>0</v>
          </cell>
          <cell r="Y485" t="str">
            <v>Gloria Lucia Montoya Arenas</v>
          </cell>
        </row>
        <row r="486">
          <cell r="B486" t="str">
            <v>05-42-485</v>
          </cell>
          <cell r="C486" t="str">
            <v>Antioquia</v>
          </cell>
          <cell r="D486" t="str">
            <v>Ciudad don Bosco</v>
          </cell>
          <cell r="E486" t="str">
            <v>890905717-6</v>
          </cell>
          <cell r="F486" t="str">
            <v>Carlos Manuel Barrios Gonzalez</v>
          </cell>
          <cell r="G486">
            <v>0</v>
          </cell>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v>0</v>
          </cell>
          <cell r="Q486" t="str">
            <v>Vulneración</v>
          </cell>
          <cell r="R486">
            <v>0</v>
          </cell>
          <cell r="S486" t="str">
            <v>0500-746-2020</v>
          </cell>
          <cell r="T486">
            <v>175</v>
          </cell>
          <cell r="U486">
            <v>0</v>
          </cell>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v>0</v>
          </cell>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v>0</v>
          </cell>
          <cell r="Q487" t="str">
            <v>Desvinculados</v>
          </cell>
          <cell r="R487">
            <v>0</v>
          </cell>
          <cell r="S487" t="str">
            <v>0500-750-2020</v>
          </cell>
          <cell r="T487">
            <v>60</v>
          </cell>
          <cell r="U487">
            <v>0</v>
          </cell>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v>0</v>
          </cell>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v>0</v>
          </cell>
          <cell r="Q488" t="str">
            <v>Vulneración</v>
          </cell>
          <cell r="R488">
            <v>0</v>
          </cell>
          <cell r="S488" t="str">
            <v>0500-740-2020</v>
          </cell>
          <cell r="T488">
            <v>500</v>
          </cell>
          <cell r="U488">
            <v>0</v>
          </cell>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v>0</v>
          </cell>
          <cell r="H489" t="str">
            <v>Calle 20 No. 20-19 tercer piso</v>
          </cell>
          <cell r="I489" t="str">
            <v>Cocorná</v>
          </cell>
          <cell r="J489" t="str">
            <v>Aburra Norte</v>
          </cell>
          <cell r="K489">
            <v>0</v>
          </cell>
          <cell r="L489">
            <v>3176489083</v>
          </cell>
          <cell r="M489" t="str">
            <v>caminosdelibertad@etsanjose.org</v>
          </cell>
          <cell r="N489" t="str">
            <v>SRD</v>
          </cell>
          <cell r="O489" t="str">
            <v>Intervención de apoyo - Apoyo psicosocial</v>
          </cell>
          <cell r="P489">
            <v>0</v>
          </cell>
          <cell r="Q489" t="str">
            <v>Vulneración</v>
          </cell>
          <cell r="R489">
            <v>0</v>
          </cell>
          <cell r="S489" t="str">
            <v>0500-740-2020</v>
          </cell>
          <cell r="T489">
            <v>0</v>
          </cell>
          <cell r="U489">
            <v>0</v>
          </cell>
          <cell r="V489">
            <v>44166</v>
          </cell>
          <cell r="W489">
            <v>44347</v>
          </cell>
          <cell r="X489">
            <v>0</v>
          </cell>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v>0</v>
          </cell>
          <cell r="H490" t="str">
            <v>Carrera 28 No. 33-34</v>
          </cell>
          <cell r="I490" t="str">
            <v>Marinilla</v>
          </cell>
          <cell r="J490" t="str">
            <v>Aburra Norte</v>
          </cell>
          <cell r="K490">
            <v>5487339</v>
          </cell>
          <cell r="L490">
            <v>0</v>
          </cell>
          <cell r="M490" t="str">
            <v>caminosdelibertad@etsanjose.org</v>
          </cell>
          <cell r="N490" t="str">
            <v>SRD</v>
          </cell>
          <cell r="O490" t="str">
            <v>Intervención de apoyo - Apoyo psicosocial</v>
          </cell>
          <cell r="P490">
            <v>0</v>
          </cell>
          <cell r="Q490" t="str">
            <v>Vulneración</v>
          </cell>
          <cell r="R490">
            <v>0</v>
          </cell>
          <cell r="S490" t="str">
            <v>0500-740-2020</v>
          </cell>
          <cell r="T490">
            <v>0</v>
          </cell>
          <cell r="U490">
            <v>0</v>
          </cell>
          <cell r="V490">
            <v>44166</v>
          </cell>
          <cell r="W490">
            <v>44347</v>
          </cell>
          <cell r="X490">
            <v>0</v>
          </cell>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v>0</v>
          </cell>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v>0</v>
          </cell>
          <cell r="Q491" t="str">
            <v>Vulneración</v>
          </cell>
          <cell r="R491">
            <v>0</v>
          </cell>
          <cell r="S491" t="str">
            <v>0500-740-2020</v>
          </cell>
          <cell r="T491">
            <v>0</v>
          </cell>
          <cell r="U491">
            <v>0</v>
          </cell>
          <cell r="V491">
            <v>44166</v>
          </cell>
          <cell r="W491">
            <v>44347</v>
          </cell>
          <cell r="X491">
            <v>0</v>
          </cell>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v>0</v>
          </cell>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v>0</v>
          </cell>
          <cell r="Q492" t="str">
            <v>Vulneración</v>
          </cell>
          <cell r="R492">
            <v>0</v>
          </cell>
          <cell r="S492" t="str">
            <v>0500-740-2020</v>
          </cell>
          <cell r="T492">
            <v>0</v>
          </cell>
          <cell r="U492">
            <v>0</v>
          </cell>
          <cell r="V492">
            <v>44166</v>
          </cell>
          <cell r="W492">
            <v>44347</v>
          </cell>
          <cell r="X492">
            <v>0</v>
          </cell>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v>0</v>
          </cell>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v>0</v>
          </cell>
          <cell r="Q493" t="str">
            <v>Vulneración</v>
          </cell>
          <cell r="R493">
            <v>0</v>
          </cell>
          <cell r="S493" t="str">
            <v>0500-740-2020</v>
          </cell>
          <cell r="T493">
            <v>0</v>
          </cell>
          <cell r="U493">
            <v>0</v>
          </cell>
          <cell r="V493">
            <v>44166</v>
          </cell>
          <cell r="W493">
            <v>44347</v>
          </cell>
          <cell r="X493">
            <v>0</v>
          </cell>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v>0</v>
          </cell>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v>0</v>
          </cell>
          <cell r="Q494" t="str">
            <v>Vulneración</v>
          </cell>
          <cell r="R494">
            <v>0</v>
          </cell>
          <cell r="S494" t="str">
            <v>0500-740-2020</v>
          </cell>
          <cell r="T494">
            <v>0</v>
          </cell>
          <cell r="U494">
            <v>0</v>
          </cell>
          <cell r="V494">
            <v>44166</v>
          </cell>
          <cell r="W494">
            <v>44347</v>
          </cell>
          <cell r="X494">
            <v>0</v>
          </cell>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v>0</v>
          </cell>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v>0</v>
          </cell>
          <cell r="Q495" t="str">
            <v>Vulneración</v>
          </cell>
          <cell r="R495">
            <v>0</v>
          </cell>
          <cell r="S495" t="str">
            <v>0500-740-2020</v>
          </cell>
          <cell r="T495">
            <v>0</v>
          </cell>
          <cell r="U495">
            <v>0</v>
          </cell>
          <cell r="V495">
            <v>44166</v>
          </cell>
          <cell r="W495">
            <v>44347</v>
          </cell>
          <cell r="X495">
            <v>0</v>
          </cell>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v>0</v>
          </cell>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v>0</v>
          </cell>
          <cell r="Q496" t="str">
            <v>Vulneración</v>
          </cell>
          <cell r="R496">
            <v>0</v>
          </cell>
          <cell r="S496" t="str">
            <v>0500-740-2020</v>
          </cell>
          <cell r="T496">
            <v>0</v>
          </cell>
          <cell r="U496">
            <v>0</v>
          </cell>
          <cell r="V496">
            <v>44166</v>
          </cell>
          <cell r="W496">
            <v>44347</v>
          </cell>
          <cell r="X496">
            <v>0</v>
          </cell>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v>0</v>
          </cell>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v>0</v>
          </cell>
          <cell r="Q497" t="str">
            <v>Vulneración</v>
          </cell>
          <cell r="R497">
            <v>0</v>
          </cell>
          <cell r="S497" t="str">
            <v>0500-740-2020</v>
          </cell>
          <cell r="T497">
            <v>0</v>
          </cell>
          <cell r="U497">
            <v>0</v>
          </cell>
          <cell r="V497">
            <v>44166</v>
          </cell>
          <cell r="W497">
            <v>44347</v>
          </cell>
          <cell r="X497">
            <v>0</v>
          </cell>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v>0</v>
          </cell>
          <cell r="H498" t="str">
            <v>Carrera 49 No. 53-44</v>
          </cell>
          <cell r="I498" t="str">
            <v>Bello</v>
          </cell>
          <cell r="J498" t="str">
            <v>Aburra Norte</v>
          </cell>
          <cell r="K498">
            <v>4511915</v>
          </cell>
          <cell r="L498">
            <v>0</v>
          </cell>
          <cell r="M498" t="str">
            <v>despertares@etsanjose.org</v>
          </cell>
          <cell r="N498" t="str">
            <v>SRD</v>
          </cell>
          <cell r="O498" t="str">
            <v>Intervención de apoyo - Apoyo psicosocial</v>
          </cell>
          <cell r="P498">
            <v>0</v>
          </cell>
          <cell r="Q498" t="str">
            <v>Vulneración</v>
          </cell>
          <cell r="R498">
            <v>0</v>
          </cell>
          <cell r="S498" t="str">
            <v>0500-740-2020</v>
          </cell>
          <cell r="T498">
            <v>0</v>
          </cell>
          <cell r="U498">
            <v>0</v>
          </cell>
          <cell r="V498">
            <v>44166</v>
          </cell>
          <cell r="W498">
            <v>44347</v>
          </cell>
          <cell r="X498">
            <v>0</v>
          </cell>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v>0</v>
          </cell>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v>0</v>
          </cell>
          <cell r="Q499" t="str">
            <v>Vulneración</v>
          </cell>
          <cell r="R499">
            <v>0</v>
          </cell>
          <cell r="S499" t="str">
            <v>0500-740-2020</v>
          </cell>
          <cell r="T499">
            <v>0</v>
          </cell>
          <cell r="U499">
            <v>0</v>
          </cell>
          <cell r="V499">
            <v>44166</v>
          </cell>
          <cell r="W499">
            <v>44347</v>
          </cell>
          <cell r="X499">
            <v>0</v>
          </cell>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v>0</v>
          </cell>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v>0</v>
          </cell>
          <cell r="Q500" t="str">
            <v>Vulneración</v>
          </cell>
          <cell r="R500">
            <v>0</v>
          </cell>
          <cell r="S500" t="str">
            <v>0500-740-2020</v>
          </cell>
          <cell r="T500">
            <v>0</v>
          </cell>
          <cell r="U500">
            <v>0</v>
          </cell>
          <cell r="V500">
            <v>44166</v>
          </cell>
          <cell r="W500">
            <v>44347</v>
          </cell>
          <cell r="X500">
            <v>0</v>
          </cell>
          <cell r="Y500" t="str">
            <v>Maria Patricia Tobon</v>
          </cell>
        </row>
        <row r="501">
          <cell r="B501" t="str">
            <v>05-246-500</v>
          </cell>
          <cell r="C501" t="str">
            <v>Antioquia</v>
          </cell>
          <cell r="D501" t="str">
            <v>Municipio de Amalfi</v>
          </cell>
          <cell r="E501" t="str">
            <v>890981518-0</v>
          </cell>
          <cell r="F501" t="str">
            <v>Federico Gil Jaramillo</v>
          </cell>
          <cell r="G501">
            <v>0</v>
          </cell>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v>0</v>
          </cell>
          <cell r="Q501" t="str">
            <v>Vulneración</v>
          </cell>
          <cell r="R501">
            <v>0</v>
          </cell>
          <cell r="S501" t="str">
            <v>0500-764-2020</v>
          </cell>
          <cell r="T501">
            <v>38</v>
          </cell>
          <cell r="U501">
            <v>0</v>
          </cell>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v>0</v>
          </cell>
          <cell r="Q502" t="str">
            <v>RAJ</v>
          </cell>
          <cell r="R502">
            <v>0</v>
          </cell>
          <cell r="S502" t="str">
            <v>0500-803-2020</v>
          </cell>
          <cell r="T502">
            <v>100</v>
          </cell>
          <cell r="U502">
            <v>0</v>
          </cell>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v>0</v>
          </cell>
          <cell r="Q503" t="str">
            <v>SRPA</v>
          </cell>
          <cell r="R503">
            <v>0</v>
          </cell>
          <cell r="S503" t="str">
            <v>0500-802-2020</v>
          </cell>
          <cell r="T503">
            <v>40</v>
          </cell>
          <cell r="U503">
            <v>0</v>
          </cell>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v>0</v>
          </cell>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v>0</v>
          </cell>
          <cell r="Q504" t="str">
            <v>SRPA</v>
          </cell>
          <cell r="R504">
            <v>0</v>
          </cell>
          <cell r="S504" t="str">
            <v>0500-802-2020</v>
          </cell>
          <cell r="T504">
            <v>0</v>
          </cell>
          <cell r="U504">
            <v>0</v>
          </cell>
          <cell r="V504">
            <v>44181</v>
          </cell>
          <cell r="W504">
            <v>44347</v>
          </cell>
          <cell r="X504">
            <v>0</v>
          </cell>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v>0</v>
          </cell>
          <cell r="H505" t="str">
            <v>Calle 65C No. 94C-80</v>
          </cell>
          <cell r="I505" t="str">
            <v>Medellín</v>
          </cell>
          <cell r="J505" t="str">
            <v>Floresta</v>
          </cell>
          <cell r="K505" t="str">
            <v>4485168 ext 101</v>
          </cell>
          <cell r="L505">
            <v>0</v>
          </cell>
          <cell r="M505" t="str">
            <v>crtc@centrocarloslleras.org</v>
          </cell>
          <cell r="N505" t="str">
            <v>SRPA</v>
          </cell>
          <cell r="O505" t="str">
            <v>Centro de internamiento preventivo</v>
          </cell>
          <cell r="P505">
            <v>0</v>
          </cell>
          <cell r="Q505" t="str">
            <v>SRPA</v>
          </cell>
          <cell r="R505">
            <v>0</v>
          </cell>
          <cell r="S505" t="str">
            <v>0500-818-2020</v>
          </cell>
          <cell r="T505">
            <v>25</v>
          </cell>
          <cell r="U505">
            <v>0</v>
          </cell>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v>0</v>
          </cell>
          <cell r="H506" t="str">
            <v>Calle 65C No. 94C-80</v>
          </cell>
          <cell r="I506" t="str">
            <v>Medellín</v>
          </cell>
          <cell r="J506" t="str">
            <v>Floresta</v>
          </cell>
          <cell r="K506" t="str">
            <v>4485168 ext 101</v>
          </cell>
          <cell r="L506">
            <v>0</v>
          </cell>
          <cell r="M506" t="str">
            <v>crtc@centrocarloslleras.org</v>
          </cell>
          <cell r="N506" t="str">
            <v>SRPA</v>
          </cell>
          <cell r="O506" t="str">
            <v>Centro de atención especializada</v>
          </cell>
          <cell r="P506">
            <v>0</v>
          </cell>
          <cell r="Q506" t="str">
            <v>SRPA</v>
          </cell>
          <cell r="R506">
            <v>0</v>
          </cell>
          <cell r="S506" t="str">
            <v>0500-808-2020</v>
          </cell>
          <cell r="T506">
            <v>330</v>
          </cell>
          <cell r="U506">
            <v>0</v>
          </cell>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v>0</v>
          </cell>
          <cell r="H507" t="str">
            <v>Vereda Pajarito - Corregimiento de San Cristóbal - Finca San Gerardo</v>
          </cell>
          <cell r="I507" t="str">
            <v>Medellín</v>
          </cell>
          <cell r="J507" t="str">
            <v>Floresta</v>
          </cell>
          <cell r="K507" t="str">
            <v>4485168 ext 101</v>
          </cell>
          <cell r="L507">
            <v>0</v>
          </cell>
          <cell r="M507" t="str">
            <v>crtc@centrocarloslleras.org</v>
          </cell>
          <cell r="N507" t="str">
            <v>SRPA</v>
          </cell>
          <cell r="O507" t="str">
            <v>Centro de atención especializada</v>
          </cell>
          <cell r="P507">
            <v>0</v>
          </cell>
          <cell r="Q507" t="str">
            <v>SRPA</v>
          </cell>
          <cell r="R507">
            <v>0</v>
          </cell>
          <cell r="S507" t="str">
            <v>0500-808-2020</v>
          </cell>
          <cell r="T507">
            <v>0</v>
          </cell>
          <cell r="U507">
            <v>0</v>
          </cell>
          <cell r="V507">
            <v>44181</v>
          </cell>
          <cell r="W507">
            <v>44347</v>
          </cell>
          <cell r="X507">
            <v>0</v>
          </cell>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v>0</v>
          </cell>
          <cell r="H508" t="str">
            <v>Calle 57 No. 52-67 Barrio Prado Centro</v>
          </cell>
          <cell r="I508" t="str">
            <v>Medellín</v>
          </cell>
          <cell r="J508" t="str">
            <v>Floresta</v>
          </cell>
          <cell r="K508" t="str">
            <v>4801700 ext 200 - 2634538 ext 203</v>
          </cell>
          <cell r="L508">
            <v>0</v>
          </cell>
          <cell r="M508" t="str">
            <v>ipsicolah@yahoo.com;ipsicolacogida@yahoo.com</v>
          </cell>
          <cell r="N508" t="str">
            <v>SRPA</v>
          </cell>
          <cell r="O508" t="str">
            <v>Centro de internamiento preventivo</v>
          </cell>
          <cell r="P508">
            <v>0</v>
          </cell>
          <cell r="Q508" t="str">
            <v>SRPA</v>
          </cell>
          <cell r="R508">
            <v>0</v>
          </cell>
          <cell r="S508" t="str">
            <v>0500-806-2020</v>
          </cell>
          <cell r="T508">
            <v>64</v>
          </cell>
          <cell r="U508">
            <v>0</v>
          </cell>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v>0</v>
          </cell>
          <cell r="H509" t="str">
            <v>Carrera 83 No. 47A-47</v>
          </cell>
          <cell r="I509" t="str">
            <v>Medellín</v>
          </cell>
          <cell r="J509" t="str">
            <v>Floresta</v>
          </cell>
          <cell r="K509" t="str">
            <v>4142152-2634538</v>
          </cell>
          <cell r="L509">
            <v>0</v>
          </cell>
          <cell r="M509" t="str">
            <v>ipsicolah@yahoo.com;mercadeo.ipsicol@gmail.com;ipsicolcetra@yahoo.com</v>
          </cell>
          <cell r="N509" t="str">
            <v>SRPA</v>
          </cell>
          <cell r="O509" t="str">
            <v>Centro transitorio</v>
          </cell>
          <cell r="P509">
            <v>0</v>
          </cell>
          <cell r="Q509" t="str">
            <v>SRPA</v>
          </cell>
          <cell r="R509">
            <v>0</v>
          </cell>
          <cell r="S509" t="str">
            <v>0500-805-2020</v>
          </cell>
          <cell r="T509">
            <v>37</v>
          </cell>
          <cell r="U509">
            <v>0</v>
          </cell>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v>0</v>
          </cell>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v>0</v>
          </cell>
          <cell r="Q510" t="str">
            <v>RAJ</v>
          </cell>
          <cell r="R510">
            <v>0</v>
          </cell>
          <cell r="S510" t="str">
            <v>0500-804-2020</v>
          </cell>
          <cell r="T510">
            <v>9</v>
          </cell>
          <cell r="U510">
            <v>0</v>
          </cell>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v>0</v>
          </cell>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v>0</v>
          </cell>
          <cell r="Q511" t="str">
            <v>RAJ</v>
          </cell>
          <cell r="R511">
            <v>0</v>
          </cell>
          <cell r="S511" t="str">
            <v>0500-811-2020</v>
          </cell>
          <cell r="T511">
            <v>37</v>
          </cell>
          <cell r="U511">
            <v>0</v>
          </cell>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v>0</v>
          </cell>
          <cell r="H512" t="str">
            <v>Calle 65C No. 94C-80</v>
          </cell>
          <cell r="I512" t="str">
            <v>Medellín</v>
          </cell>
          <cell r="J512" t="str">
            <v>Floresta</v>
          </cell>
          <cell r="K512" t="str">
            <v>3710651-3718502</v>
          </cell>
          <cell r="L512">
            <v>0</v>
          </cell>
          <cell r="M512" t="str">
            <v>gestor@centrocarloslleras.org</v>
          </cell>
          <cell r="N512" t="str">
            <v>SRPA</v>
          </cell>
          <cell r="O512" t="str">
            <v>Apoyo postinstitucional – RAJ</v>
          </cell>
          <cell r="P512">
            <v>0</v>
          </cell>
          <cell r="Q512" t="str">
            <v>RAJ</v>
          </cell>
          <cell r="R512">
            <v>0</v>
          </cell>
          <cell r="S512" t="str">
            <v>0500-816-2020</v>
          </cell>
          <cell r="T512">
            <v>160</v>
          </cell>
          <cell r="U512">
            <v>0</v>
          </cell>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v>0</v>
          </cell>
          <cell r="H513" t="str">
            <v>Diagonal 44 No. 31-70</v>
          </cell>
          <cell r="I513" t="str">
            <v>Bello</v>
          </cell>
          <cell r="J513" t="str">
            <v>Floresta</v>
          </cell>
          <cell r="K513" t="str">
            <v>4810808 ext 146-206</v>
          </cell>
          <cell r="L513">
            <v>0</v>
          </cell>
          <cell r="M513" t="str">
            <v>genesis@etsanjose.org</v>
          </cell>
          <cell r="N513" t="str">
            <v>SRPA</v>
          </cell>
          <cell r="O513" t="str">
            <v>Centro de emergencia RAJ</v>
          </cell>
          <cell r="P513">
            <v>0</v>
          </cell>
          <cell r="Q513" t="str">
            <v>RAJ</v>
          </cell>
          <cell r="R513">
            <v>0</v>
          </cell>
          <cell r="S513" t="str">
            <v>0500-809-2020</v>
          </cell>
          <cell r="T513">
            <v>40</v>
          </cell>
          <cell r="U513">
            <v>0</v>
          </cell>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v>0</v>
          </cell>
          <cell r="H514" t="str">
            <v>Carrera 49 No. 53-44</v>
          </cell>
          <cell r="I514" t="str">
            <v>Bello</v>
          </cell>
          <cell r="J514" t="str">
            <v>Floresta</v>
          </cell>
          <cell r="K514" t="str">
            <v>4511915-2754359</v>
          </cell>
          <cell r="L514">
            <v>0</v>
          </cell>
          <cell r="M514" t="str">
            <v>despertares@etsanjose.org</v>
          </cell>
          <cell r="N514" t="str">
            <v>SRPA</v>
          </cell>
          <cell r="O514" t="str">
            <v>Externado RAJ</v>
          </cell>
          <cell r="P514" t="str">
            <v>Media jornada</v>
          </cell>
          <cell r="Q514" t="str">
            <v>RAJ</v>
          </cell>
          <cell r="R514">
            <v>0</v>
          </cell>
          <cell r="S514" t="str">
            <v>0500-812-2020</v>
          </cell>
          <cell r="T514">
            <v>21</v>
          </cell>
          <cell r="U514">
            <v>0</v>
          </cell>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v>0</v>
          </cell>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v>0</v>
          </cell>
          <cell r="S515" t="str">
            <v>0500-819-2020</v>
          </cell>
          <cell r="T515">
            <v>167</v>
          </cell>
          <cell r="U515">
            <v>0</v>
          </cell>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v>0</v>
          </cell>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v>0</v>
          </cell>
          <cell r="S516" t="str">
            <v>0500-819-2020</v>
          </cell>
          <cell r="T516">
            <v>0</v>
          </cell>
          <cell r="U516">
            <v>0</v>
          </cell>
          <cell r="V516">
            <v>44181</v>
          </cell>
          <cell r="W516">
            <v>44347</v>
          </cell>
          <cell r="X516">
            <v>0</v>
          </cell>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v>0</v>
          </cell>
          <cell r="H517" t="str">
            <v>Diagonal 44 No. 31-70</v>
          </cell>
          <cell r="I517" t="str">
            <v>Bello</v>
          </cell>
          <cell r="J517" t="str">
            <v>Floresta</v>
          </cell>
          <cell r="K517" t="str">
            <v>4810808 ext 151-154</v>
          </cell>
          <cell r="L517">
            <v>0</v>
          </cell>
          <cell r="M517" t="str">
            <v>ora@etsanjose.org</v>
          </cell>
          <cell r="N517" t="str">
            <v>SRPA</v>
          </cell>
          <cell r="O517" t="str">
            <v>Internado RAJ</v>
          </cell>
          <cell r="P517">
            <v>0</v>
          </cell>
          <cell r="Q517" t="str">
            <v>RAJ</v>
          </cell>
          <cell r="R517">
            <v>0</v>
          </cell>
          <cell r="S517" t="str">
            <v>0500-813-2020</v>
          </cell>
          <cell r="T517">
            <v>240</v>
          </cell>
          <cell r="U517">
            <v>0</v>
          </cell>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v>0</v>
          </cell>
          <cell r="H518" t="str">
            <v>Carrera 28 No. 33-34</v>
          </cell>
          <cell r="I518" t="str">
            <v>Marinilla</v>
          </cell>
          <cell r="J518" t="str">
            <v>Floresta</v>
          </cell>
          <cell r="K518">
            <v>5487339</v>
          </cell>
          <cell r="L518">
            <v>0</v>
          </cell>
          <cell r="M518" t="str">
            <v>caminosdelibertad@etsanjose.org</v>
          </cell>
          <cell r="N518" t="str">
            <v>SRPA</v>
          </cell>
          <cell r="O518" t="str">
            <v>Intervención de apoyo RAJ</v>
          </cell>
          <cell r="P518">
            <v>0</v>
          </cell>
          <cell r="Q518" t="str">
            <v>RAJ</v>
          </cell>
          <cell r="R518">
            <v>0</v>
          </cell>
          <cell r="S518" t="str">
            <v>0500-814-2020</v>
          </cell>
          <cell r="T518">
            <v>345</v>
          </cell>
          <cell r="U518">
            <v>0</v>
          </cell>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v>0</v>
          </cell>
          <cell r="H519" t="str">
            <v>Carrera 20 No. 15-62 Apartamento 202</v>
          </cell>
          <cell r="I519" t="str">
            <v>La Ceja</v>
          </cell>
          <cell r="J519" t="str">
            <v>Floresta</v>
          </cell>
          <cell r="K519">
            <v>0</v>
          </cell>
          <cell r="L519">
            <v>0</v>
          </cell>
          <cell r="M519" t="str">
            <v>caminosdelibertad@etsanjose.org</v>
          </cell>
          <cell r="N519" t="str">
            <v>SRPA</v>
          </cell>
          <cell r="O519" t="str">
            <v>Intervención de apoyo RAJ</v>
          </cell>
          <cell r="P519">
            <v>0</v>
          </cell>
          <cell r="Q519" t="str">
            <v>RAJ</v>
          </cell>
          <cell r="R519">
            <v>0</v>
          </cell>
          <cell r="S519" t="str">
            <v>0500-814-2020</v>
          </cell>
          <cell r="T519">
            <v>0</v>
          </cell>
          <cell r="U519">
            <v>0</v>
          </cell>
          <cell r="V519">
            <v>44181</v>
          </cell>
          <cell r="W519">
            <v>44347</v>
          </cell>
          <cell r="X519">
            <v>0</v>
          </cell>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v>0</v>
          </cell>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v>0</v>
          </cell>
          <cell r="Q520" t="str">
            <v>RAJ</v>
          </cell>
          <cell r="R520">
            <v>0</v>
          </cell>
          <cell r="S520" t="str">
            <v>0500-814-2020</v>
          </cell>
          <cell r="T520">
            <v>0</v>
          </cell>
          <cell r="U520">
            <v>0</v>
          </cell>
          <cell r="V520">
            <v>44181</v>
          </cell>
          <cell r="W520">
            <v>44347</v>
          </cell>
          <cell r="X520">
            <v>0</v>
          </cell>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v>0</v>
          </cell>
          <cell r="H521" t="str">
            <v>Carrera 50 No. 49-32 Apartamento 203</v>
          </cell>
          <cell r="I521" t="str">
            <v>Guarne</v>
          </cell>
          <cell r="J521" t="str">
            <v>Floresta</v>
          </cell>
          <cell r="K521">
            <v>0</v>
          </cell>
          <cell r="L521">
            <v>0</v>
          </cell>
          <cell r="M521" t="str">
            <v>caminosdelibertad@etsanjose.org</v>
          </cell>
          <cell r="N521" t="str">
            <v>SRPA</v>
          </cell>
          <cell r="O521" t="str">
            <v>Intervención de apoyo RAJ</v>
          </cell>
          <cell r="P521">
            <v>0</v>
          </cell>
          <cell r="Q521" t="str">
            <v>RAJ</v>
          </cell>
          <cell r="R521">
            <v>0</v>
          </cell>
          <cell r="S521" t="str">
            <v>0500-814-2020</v>
          </cell>
          <cell r="T521">
            <v>0</v>
          </cell>
          <cell r="U521">
            <v>0</v>
          </cell>
          <cell r="V521">
            <v>44181</v>
          </cell>
          <cell r="W521">
            <v>44347</v>
          </cell>
          <cell r="X521">
            <v>0</v>
          </cell>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v>0</v>
          </cell>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v>0</v>
          </cell>
          <cell r="Q522" t="str">
            <v>RAJ</v>
          </cell>
          <cell r="R522">
            <v>0</v>
          </cell>
          <cell r="S522" t="str">
            <v>0500-814-2020</v>
          </cell>
          <cell r="T522">
            <v>0</v>
          </cell>
          <cell r="U522">
            <v>0</v>
          </cell>
          <cell r="V522">
            <v>44181</v>
          </cell>
          <cell r="W522">
            <v>44347</v>
          </cell>
          <cell r="X522">
            <v>0</v>
          </cell>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v>0</v>
          </cell>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v>0</v>
          </cell>
          <cell r="Q523" t="str">
            <v>RAJ</v>
          </cell>
          <cell r="R523">
            <v>0</v>
          </cell>
          <cell r="S523" t="str">
            <v>0500-814-2020</v>
          </cell>
          <cell r="T523">
            <v>0</v>
          </cell>
          <cell r="U523">
            <v>0</v>
          </cell>
          <cell r="V523">
            <v>44181</v>
          </cell>
          <cell r="W523">
            <v>44347</v>
          </cell>
          <cell r="X523">
            <v>0</v>
          </cell>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v>0</v>
          </cell>
          <cell r="H524" t="str">
            <v>Carrera 47A No. 61-07</v>
          </cell>
          <cell r="I524" t="str">
            <v>Rionegro</v>
          </cell>
          <cell r="J524" t="str">
            <v>Floresta</v>
          </cell>
          <cell r="K524" t="str">
            <v>4810808 ext 103</v>
          </cell>
          <cell r="L524">
            <v>0</v>
          </cell>
          <cell r="M524" t="str">
            <v>caminosdelibertad@etsanjose.org</v>
          </cell>
          <cell r="N524" t="str">
            <v>SRPA</v>
          </cell>
          <cell r="O524" t="str">
            <v>Intervención de apoyo RAJ</v>
          </cell>
          <cell r="P524">
            <v>0</v>
          </cell>
          <cell r="Q524" t="str">
            <v>RAJ</v>
          </cell>
          <cell r="R524">
            <v>0</v>
          </cell>
          <cell r="S524" t="str">
            <v>0500-814-2020</v>
          </cell>
          <cell r="T524">
            <v>0</v>
          </cell>
          <cell r="U524">
            <v>0</v>
          </cell>
          <cell r="V524">
            <v>44181</v>
          </cell>
          <cell r="W524">
            <v>44347</v>
          </cell>
          <cell r="X524">
            <v>0</v>
          </cell>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v>0</v>
          </cell>
          <cell r="H525" t="str">
            <v>Calle 55 No. 42-17</v>
          </cell>
          <cell r="I525" t="str">
            <v>Medellín</v>
          </cell>
          <cell r="J525" t="str">
            <v>Floresta</v>
          </cell>
          <cell r="K525" t="str">
            <v>2163310-2393215</v>
          </cell>
          <cell r="L525">
            <v>0</v>
          </cell>
          <cell r="M525" t="str">
            <v>casajuvenil@etsanjose.org</v>
          </cell>
          <cell r="N525" t="str">
            <v>SRPA</v>
          </cell>
          <cell r="O525" t="str">
            <v>Intervención de apoyo RAJ</v>
          </cell>
          <cell r="P525">
            <v>0</v>
          </cell>
          <cell r="Q525" t="str">
            <v>RAJ</v>
          </cell>
          <cell r="R525">
            <v>0</v>
          </cell>
          <cell r="S525" t="str">
            <v>0500-814-2020</v>
          </cell>
          <cell r="T525">
            <v>0</v>
          </cell>
          <cell r="U525">
            <v>0</v>
          </cell>
          <cell r="V525">
            <v>44181</v>
          </cell>
          <cell r="W525">
            <v>44347</v>
          </cell>
          <cell r="X525">
            <v>0</v>
          </cell>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v>0</v>
          </cell>
          <cell r="H526" t="str">
            <v>Carrera 47A No. 61-07</v>
          </cell>
          <cell r="I526" t="str">
            <v>Rionegro</v>
          </cell>
          <cell r="J526" t="str">
            <v>Floresta</v>
          </cell>
          <cell r="K526">
            <v>0</v>
          </cell>
          <cell r="L526">
            <v>0</v>
          </cell>
          <cell r="M526" t="str">
            <v>caminosdelibertad@etsanjose.org</v>
          </cell>
          <cell r="N526" t="str">
            <v>SRPA</v>
          </cell>
          <cell r="O526" t="str">
            <v>Libertad vigilada – asistida</v>
          </cell>
          <cell r="P526">
            <v>0</v>
          </cell>
          <cell r="Q526" t="str">
            <v>SRPA</v>
          </cell>
          <cell r="R526">
            <v>0</v>
          </cell>
          <cell r="S526" t="str">
            <v>0500-815-2020</v>
          </cell>
          <cell r="T526">
            <v>140</v>
          </cell>
          <cell r="U526">
            <v>0</v>
          </cell>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v>0</v>
          </cell>
          <cell r="H527" t="str">
            <v>Calle 55 No. 42-17</v>
          </cell>
          <cell r="I527" t="str">
            <v>Medellín</v>
          </cell>
          <cell r="J527" t="str">
            <v>Floresta</v>
          </cell>
          <cell r="K527" t="str">
            <v>2163310-2393215</v>
          </cell>
          <cell r="L527">
            <v>0</v>
          </cell>
          <cell r="M527" t="str">
            <v>casajuvenil@etsanjose.org</v>
          </cell>
          <cell r="N527" t="str">
            <v>SRPA</v>
          </cell>
          <cell r="O527" t="str">
            <v>Libertad vigilada – asistida</v>
          </cell>
          <cell r="P527">
            <v>0</v>
          </cell>
          <cell r="Q527" t="str">
            <v>SRPA</v>
          </cell>
          <cell r="R527">
            <v>0</v>
          </cell>
          <cell r="S527" t="str">
            <v>0500-815-2020</v>
          </cell>
          <cell r="T527">
            <v>0</v>
          </cell>
          <cell r="U527">
            <v>0</v>
          </cell>
          <cell r="V527">
            <v>44181</v>
          </cell>
          <cell r="W527">
            <v>44347</v>
          </cell>
          <cell r="X527">
            <v>0</v>
          </cell>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v>0</v>
          </cell>
          <cell r="H528" t="str">
            <v>Carrera 20 No. 15-62 Apartamento 202</v>
          </cell>
          <cell r="I528" t="str">
            <v>La Ceja</v>
          </cell>
          <cell r="J528" t="str">
            <v>Floresta</v>
          </cell>
          <cell r="K528">
            <v>0</v>
          </cell>
          <cell r="L528">
            <v>0</v>
          </cell>
          <cell r="M528" t="str">
            <v>caminosdelibertad@etsanjose.org</v>
          </cell>
          <cell r="N528" t="str">
            <v>SRPA</v>
          </cell>
          <cell r="O528" t="str">
            <v>Libertad vigilada – asistida</v>
          </cell>
          <cell r="P528">
            <v>0</v>
          </cell>
          <cell r="Q528" t="str">
            <v>SRPA</v>
          </cell>
          <cell r="R528">
            <v>0</v>
          </cell>
          <cell r="S528" t="str">
            <v>0500-815-2020</v>
          </cell>
          <cell r="T528">
            <v>0</v>
          </cell>
          <cell r="U528">
            <v>0</v>
          </cell>
          <cell r="V528">
            <v>44181</v>
          </cell>
          <cell r="W528">
            <v>44347</v>
          </cell>
          <cell r="X528">
            <v>0</v>
          </cell>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v>0</v>
          </cell>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v>0</v>
          </cell>
          <cell r="Q529" t="str">
            <v>SRPA</v>
          </cell>
          <cell r="R529">
            <v>0</v>
          </cell>
          <cell r="S529" t="str">
            <v>0500-815-2020</v>
          </cell>
          <cell r="T529">
            <v>0</v>
          </cell>
          <cell r="U529">
            <v>0</v>
          </cell>
          <cell r="V529">
            <v>44181</v>
          </cell>
          <cell r="W529">
            <v>44347</v>
          </cell>
          <cell r="X529">
            <v>0</v>
          </cell>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v>0</v>
          </cell>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v>0</v>
          </cell>
          <cell r="Q530" t="str">
            <v>SRPA</v>
          </cell>
          <cell r="R530">
            <v>0</v>
          </cell>
          <cell r="S530" t="str">
            <v>0500-815-2020</v>
          </cell>
          <cell r="T530">
            <v>0</v>
          </cell>
          <cell r="U530">
            <v>0</v>
          </cell>
          <cell r="V530">
            <v>44181</v>
          </cell>
          <cell r="W530">
            <v>44347</v>
          </cell>
          <cell r="X530">
            <v>0</v>
          </cell>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v>0</v>
          </cell>
          <cell r="H531" t="str">
            <v>Carrera 50 No. 49-32 Apartamento 203</v>
          </cell>
          <cell r="I531" t="str">
            <v>Guarne</v>
          </cell>
          <cell r="J531" t="str">
            <v>Floresta</v>
          </cell>
          <cell r="K531">
            <v>0</v>
          </cell>
          <cell r="L531">
            <v>0</v>
          </cell>
          <cell r="M531" t="str">
            <v>caminosdelibertad@etsanjose.org</v>
          </cell>
          <cell r="N531" t="str">
            <v>SRPA</v>
          </cell>
          <cell r="O531" t="str">
            <v>Libertad vigilada – asistida</v>
          </cell>
          <cell r="P531">
            <v>0</v>
          </cell>
          <cell r="Q531" t="str">
            <v>SRPA</v>
          </cell>
          <cell r="R531">
            <v>0</v>
          </cell>
          <cell r="S531" t="str">
            <v>0500-815-2020</v>
          </cell>
          <cell r="T531">
            <v>0</v>
          </cell>
          <cell r="U531">
            <v>0</v>
          </cell>
          <cell r="V531">
            <v>44181</v>
          </cell>
          <cell r="W531">
            <v>44347</v>
          </cell>
          <cell r="X531">
            <v>0</v>
          </cell>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v>0</v>
          </cell>
          <cell r="H532" t="str">
            <v>Carrera 28 No. 33-34</v>
          </cell>
          <cell r="I532" t="str">
            <v>Marinilla</v>
          </cell>
          <cell r="J532" t="str">
            <v>Floresta</v>
          </cell>
          <cell r="K532">
            <v>5487339</v>
          </cell>
          <cell r="L532">
            <v>0</v>
          </cell>
          <cell r="M532" t="str">
            <v>caminosdelibertad@etsanjose.org</v>
          </cell>
          <cell r="N532" t="str">
            <v>SRPA</v>
          </cell>
          <cell r="O532" t="str">
            <v>Libertad vigilada – asistida</v>
          </cell>
          <cell r="P532">
            <v>0</v>
          </cell>
          <cell r="Q532" t="str">
            <v>SRPA</v>
          </cell>
          <cell r="R532">
            <v>0</v>
          </cell>
          <cell r="S532" t="str">
            <v>0500-815-2020</v>
          </cell>
          <cell r="T532">
            <v>0</v>
          </cell>
          <cell r="U532">
            <v>0</v>
          </cell>
          <cell r="V532">
            <v>44181</v>
          </cell>
          <cell r="W532">
            <v>44347</v>
          </cell>
          <cell r="X532">
            <v>0</v>
          </cell>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v>0</v>
          </cell>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v>0</v>
          </cell>
          <cell r="S533" t="str">
            <v>0500-810-2020</v>
          </cell>
          <cell r="T533">
            <v>85</v>
          </cell>
          <cell r="U533">
            <v>0</v>
          </cell>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v>0</v>
          </cell>
          <cell r="H534" t="str">
            <v>Vereda Las Garzonas Cascajo Abajo</v>
          </cell>
          <cell r="I534" t="str">
            <v>El Carmen De Viboral</v>
          </cell>
          <cell r="J534" t="str">
            <v>Floresta</v>
          </cell>
          <cell r="K534">
            <v>5617242</v>
          </cell>
          <cell r="L534">
            <v>0</v>
          </cell>
          <cell r="M534" t="str">
            <v>nuevoamanecer@etsanjose.org</v>
          </cell>
          <cell r="N534" t="str">
            <v>SRPA</v>
          </cell>
          <cell r="O534" t="str">
            <v>Semicerrado externado</v>
          </cell>
          <cell r="P534" t="str">
            <v>Jornada completa</v>
          </cell>
          <cell r="Q534" t="str">
            <v>SRPA</v>
          </cell>
          <cell r="R534">
            <v>0</v>
          </cell>
          <cell r="S534" t="str">
            <v>0500-810-2020</v>
          </cell>
          <cell r="T534">
            <v>0</v>
          </cell>
          <cell r="U534">
            <v>0</v>
          </cell>
          <cell r="V534">
            <v>44181</v>
          </cell>
          <cell r="W534">
            <v>44347</v>
          </cell>
          <cell r="X534">
            <v>0</v>
          </cell>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v>0</v>
          </cell>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v>0</v>
          </cell>
          <cell r="Q535" t="str">
            <v>SRPA</v>
          </cell>
          <cell r="R535">
            <v>0</v>
          </cell>
          <cell r="S535" t="str">
            <v>0500-820-2020</v>
          </cell>
          <cell r="T535">
            <v>90</v>
          </cell>
          <cell r="U535">
            <v>0</v>
          </cell>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v>0</v>
          </cell>
          <cell r="H536" t="str">
            <v>Calle 55 No. 42-17</v>
          </cell>
          <cell r="I536" t="str">
            <v>Medellín</v>
          </cell>
          <cell r="J536" t="str">
            <v>Floresta</v>
          </cell>
          <cell r="K536">
            <v>2163310</v>
          </cell>
          <cell r="L536">
            <v>0</v>
          </cell>
          <cell r="M536" t="str">
            <v>casajuvenil@etsanjose.org</v>
          </cell>
          <cell r="N536" t="str">
            <v>SRPA</v>
          </cell>
          <cell r="O536" t="str">
            <v>Prestación de servicios sociales a la comunidad</v>
          </cell>
          <cell r="P536">
            <v>0</v>
          </cell>
          <cell r="Q536" t="str">
            <v>SRPA</v>
          </cell>
          <cell r="R536">
            <v>0</v>
          </cell>
          <cell r="S536" t="str">
            <v>0500-807-2020</v>
          </cell>
          <cell r="T536">
            <v>20</v>
          </cell>
          <cell r="U536">
            <v>0</v>
          </cell>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v>0</v>
          </cell>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v>0</v>
          </cell>
          <cell r="Q537" t="str">
            <v>SRPA</v>
          </cell>
          <cell r="R537">
            <v>0</v>
          </cell>
          <cell r="S537" t="str">
            <v>0500-817-2020</v>
          </cell>
          <cell r="T537">
            <v>350</v>
          </cell>
          <cell r="U537">
            <v>0</v>
          </cell>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v>0</v>
          </cell>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v>0</v>
          </cell>
          <cell r="Q538" t="str">
            <v>Discapacidad</v>
          </cell>
          <cell r="R538">
            <v>0</v>
          </cell>
          <cell r="S538" t="str">
            <v>0500-732-2020</v>
          </cell>
          <cell r="T538">
            <v>50</v>
          </cell>
          <cell r="U538">
            <v>0</v>
          </cell>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v>0</v>
          </cell>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v>0</v>
          </cell>
          <cell r="Q539" t="str">
            <v>Vulneración</v>
          </cell>
          <cell r="R539">
            <v>0</v>
          </cell>
          <cell r="S539" t="str">
            <v>0500-738-2020</v>
          </cell>
          <cell r="T539">
            <v>30</v>
          </cell>
          <cell r="U539">
            <v>0</v>
          </cell>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v>0</v>
          </cell>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v>0</v>
          </cell>
          <cell r="Q540" t="str">
            <v>Violencia sexual</v>
          </cell>
          <cell r="R540">
            <v>0</v>
          </cell>
          <cell r="S540" t="str">
            <v>0500-730-2020</v>
          </cell>
          <cell r="T540">
            <v>0</v>
          </cell>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v>0</v>
          </cell>
          <cell r="H541" t="str">
            <v>Calle 18 No. 14-47 Barrio gustavo Rojas pinilla</v>
          </cell>
          <cell r="I541" t="str">
            <v>Riohacha</v>
          </cell>
          <cell r="J541" t="str">
            <v>Riohacha 2</v>
          </cell>
          <cell r="K541">
            <v>0</v>
          </cell>
          <cell r="L541">
            <v>3008072306</v>
          </cell>
          <cell r="M541" t="str">
            <v>internadorestaurar@outlook.com</v>
          </cell>
          <cell r="N541" t="str">
            <v>SRD</v>
          </cell>
          <cell r="O541" t="str">
            <v>Internado</v>
          </cell>
          <cell r="P541">
            <v>0</v>
          </cell>
          <cell r="Q541" t="str">
            <v>Vulneración</v>
          </cell>
          <cell r="R541">
            <v>0</v>
          </cell>
          <cell r="S541" t="str">
            <v>4400-341-2020</v>
          </cell>
          <cell r="T541">
            <v>50</v>
          </cell>
          <cell r="U541">
            <v>0</v>
          </cell>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v>0</v>
          </cell>
          <cell r="H542" t="str">
            <v>Calle 18 No. 14-47 Barrio gustavo Rojas pinilla</v>
          </cell>
          <cell r="I542" t="str">
            <v>Riohacha</v>
          </cell>
          <cell r="J542" t="str">
            <v>Riohacha 2</v>
          </cell>
          <cell r="K542">
            <v>0</v>
          </cell>
          <cell r="L542">
            <v>3104705903</v>
          </cell>
          <cell r="M542" t="str">
            <v>restaurarhogarsustituto@gmail.com</v>
          </cell>
          <cell r="N542" t="str">
            <v>SRD</v>
          </cell>
          <cell r="O542" t="str">
            <v>Hogar sustituto entidad</v>
          </cell>
          <cell r="P542">
            <v>0</v>
          </cell>
          <cell r="Q542" t="str">
            <v>Vulneración</v>
          </cell>
          <cell r="R542">
            <v>0</v>
          </cell>
          <cell r="S542" t="str">
            <v>4400-348-2020</v>
          </cell>
          <cell r="T542">
            <v>64</v>
          </cell>
          <cell r="U542">
            <v>0</v>
          </cell>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v>0</v>
          </cell>
          <cell r="H543" t="str">
            <v>Carrera 7H No. 34-49</v>
          </cell>
          <cell r="I543" t="str">
            <v>Riohacha</v>
          </cell>
          <cell r="J543" t="str">
            <v>Riohacha 2</v>
          </cell>
          <cell r="K543">
            <v>0</v>
          </cell>
          <cell r="L543">
            <v>3234483550</v>
          </cell>
          <cell r="M543" t="str">
            <v>renacerguajira@fundaciónrenacer.org</v>
          </cell>
          <cell r="N543" t="str">
            <v>SRD</v>
          </cell>
          <cell r="O543" t="str">
            <v>Internado</v>
          </cell>
          <cell r="P543">
            <v>0</v>
          </cell>
          <cell r="Q543" t="str">
            <v>Violencia sexual</v>
          </cell>
          <cell r="R543">
            <v>0</v>
          </cell>
          <cell r="S543" t="str">
            <v>4400-347-2020</v>
          </cell>
          <cell r="T543">
            <v>45</v>
          </cell>
          <cell r="U543">
            <v>0</v>
          </cell>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v>0</v>
          </cell>
          <cell r="H544" t="str">
            <v>Calle 13 No. 13-09</v>
          </cell>
          <cell r="I544" t="str">
            <v>San Juan Del Cesar</v>
          </cell>
          <cell r="J544" t="str">
            <v>Fonseca 3</v>
          </cell>
          <cell r="K544">
            <v>0</v>
          </cell>
          <cell r="L544">
            <v>3117285213</v>
          </cell>
          <cell r="M544" t="str">
            <v>minicolguajira@yahoo.com.mx</v>
          </cell>
          <cell r="N544" t="str">
            <v>SRD</v>
          </cell>
          <cell r="O544" t="str">
            <v>Externado</v>
          </cell>
          <cell r="P544" t="str">
            <v>Media jornada</v>
          </cell>
          <cell r="Q544" t="str">
            <v>Vulneración</v>
          </cell>
          <cell r="R544">
            <v>0</v>
          </cell>
          <cell r="S544" t="str">
            <v>4400-342-2020</v>
          </cell>
          <cell r="T544">
            <v>56</v>
          </cell>
          <cell r="U544">
            <v>0</v>
          </cell>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v>0</v>
          </cell>
          <cell r="H545" t="str">
            <v>Calle 2 No. 16-21 Barrio Loma Fresca</v>
          </cell>
          <cell r="I545" t="str">
            <v>Maicao</v>
          </cell>
          <cell r="J545" t="str">
            <v>Maicao 5</v>
          </cell>
          <cell r="K545">
            <v>0</v>
          </cell>
          <cell r="L545">
            <v>3118613881</v>
          </cell>
          <cell r="M545" t="str">
            <v>significartemaicao@gmail.com</v>
          </cell>
          <cell r="N545" t="str">
            <v>SRD</v>
          </cell>
          <cell r="O545" t="str">
            <v>Centro de emergencia</v>
          </cell>
          <cell r="P545">
            <v>0</v>
          </cell>
          <cell r="Q545" t="str">
            <v>Vulneración</v>
          </cell>
          <cell r="R545">
            <v>0</v>
          </cell>
          <cell r="S545" t="str">
            <v>4400-349-2020</v>
          </cell>
          <cell r="T545">
            <v>30</v>
          </cell>
          <cell r="U545">
            <v>0</v>
          </cell>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v>0</v>
          </cell>
          <cell r="H546" t="str">
            <v>Calle 3b No. 1c-74 Barrio Arriba</v>
          </cell>
          <cell r="I546" t="str">
            <v>Riohacha</v>
          </cell>
          <cell r="J546" t="str">
            <v>Riohacha 2</v>
          </cell>
          <cell r="K546">
            <v>0</v>
          </cell>
          <cell r="L546">
            <v>3007703368</v>
          </cell>
          <cell r="M546" t="str">
            <v>caimec@hotmail.com</v>
          </cell>
          <cell r="N546" t="str">
            <v>SRPA</v>
          </cell>
          <cell r="O546" t="str">
            <v>Semicerrado externado</v>
          </cell>
          <cell r="P546" t="str">
            <v>Media jornada</v>
          </cell>
          <cell r="Q546" t="str">
            <v>SRPA</v>
          </cell>
          <cell r="R546">
            <v>0</v>
          </cell>
          <cell r="S546" t="str">
            <v>4400-338-2020</v>
          </cell>
          <cell r="T546">
            <v>52</v>
          </cell>
          <cell r="U546">
            <v>0</v>
          </cell>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v>0</v>
          </cell>
          <cell r="H547" t="str">
            <v>Calle 3b No. 1c-74 Barrio Arriba</v>
          </cell>
          <cell r="I547" t="str">
            <v>Riohacha</v>
          </cell>
          <cell r="J547" t="str">
            <v>Riohacha 2</v>
          </cell>
          <cell r="K547">
            <v>0</v>
          </cell>
          <cell r="L547">
            <v>3007703368</v>
          </cell>
          <cell r="M547" t="str">
            <v>caimec@hotmail.com</v>
          </cell>
          <cell r="N547" t="str">
            <v>SRPA</v>
          </cell>
          <cell r="O547" t="str">
            <v>Apoyo postinstitucional – SRPA</v>
          </cell>
          <cell r="P547">
            <v>0</v>
          </cell>
          <cell r="Q547" t="str">
            <v>SRPA</v>
          </cell>
          <cell r="R547">
            <v>0</v>
          </cell>
          <cell r="S547" t="str">
            <v>4400-339-2020</v>
          </cell>
          <cell r="T547">
            <v>15</v>
          </cell>
          <cell r="U547">
            <v>0</v>
          </cell>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v>0</v>
          </cell>
          <cell r="H548" t="str">
            <v>Calle 3b No. 1c-74 Barrio Arriba</v>
          </cell>
          <cell r="I548" t="str">
            <v>Riohacha</v>
          </cell>
          <cell r="J548" t="str">
            <v>Riohacha 2</v>
          </cell>
          <cell r="K548">
            <v>0</v>
          </cell>
          <cell r="L548">
            <v>3007703368</v>
          </cell>
          <cell r="M548" t="str">
            <v>caimec@hotmail.com</v>
          </cell>
          <cell r="N548" t="str">
            <v>SRPA</v>
          </cell>
          <cell r="O548" t="str">
            <v>Libertad vigilada – asistida</v>
          </cell>
          <cell r="P548">
            <v>0</v>
          </cell>
          <cell r="Q548" t="str">
            <v>SRPA</v>
          </cell>
          <cell r="R548">
            <v>0</v>
          </cell>
          <cell r="S548" t="str">
            <v>4400-340-2020</v>
          </cell>
          <cell r="T548">
            <v>52</v>
          </cell>
          <cell r="U548">
            <v>0</v>
          </cell>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v>0</v>
          </cell>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v>0</v>
          </cell>
          <cell r="Q549" t="str">
            <v>HS: Vulneración - Discapacidad</v>
          </cell>
          <cell r="R549">
            <v>0</v>
          </cell>
          <cell r="S549" t="str">
            <v>68-565-2020</v>
          </cell>
          <cell r="T549">
            <v>97</v>
          </cell>
          <cell r="U549">
            <v>0</v>
          </cell>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v>0</v>
          </cell>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v>0</v>
          </cell>
          <cell r="Q550" t="str">
            <v>HS: Vulneración - Discapacidad</v>
          </cell>
          <cell r="R550">
            <v>0</v>
          </cell>
          <cell r="S550" t="str">
            <v>68-554-2020</v>
          </cell>
          <cell r="T550">
            <v>345</v>
          </cell>
          <cell r="U550">
            <v>0</v>
          </cell>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v>0</v>
          </cell>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v>0</v>
          </cell>
          <cell r="Q551" t="str">
            <v>HS: Vulneración - Discapacidad</v>
          </cell>
          <cell r="R551">
            <v>0</v>
          </cell>
          <cell r="S551" t="str">
            <v>68-561-2020</v>
          </cell>
          <cell r="T551">
            <v>185</v>
          </cell>
          <cell r="U551">
            <v>0</v>
          </cell>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v>0</v>
          </cell>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v>0</v>
          </cell>
          <cell r="Q552" t="str">
            <v>Vulneración</v>
          </cell>
          <cell r="R552">
            <v>0</v>
          </cell>
          <cell r="S552" t="str">
            <v>68-570-2020</v>
          </cell>
          <cell r="T552">
            <v>65</v>
          </cell>
          <cell r="U552">
            <v>0</v>
          </cell>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v>0</v>
          </cell>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v>0</v>
          </cell>
          <cell r="Q553" t="str">
            <v>Vulneración</v>
          </cell>
          <cell r="R553">
            <v>0</v>
          </cell>
          <cell r="S553" t="str">
            <v>68-545-2020</v>
          </cell>
          <cell r="T553">
            <v>46</v>
          </cell>
          <cell r="U553">
            <v>0</v>
          </cell>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v>0</v>
          </cell>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v>0</v>
          </cell>
          <cell r="Q554" t="str">
            <v>Vulneración</v>
          </cell>
          <cell r="R554">
            <v>0</v>
          </cell>
          <cell r="S554" t="str">
            <v>68-533-2020</v>
          </cell>
          <cell r="T554">
            <v>114</v>
          </cell>
          <cell r="U554">
            <v>0</v>
          </cell>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v>0</v>
          </cell>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v>0</v>
          </cell>
          <cell r="S555" t="str">
            <v>68-546-2020</v>
          </cell>
          <cell r="T555">
            <v>230</v>
          </cell>
          <cell r="U555">
            <v>0</v>
          </cell>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v>0</v>
          </cell>
          <cell r="Q556" t="str">
            <v>Vulneración</v>
          </cell>
          <cell r="R556">
            <v>0</v>
          </cell>
          <cell r="S556" t="str">
            <v>68-557-2020</v>
          </cell>
          <cell r="T556">
            <v>50</v>
          </cell>
          <cell r="U556">
            <v>0</v>
          </cell>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v>0</v>
          </cell>
          <cell r="Q557" t="str">
            <v>Vulneración</v>
          </cell>
          <cell r="R557">
            <v>0</v>
          </cell>
          <cell r="S557" t="str">
            <v>68-557-2020</v>
          </cell>
          <cell r="T557">
            <v>0</v>
          </cell>
          <cell r="U557">
            <v>0</v>
          </cell>
          <cell r="V557">
            <v>44181</v>
          </cell>
          <cell r="W557">
            <v>44347</v>
          </cell>
          <cell r="X557">
            <v>0</v>
          </cell>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v>0</v>
          </cell>
          <cell r="Q558" t="str">
            <v>Vulneración</v>
          </cell>
          <cell r="R558">
            <v>0</v>
          </cell>
          <cell r="S558" t="str">
            <v>68-557-2020</v>
          </cell>
          <cell r="T558">
            <v>0</v>
          </cell>
          <cell r="U558">
            <v>0</v>
          </cell>
          <cell r="V558">
            <v>44181</v>
          </cell>
          <cell r="W558">
            <v>44347</v>
          </cell>
          <cell r="X558">
            <v>0</v>
          </cell>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v>0</v>
          </cell>
          <cell r="Q559" t="str">
            <v>Vulneración</v>
          </cell>
          <cell r="R559">
            <v>0</v>
          </cell>
          <cell r="S559" t="str">
            <v>68-557-2020</v>
          </cell>
          <cell r="T559">
            <v>0</v>
          </cell>
          <cell r="U559">
            <v>0</v>
          </cell>
          <cell r="V559">
            <v>44181</v>
          </cell>
          <cell r="W559">
            <v>44347</v>
          </cell>
          <cell r="X559">
            <v>0</v>
          </cell>
          <cell r="Y559" t="str">
            <v>Vanessa Álvarez Sierra</v>
          </cell>
        </row>
        <row r="560">
          <cell r="B560" t="str">
            <v>68-4-559</v>
          </cell>
          <cell r="C560" t="str">
            <v>Santander</v>
          </cell>
          <cell r="D560" t="str">
            <v>Aldeas infantiles SOS Colombia</v>
          </cell>
          <cell r="E560" t="str">
            <v>860024041-6</v>
          </cell>
          <cell r="F560" t="str">
            <v>Sergio Fernando Garces Arias</v>
          </cell>
          <cell r="G560">
            <v>0</v>
          </cell>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v>0</v>
          </cell>
          <cell r="Q560" t="str">
            <v>Vida independiente</v>
          </cell>
          <cell r="R560">
            <v>0</v>
          </cell>
          <cell r="S560" t="str">
            <v>68-551-2020</v>
          </cell>
          <cell r="T560">
            <v>27</v>
          </cell>
          <cell r="U560">
            <v>0</v>
          </cell>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v>0</v>
          </cell>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v>0</v>
          </cell>
          <cell r="Q561" t="str">
            <v>Vulneración</v>
          </cell>
          <cell r="R561">
            <v>0</v>
          </cell>
          <cell r="S561" t="str">
            <v>68-568-2020</v>
          </cell>
          <cell r="T561">
            <v>36</v>
          </cell>
          <cell r="U561">
            <v>0</v>
          </cell>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v>0</v>
          </cell>
          <cell r="H562" t="str">
            <v>Kilómetro 1 Vía Acueducto Vereda la Malaña</v>
          </cell>
          <cell r="I562" t="str">
            <v>Bucaramanga</v>
          </cell>
          <cell r="J562" t="str">
            <v>Luis Carlos Galan</v>
          </cell>
          <cell r="K562">
            <v>0</v>
          </cell>
          <cell r="L562">
            <v>3107959519</v>
          </cell>
          <cell r="M562" t="str">
            <v>creserpsicosocial@gmail.com</v>
          </cell>
          <cell r="N562" t="str">
            <v>SRD</v>
          </cell>
          <cell r="O562" t="str">
            <v>Internado</v>
          </cell>
          <cell r="P562">
            <v>0</v>
          </cell>
          <cell r="Q562" t="str">
            <v>Discapacidad</v>
          </cell>
          <cell r="R562" t="str">
            <v>Intelectual</v>
          </cell>
          <cell r="S562" t="str">
            <v>68-552-2020</v>
          </cell>
          <cell r="T562">
            <v>75</v>
          </cell>
          <cell r="U562">
            <v>0</v>
          </cell>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v>0</v>
          </cell>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v>0</v>
          </cell>
          <cell r="Q563" t="str">
            <v>Discapacidad</v>
          </cell>
          <cell r="R563" t="str">
            <v>Mental psicosocial</v>
          </cell>
          <cell r="S563" t="str">
            <v>68-569-2020</v>
          </cell>
          <cell r="T563">
            <v>50</v>
          </cell>
          <cell r="U563">
            <v>0</v>
          </cell>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v>0</v>
          </cell>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v>0</v>
          </cell>
          <cell r="Q564" t="str">
            <v>Vulneración</v>
          </cell>
          <cell r="R564">
            <v>0</v>
          </cell>
          <cell r="S564" t="str">
            <v>68-548-2020</v>
          </cell>
          <cell r="T564">
            <v>50</v>
          </cell>
          <cell r="U564">
            <v>0</v>
          </cell>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v>0</v>
          </cell>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v>0</v>
          </cell>
          <cell r="Q565" t="str">
            <v>Vulneración</v>
          </cell>
          <cell r="R565">
            <v>0</v>
          </cell>
          <cell r="S565" t="str">
            <v>68-549-2020</v>
          </cell>
          <cell r="T565">
            <v>52</v>
          </cell>
          <cell r="U565">
            <v>0</v>
          </cell>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v>0</v>
          </cell>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v>0</v>
          </cell>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v>0</v>
          </cell>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v>0</v>
          </cell>
          <cell r="Q567" t="str">
            <v>Discapacidad</v>
          </cell>
          <cell r="R567" t="str">
            <v>Intelectual</v>
          </cell>
          <cell r="S567" t="str">
            <v>68-553-2020</v>
          </cell>
          <cell r="T567">
            <v>81</v>
          </cell>
          <cell r="U567">
            <v>0</v>
          </cell>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v>0</v>
          </cell>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v>0</v>
          </cell>
          <cell r="Q568" t="str">
            <v>Vulneración</v>
          </cell>
          <cell r="R568" t="str">
            <v>Intelectual</v>
          </cell>
          <cell r="S568" t="str">
            <v>68-571-2020</v>
          </cell>
          <cell r="T568">
            <v>10</v>
          </cell>
          <cell r="U568">
            <v>0</v>
          </cell>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v>0</v>
          </cell>
          <cell r="L569">
            <v>3143557787</v>
          </cell>
          <cell r="M569" t="str">
            <v>fundacionfdecs@gmail.com caraballoleon@hotmail.com</v>
          </cell>
          <cell r="N569" t="str">
            <v>SRD</v>
          </cell>
          <cell r="O569" t="str">
            <v>Internado</v>
          </cell>
          <cell r="P569">
            <v>0</v>
          </cell>
          <cell r="Q569" t="str">
            <v>Discapacidad</v>
          </cell>
          <cell r="R569" t="str">
            <v>Intelectual</v>
          </cell>
          <cell r="S569" t="str">
            <v>68-555-2020</v>
          </cell>
          <cell r="T569">
            <v>40</v>
          </cell>
          <cell r="U569">
            <v>0</v>
          </cell>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v>0</v>
          </cell>
          <cell r="L570">
            <v>3166913291</v>
          </cell>
          <cell r="M570" t="str">
            <v>funda_revivir@hotmail.com</v>
          </cell>
          <cell r="N570" t="str">
            <v>SRD</v>
          </cell>
          <cell r="O570" t="str">
            <v>Internado</v>
          </cell>
          <cell r="P570">
            <v>0</v>
          </cell>
          <cell r="Q570" t="str">
            <v>Vulneración</v>
          </cell>
          <cell r="R570">
            <v>0</v>
          </cell>
          <cell r="S570" t="str">
            <v>68-558-2020</v>
          </cell>
          <cell r="T570">
            <v>35</v>
          </cell>
          <cell r="U570">
            <v>0</v>
          </cell>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v>0</v>
          </cell>
          <cell r="L571">
            <v>3166913291</v>
          </cell>
          <cell r="M571" t="str">
            <v>funda_revivir@hotmail.com</v>
          </cell>
          <cell r="N571" t="str">
            <v>SRD</v>
          </cell>
          <cell r="O571" t="str">
            <v>Internado</v>
          </cell>
          <cell r="P571">
            <v>0</v>
          </cell>
          <cell r="Q571" t="str">
            <v>Vulneración</v>
          </cell>
          <cell r="R571">
            <v>0</v>
          </cell>
          <cell r="S571" t="str">
            <v>68-558-2020</v>
          </cell>
          <cell r="T571">
            <v>0</v>
          </cell>
          <cell r="U571">
            <v>0</v>
          </cell>
          <cell r="V571">
            <v>44181</v>
          </cell>
          <cell r="W571">
            <v>44347</v>
          </cell>
          <cell r="X571">
            <v>0</v>
          </cell>
          <cell r="Y571" t="str">
            <v>Carmen Cecilia Castaño Matute</v>
          </cell>
        </row>
        <row r="572">
          <cell r="B572" t="str">
            <v>68-249-571</v>
          </cell>
          <cell r="C572" t="str">
            <v>Santander</v>
          </cell>
          <cell r="D572" t="str">
            <v>Orden de los clérigos regulares somascos</v>
          </cell>
          <cell r="E572" t="str">
            <v>860027139-2</v>
          </cell>
          <cell r="F572" t="str">
            <v>Luigi Ghezzi</v>
          </cell>
          <cell r="G572">
            <v>0</v>
          </cell>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v>0</v>
          </cell>
          <cell r="S572" t="str">
            <v>68-547-2020</v>
          </cell>
          <cell r="T572">
            <v>80</v>
          </cell>
          <cell r="U572">
            <v>0</v>
          </cell>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v>0</v>
          </cell>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v>0</v>
          </cell>
          <cell r="S573" t="str">
            <v>68-535-2020</v>
          </cell>
          <cell r="T573">
            <v>50</v>
          </cell>
          <cell r="U573">
            <v>0</v>
          </cell>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v>0</v>
          </cell>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v>0</v>
          </cell>
          <cell r="S574" t="str">
            <v>68-536-2020</v>
          </cell>
          <cell r="T574">
            <v>46</v>
          </cell>
          <cell r="U574">
            <v>0</v>
          </cell>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v>0</v>
          </cell>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v>0</v>
          </cell>
          <cell r="Q575" t="str">
            <v>RAJ</v>
          </cell>
          <cell r="R575">
            <v>0</v>
          </cell>
          <cell r="S575" t="str">
            <v>68-542-2020</v>
          </cell>
          <cell r="T575">
            <v>30</v>
          </cell>
          <cell r="U575">
            <v>0</v>
          </cell>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v>0</v>
          </cell>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v>0</v>
          </cell>
          <cell r="Q576" t="str">
            <v>SRPA</v>
          </cell>
          <cell r="R576">
            <v>0</v>
          </cell>
          <cell r="S576" t="str">
            <v>68-543-2020</v>
          </cell>
          <cell r="T576">
            <v>10</v>
          </cell>
          <cell r="U576">
            <v>0</v>
          </cell>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v>0</v>
          </cell>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v>0</v>
          </cell>
          <cell r="Q577" t="str">
            <v>SRPA</v>
          </cell>
          <cell r="R577">
            <v>0</v>
          </cell>
          <cell r="S577" t="str">
            <v>68-544-2020</v>
          </cell>
          <cell r="T577">
            <v>30</v>
          </cell>
          <cell r="U577">
            <v>0</v>
          </cell>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v>0</v>
          </cell>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v>0</v>
          </cell>
          <cell r="Q578" t="str">
            <v>SRPA</v>
          </cell>
          <cell r="R578">
            <v>0</v>
          </cell>
          <cell r="S578" t="str">
            <v>68-567-2020</v>
          </cell>
          <cell r="T578">
            <v>30</v>
          </cell>
          <cell r="U578">
            <v>0</v>
          </cell>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v>0</v>
          </cell>
          <cell r="L579">
            <v>3212147019</v>
          </cell>
          <cell r="M579" t="str">
            <v>fundacionfei.granja@gmail.com</v>
          </cell>
          <cell r="N579" t="str">
            <v>SRPA</v>
          </cell>
          <cell r="O579" t="str">
            <v>Centro de atención especializada</v>
          </cell>
          <cell r="P579">
            <v>0</v>
          </cell>
          <cell r="Q579" t="str">
            <v>SRPA</v>
          </cell>
          <cell r="R579">
            <v>0</v>
          </cell>
          <cell r="S579" t="str">
            <v>68-534-2020</v>
          </cell>
          <cell r="T579">
            <v>205</v>
          </cell>
          <cell r="U579">
            <v>0</v>
          </cell>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v>0</v>
          </cell>
          <cell r="Q580" t="str">
            <v>SRPA</v>
          </cell>
          <cell r="R580">
            <v>0</v>
          </cell>
          <cell r="S580" t="str">
            <v>68-534-2020</v>
          </cell>
          <cell r="T580">
            <v>0</v>
          </cell>
          <cell r="U580">
            <v>0</v>
          </cell>
          <cell r="V580">
            <v>44181</v>
          </cell>
          <cell r="W580">
            <v>44347</v>
          </cell>
          <cell r="X580">
            <v>0</v>
          </cell>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v>0</v>
          </cell>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v>0</v>
          </cell>
          <cell r="Q581" t="str">
            <v>RAJ</v>
          </cell>
          <cell r="R581">
            <v>0</v>
          </cell>
          <cell r="S581" t="str">
            <v>68-541-2020</v>
          </cell>
          <cell r="T581">
            <v>150</v>
          </cell>
          <cell r="U581">
            <v>0</v>
          </cell>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v>0</v>
          </cell>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v>0</v>
          </cell>
          <cell r="Q582" t="str">
            <v>SRPA</v>
          </cell>
          <cell r="R582">
            <v>0</v>
          </cell>
          <cell r="S582" t="str">
            <v>68-540-2020</v>
          </cell>
          <cell r="T582">
            <v>80</v>
          </cell>
          <cell r="U582">
            <v>0</v>
          </cell>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v>0</v>
          </cell>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v>0</v>
          </cell>
          <cell r="Q583" t="str">
            <v>SRPA</v>
          </cell>
          <cell r="R583">
            <v>0</v>
          </cell>
          <cell r="S583" t="str">
            <v>68-566-2020</v>
          </cell>
          <cell r="T583">
            <v>4</v>
          </cell>
          <cell r="U583">
            <v>0</v>
          </cell>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v>0</v>
          </cell>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v>0</v>
          </cell>
          <cell r="Q584" t="str">
            <v>SRPA</v>
          </cell>
          <cell r="R584">
            <v>0</v>
          </cell>
          <cell r="S584" t="str">
            <v>68-560-2020</v>
          </cell>
          <cell r="T584">
            <v>68</v>
          </cell>
          <cell r="U584">
            <v>0</v>
          </cell>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v>0</v>
          </cell>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v>0</v>
          </cell>
          <cell r="S585" t="str">
            <v>68-556-2020</v>
          </cell>
          <cell r="T585">
            <v>10</v>
          </cell>
          <cell r="U585">
            <v>0</v>
          </cell>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v>0</v>
          </cell>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v>0</v>
          </cell>
          <cell r="Q586" t="str">
            <v>RAJ</v>
          </cell>
          <cell r="R586">
            <v>0</v>
          </cell>
          <cell r="S586" t="str">
            <v>68-562-2020</v>
          </cell>
          <cell r="T586">
            <v>25</v>
          </cell>
          <cell r="U586">
            <v>0</v>
          </cell>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v>0</v>
          </cell>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v>0</v>
          </cell>
          <cell r="Q587" t="str">
            <v>SRPA</v>
          </cell>
          <cell r="R587">
            <v>0</v>
          </cell>
          <cell r="S587" t="str">
            <v>68-564-2020</v>
          </cell>
          <cell r="T587">
            <v>25</v>
          </cell>
          <cell r="U587">
            <v>0</v>
          </cell>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v>0</v>
          </cell>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v>0</v>
          </cell>
          <cell r="Q588" t="str">
            <v>RAJ</v>
          </cell>
          <cell r="R588">
            <v>0</v>
          </cell>
          <cell r="S588" t="str">
            <v>68-563-2020</v>
          </cell>
          <cell r="T588">
            <v>5</v>
          </cell>
          <cell r="U588">
            <v>0</v>
          </cell>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v>0</v>
          </cell>
          <cell r="H589" t="str">
            <v>Carrera 33 No 75-105 Primer Piso La Floresta</v>
          </cell>
          <cell r="I589" t="str">
            <v>Barrancabermeja</v>
          </cell>
          <cell r="J589" t="str">
            <v>La Floresta</v>
          </cell>
          <cell r="K589">
            <v>0</v>
          </cell>
          <cell r="L589">
            <v>3166913291</v>
          </cell>
          <cell r="M589" t="str">
            <v>funda_revivir@hotmail.com</v>
          </cell>
          <cell r="N589" t="str">
            <v>SRPA</v>
          </cell>
          <cell r="O589" t="str">
            <v>Centro transitorio</v>
          </cell>
          <cell r="P589">
            <v>0</v>
          </cell>
          <cell r="Q589" t="str">
            <v>SRPA</v>
          </cell>
          <cell r="R589">
            <v>0</v>
          </cell>
          <cell r="S589" t="str">
            <v>68-572-2020</v>
          </cell>
          <cell r="T589">
            <v>1</v>
          </cell>
          <cell r="U589">
            <v>0</v>
          </cell>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v>0</v>
          </cell>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v>0</v>
          </cell>
          <cell r="Q590" t="str">
            <v>SRPA</v>
          </cell>
          <cell r="R590">
            <v>0</v>
          </cell>
          <cell r="S590" t="str">
            <v>68-559-2020</v>
          </cell>
          <cell r="T590">
            <v>8</v>
          </cell>
          <cell r="U590">
            <v>0</v>
          </cell>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v>0</v>
          </cell>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v>0</v>
          </cell>
          <cell r="Q591" t="str">
            <v>Discapacidad</v>
          </cell>
          <cell r="R591" t="str">
            <v>Mental psicosocial</v>
          </cell>
          <cell r="S591" t="str">
            <v>0538-2020</v>
          </cell>
          <cell r="T591">
            <v>89</v>
          </cell>
          <cell r="U591">
            <v>0</v>
          </cell>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v>0</v>
          </cell>
          <cell r="Q592" t="str">
            <v>Vulneración</v>
          </cell>
          <cell r="R592">
            <v>0</v>
          </cell>
          <cell r="S592" t="str">
            <v>0546-2020</v>
          </cell>
          <cell r="T592">
            <v>50</v>
          </cell>
          <cell r="U592">
            <v>0</v>
          </cell>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v>0</v>
          </cell>
          <cell r="Q593" t="str">
            <v>Vulneración</v>
          </cell>
          <cell r="R593">
            <v>0</v>
          </cell>
          <cell r="S593" t="str">
            <v>0546-2020</v>
          </cell>
          <cell r="T593">
            <v>0</v>
          </cell>
          <cell r="U593">
            <v>0</v>
          </cell>
          <cell r="V593">
            <v>44181</v>
          </cell>
          <cell r="W593">
            <v>44347</v>
          </cell>
          <cell r="X593">
            <v>0</v>
          </cell>
          <cell r="Y593" t="str">
            <v>Martha Ligia Caro Garcia</v>
          </cell>
        </row>
        <row r="594">
          <cell r="B594" t="str">
            <v>13-94-593</v>
          </cell>
          <cell r="C594" t="str">
            <v>Bolívar</v>
          </cell>
          <cell r="D594" t="str">
            <v>Fundación casa del niño IPS</v>
          </cell>
          <cell r="E594" t="str">
            <v>806008935-1</v>
          </cell>
          <cell r="F594" t="str">
            <v>Nestor Rafael De Oro Lora</v>
          </cell>
          <cell r="G594">
            <v>0</v>
          </cell>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v>0</v>
          </cell>
          <cell r="Q594" t="str">
            <v>Discapacidad</v>
          </cell>
          <cell r="R594">
            <v>0</v>
          </cell>
          <cell r="S594" t="str">
            <v>0544-2020</v>
          </cell>
          <cell r="T594">
            <v>117</v>
          </cell>
          <cell r="U594">
            <v>0</v>
          </cell>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v>0</v>
          </cell>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v>0</v>
          </cell>
          <cell r="Q595" t="str">
            <v>Discapacidad</v>
          </cell>
          <cell r="R595" t="str">
            <v>Intelectual</v>
          </cell>
          <cell r="S595" t="str">
            <v>0545-2020</v>
          </cell>
          <cell r="T595">
            <v>50</v>
          </cell>
          <cell r="U595">
            <v>0</v>
          </cell>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v>0</v>
          </cell>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v>0</v>
          </cell>
          <cell r="Q596" t="str">
            <v>Vulneración</v>
          </cell>
          <cell r="R596">
            <v>0</v>
          </cell>
          <cell r="S596" t="str">
            <v>0526-2020</v>
          </cell>
          <cell r="T596">
            <v>0</v>
          </cell>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v>0</v>
          </cell>
          <cell r="H597" t="str">
            <v>Barrio Daniel Lemaitre No. 71-25 - Calle 32 No. 10C 17</v>
          </cell>
          <cell r="I597" t="str">
            <v>Cartagena</v>
          </cell>
          <cell r="J597" t="str">
            <v>Historico y del Caribe Norte</v>
          </cell>
          <cell r="K597">
            <v>0</v>
          </cell>
          <cell r="L597">
            <v>3106333469</v>
          </cell>
          <cell r="M597" t="str">
            <v>fdignitas@gmail.com</v>
          </cell>
          <cell r="N597" t="str">
            <v>SRD</v>
          </cell>
          <cell r="O597" t="str">
            <v>Intervención de Apoyo - Apoyo Psicosocial</v>
          </cell>
          <cell r="P597">
            <v>0</v>
          </cell>
          <cell r="Q597" t="str">
            <v>Violencia Sexual</v>
          </cell>
          <cell r="R597">
            <v>0</v>
          </cell>
          <cell r="S597" t="str">
            <v>0530-2020</v>
          </cell>
          <cell r="T597">
            <v>40</v>
          </cell>
          <cell r="U597">
            <v>0</v>
          </cell>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v>0</v>
          </cell>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v>0</v>
          </cell>
          <cell r="Q598" t="str">
            <v>Vulneración</v>
          </cell>
          <cell r="R598">
            <v>0</v>
          </cell>
          <cell r="S598" t="str">
            <v>0535-2020</v>
          </cell>
          <cell r="T598">
            <v>210</v>
          </cell>
          <cell r="U598">
            <v>0</v>
          </cell>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v>0</v>
          </cell>
          <cell r="Q599" t="str">
            <v>Vulneración</v>
          </cell>
          <cell r="R599">
            <v>0</v>
          </cell>
          <cell r="S599" t="str">
            <v>0540-2020</v>
          </cell>
          <cell r="T599">
            <v>17</v>
          </cell>
          <cell r="U599">
            <v>0</v>
          </cell>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v>0</v>
          </cell>
          <cell r="Q600" t="str">
            <v>Vulneración</v>
          </cell>
          <cell r="R600">
            <v>0</v>
          </cell>
          <cell r="S600" t="str">
            <v>0540-2020</v>
          </cell>
          <cell r="T600">
            <v>0</v>
          </cell>
          <cell r="U600">
            <v>0</v>
          </cell>
          <cell r="V600">
            <v>44181</v>
          </cell>
          <cell r="W600">
            <v>44301</v>
          </cell>
          <cell r="X600">
            <v>0</v>
          </cell>
          <cell r="Y600" t="str">
            <v>Martha Ligia Caro Garcia</v>
          </cell>
        </row>
        <row r="601">
          <cell r="B601" t="str">
            <v>13-195-600</v>
          </cell>
          <cell r="C601" t="str">
            <v>Bolívar</v>
          </cell>
          <cell r="D601" t="str">
            <v>Fundación Renacer</v>
          </cell>
          <cell r="E601" t="str">
            <v>800230838-3</v>
          </cell>
          <cell r="F601" t="str">
            <v>Luz Estella Cardenas Ovalle</v>
          </cell>
          <cell r="G601">
            <v>0</v>
          </cell>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v>0</v>
          </cell>
          <cell r="Q601" t="str">
            <v>Violencia Sexual</v>
          </cell>
          <cell r="R601">
            <v>0</v>
          </cell>
          <cell r="S601" t="str">
            <v>0531-2020</v>
          </cell>
          <cell r="T601">
            <v>50</v>
          </cell>
          <cell r="U601">
            <v>0</v>
          </cell>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v>0</v>
          </cell>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v>0</v>
          </cell>
          <cell r="S602" t="str">
            <v>0532-2020</v>
          </cell>
          <cell r="T602">
            <v>80</v>
          </cell>
          <cell r="U602">
            <v>0</v>
          </cell>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v>0</v>
          </cell>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v>0</v>
          </cell>
          <cell r="S603" t="str">
            <v>0543-2020</v>
          </cell>
          <cell r="T603">
            <v>45</v>
          </cell>
          <cell r="U603">
            <v>0</v>
          </cell>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v>0</v>
          </cell>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v>0</v>
          </cell>
          <cell r="S604" t="str">
            <v>0533-2020</v>
          </cell>
          <cell r="T604">
            <v>50</v>
          </cell>
          <cell r="U604">
            <v>0</v>
          </cell>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v>0</v>
          </cell>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v>0</v>
          </cell>
          <cell r="Q605" t="str">
            <v>Consumo SPA</v>
          </cell>
          <cell r="R605">
            <v>0</v>
          </cell>
          <cell r="S605" t="str">
            <v>0529-2020</v>
          </cell>
          <cell r="T605">
            <v>20</v>
          </cell>
          <cell r="U605">
            <v>0</v>
          </cell>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v>0</v>
          </cell>
          <cell r="H606" t="str">
            <v>Sector Altamira Calle 24 A No. 34 Lote 15 Barrio Plan Parejo</v>
          </cell>
          <cell r="I606" t="str">
            <v>Turbaco</v>
          </cell>
          <cell r="J606" t="str">
            <v>Turbaco</v>
          </cell>
          <cell r="K606">
            <v>0</v>
          </cell>
          <cell r="L606">
            <v>3215419102</v>
          </cell>
          <cell r="M606" t="str">
            <v>coordinacioncasa@donesdemisericordia.org</v>
          </cell>
          <cell r="N606" t="str">
            <v>SRD</v>
          </cell>
          <cell r="O606" t="str">
            <v>Internado</v>
          </cell>
          <cell r="P606">
            <v>0</v>
          </cell>
          <cell r="Q606" t="str">
            <v>Calle</v>
          </cell>
          <cell r="R606">
            <v>0</v>
          </cell>
          <cell r="S606" t="str">
            <v>0539-2020</v>
          </cell>
          <cell r="T606">
            <v>25</v>
          </cell>
          <cell r="U606">
            <v>0</v>
          </cell>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v>0</v>
          </cell>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v>0</v>
          </cell>
          <cell r="Q607" t="str">
            <v>Discapacidad</v>
          </cell>
          <cell r="R607" t="str">
            <v>Mental psicosocial</v>
          </cell>
          <cell r="S607" t="str">
            <v>0541-2020</v>
          </cell>
          <cell r="T607">
            <v>61</v>
          </cell>
          <cell r="U607">
            <v>0</v>
          </cell>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v>0</v>
          </cell>
          <cell r="H608" t="str">
            <v>Carrera 15 No. 22-284 Urbanización La Granja</v>
          </cell>
          <cell r="I608" t="str">
            <v>Turbaco</v>
          </cell>
          <cell r="J608" t="str">
            <v>Turbaco</v>
          </cell>
          <cell r="K608">
            <v>0</v>
          </cell>
          <cell r="L608">
            <v>3167537372</v>
          </cell>
          <cell r="M608" t="str">
            <v>Nuevavida.turbaco@fhclaret.org</v>
          </cell>
          <cell r="N608" t="str">
            <v>SRPA</v>
          </cell>
          <cell r="O608" t="str">
            <v>Centro de Atención Especializada</v>
          </cell>
          <cell r="P608">
            <v>0</v>
          </cell>
          <cell r="Q608" t="str">
            <v>SRPA</v>
          </cell>
          <cell r="R608">
            <v>0</v>
          </cell>
          <cell r="S608" t="str">
            <v>0527-2020</v>
          </cell>
          <cell r="T608">
            <v>80</v>
          </cell>
          <cell r="U608">
            <v>0</v>
          </cell>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v>0</v>
          </cell>
          <cell r="H609" t="str">
            <v>Carrera 15 No. 22-284 Urbanización La Granja</v>
          </cell>
          <cell r="I609" t="str">
            <v>Turbaco</v>
          </cell>
          <cell r="J609" t="str">
            <v>Turbaco</v>
          </cell>
          <cell r="K609">
            <v>0</v>
          </cell>
          <cell r="L609">
            <v>3167537372</v>
          </cell>
          <cell r="M609" t="str">
            <v>Nuevavida.turbaco@fhclaret.org</v>
          </cell>
          <cell r="N609" t="str">
            <v>SRPA</v>
          </cell>
          <cell r="O609" t="str">
            <v>Centro de Internamiento Preventivo</v>
          </cell>
          <cell r="P609">
            <v>0</v>
          </cell>
          <cell r="Q609" t="str">
            <v>SRPA</v>
          </cell>
          <cell r="R609">
            <v>0</v>
          </cell>
          <cell r="S609" t="str">
            <v>0527-2020</v>
          </cell>
          <cell r="T609">
            <v>20</v>
          </cell>
          <cell r="U609">
            <v>0</v>
          </cell>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v>0</v>
          </cell>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v>0</v>
          </cell>
          <cell r="S610" t="str">
            <v>0528-2020</v>
          </cell>
          <cell r="T610">
            <v>37</v>
          </cell>
          <cell r="U610">
            <v>0</v>
          </cell>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v>0</v>
          </cell>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v>0</v>
          </cell>
          <cell r="Q611" t="str">
            <v>RAJ</v>
          </cell>
          <cell r="R611">
            <v>0</v>
          </cell>
          <cell r="S611" t="str">
            <v>0542-2020</v>
          </cell>
          <cell r="T611">
            <v>25</v>
          </cell>
          <cell r="U611">
            <v>0</v>
          </cell>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v>0</v>
          </cell>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v>0</v>
          </cell>
          <cell r="S612" t="str">
            <v>0534-2020</v>
          </cell>
          <cell r="T612">
            <v>18</v>
          </cell>
          <cell r="U612">
            <v>0</v>
          </cell>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v>0</v>
          </cell>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v>0</v>
          </cell>
          <cell r="Q613" t="str">
            <v>SRPA</v>
          </cell>
          <cell r="R613">
            <v>0</v>
          </cell>
          <cell r="S613" t="str">
            <v>0536-2020</v>
          </cell>
          <cell r="T613">
            <v>100</v>
          </cell>
          <cell r="U613">
            <v>0</v>
          </cell>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v>0</v>
          </cell>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v>0</v>
          </cell>
          <cell r="Q614" t="str">
            <v>SRPA</v>
          </cell>
          <cell r="R614">
            <v>0</v>
          </cell>
          <cell r="S614" t="str">
            <v>0537-2020</v>
          </cell>
          <cell r="T614">
            <v>10</v>
          </cell>
          <cell r="U614">
            <v>0</v>
          </cell>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v>0</v>
          </cell>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v>0</v>
          </cell>
          <cell r="Q615" t="str">
            <v>SRPA</v>
          </cell>
          <cell r="R615">
            <v>0</v>
          </cell>
          <cell r="S615" t="str">
            <v>0537-2020</v>
          </cell>
          <cell r="T615">
            <v>2</v>
          </cell>
          <cell r="U615">
            <v>0</v>
          </cell>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v>0</v>
          </cell>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v>0</v>
          </cell>
          <cell r="Q616" t="str">
            <v>RAJ</v>
          </cell>
          <cell r="R616">
            <v>0</v>
          </cell>
          <cell r="S616" t="str">
            <v>0537-2020</v>
          </cell>
          <cell r="T616">
            <v>8</v>
          </cell>
          <cell r="U616">
            <v>0</v>
          </cell>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v>0</v>
          </cell>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v>0</v>
          </cell>
          <cell r="S617" t="str">
            <v>41-116407-2020</v>
          </cell>
          <cell r="T617">
            <v>26</v>
          </cell>
          <cell r="U617">
            <v>0</v>
          </cell>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v>0</v>
          </cell>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v>0</v>
          </cell>
          <cell r="Q618" t="str">
            <v>Vulneración</v>
          </cell>
          <cell r="R618">
            <v>0</v>
          </cell>
          <cell r="S618" t="str">
            <v>41-116407-2020</v>
          </cell>
          <cell r="T618">
            <v>20</v>
          </cell>
          <cell r="U618">
            <v>0</v>
          </cell>
          <cell r="V618">
            <v>44181</v>
          </cell>
          <cell r="W618">
            <v>44347</v>
          </cell>
          <cell r="X618">
            <v>0</v>
          </cell>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v>0</v>
          </cell>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v>0</v>
          </cell>
          <cell r="S619" t="str">
            <v>41-116407-2020</v>
          </cell>
          <cell r="T619">
            <v>18</v>
          </cell>
          <cell r="U619">
            <v>0</v>
          </cell>
          <cell r="V619">
            <v>44181</v>
          </cell>
          <cell r="W619">
            <v>44347</v>
          </cell>
          <cell r="X619">
            <v>0</v>
          </cell>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v>0</v>
          </cell>
          <cell r="H620" t="str">
            <v>Carrera 1H No. 12-69</v>
          </cell>
          <cell r="I620" t="str">
            <v>Neiva</v>
          </cell>
          <cell r="J620" t="str">
            <v>La Gaitana</v>
          </cell>
          <cell r="K620">
            <v>8721027</v>
          </cell>
          <cell r="L620">
            <v>0</v>
          </cell>
          <cell r="M620" t="str">
            <v>Hsfneiva@gmail.com</v>
          </cell>
          <cell r="N620" t="str">
            <v>SRD</v>
          </cell>
          <cell r="O620" t="str">
            <v>Internado</v>
          </cell>
          <cell r="P620">
            <v>0</v>
          </cell>
          <cell r="Q620" t="str">
            <v>Vulneración</v>
          </cell>
          <cell r="R620">
            <v>0</v>
          </cell>
          <cell r="S620" t="str">
            <v>41-116405-2020</v>
          </cell>
          <cell r="T620">
            <v>25</v>
          </cell>
          <cell r="U620">
            <v>0</v>
          </cell>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v>0</v>
          </cell>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v>0</v>
          </cell>
          <cell r="Q621" t="str">
            <v>Vulneración</v>
          </cell>
          <cell r="R621">
            <v>0</v>
          </cell>
          <cell r="S621" t="str">
            <v>41-116403-2020</v>
          </cell>
          <cell r="T621">
            <v>35</v>
          </cell>
          <cell r="U621">
            <v>0</v>
          </cell>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v>0</v>
          </cell>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v>0</v>
          </cell>
          <cell r="Q622" t="str">
            <v>Consumo SPA</v>
          </cell>
          <cell r="R622">
            <v>0</v>
          </cell>
          <cell r="S622" t="str">
            <v>41-116406-2020</v>
          </cell>
          <cell r="T622">
            <v>35</v>
          </cell>
          <cell r="U622">
            <v>0</v>
          </cell>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v>0</v>
          </cell>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v>0</v>
          </cell>
          <cell r="S623" t="str">
            <v>41-116404-2020</v>
          </cell>
          <cell r="T623">
            <v>102</v>
          </cell>
          <cell r="U623">
            <v>0</v>
          </cell>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v>0</v>
          </cell>
          <cell r="Q624" t="str">
            <v>SRPA</v>
          </cell>
          <cell r="R624">
            <v>0</v>
          </cell>
          <cell r="S624" t="str">
            <v>41-116410-2020</v>
          </cell>
          <cell r="T624">
            <v>70</v>
          </cell>
          <cell r="U624">
            <v>0</v>
          </cell>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v>0</v>
          </cell>
          <cell r="Q625" t="str">
            <v>SRPA</v>
          </cell>
          <cell r="R625">
            <v>0</v>
          </cell>
          <cell r="S625" t="str">
            <v>41-116410-2020</v>
          </cell>
          <cell r="T625">
            <v>25</v>
          </cell>
          <cell r="U625">
            <v>0</v>
          </cell>
          <cell r="V625">
            <v>44181</v>
          </cell>
          <cell r="W625">
            <v>44347</v>
          </cell>
          <cell r="X625">
            <v>0</v>
          </cell>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v>0</v>
          </cell>
          <cell r="Q626" t="str">
            <v>SRPA</v>
          </cell>
          <cell r="R626">
            <v>0</v>
          </cell>
          <cell r="S626" t="str">
            <v>41-116410-2020</v>
          </cell>
          <cell r="T626">
            <v>2</v>
          </cell>
          <cell r="U626">
            <v>0</v>
          </cell>
          <cell r="V626">
            <v>44181</v>
          </cell>
          <cell r="W626">
            <v>44347</v>
          </cell>
          <cell r="X626">
            <v>0</v>
          </cell>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v>0</v>
          </cell>
          <cell r="Q627" t="str">
            <v>SRPA</v>
          </cell>
          <cell r="R627">
            <v>0</v>
          </cell>
          <cell r="S627" t="str">
            <v>41-116409-2020</v>
          </cell>
          <cell r="T627">
            <v>10</v>
          </cell>
          <cell r="U627">
            <v>0</v>
          </cell>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v>0</v>
          </cell>
          <cell r="Q628" t="str">
            <v>SRPA</v>
          </cell>
          <cell r="R628">
            <v>0</v>
          </cell>
          <cell r="S628" t="str">
            <v>41-116409-2020</v>
          </cell>
          <cell r="T628">
            <v>25</v>
          </cell>
          <cell r="U628">
            <v>0</v>
          </cell>
          <cell r="V628">
            <v>44181</v>
          </cell>
          <cell r="W628">
            <v>44347</v>
          </cell>
          <cell r="X628">
            <v>0</v>
          </cell>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v>0</v>
          </cell>
          <cell r="S629" t="str">
            <v>41-116409-2020</v>
          </cell>
          <cell r="T629">
            <v>20</v>
          </cell>
          <cell r="U629">
            <v>0</v>
          </cell>
          <cell r="V629">
            <v>44181</v>
          </cell>
          <cell r="W629">
            <v>44347</v>
          </cell>
          <cell r="X629">
            <v>0</v>
          </cell>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v>0</v>
          </cell>
          <cell r="S630" t="str">
            <v>41-116409-2020</v>
          </cell>
          <cell r="T630">
            <v>6</v>
          </cell>
          <cell r="U630">
            <v>0</v>
          </cell>
          <cell r="V630">
            <v>44181</v>
          </cell>
          <cell r="W630">
            <v>44347</v>
          </cell>
          <cell r="X630">
            <v>0</v>
          </cell>
          <cell r="Y630" t="str">
            <v>Amanda Gómez Polo</v>
          </cell>
        </row>
        <row r="631">
          <cell r="B631" t="str">
            <v>41-191-630</v>
          </cell>
          <cell r="C631" t="str">
            <v>Huila</v>
          </cell>
          <cell r="D631" t="str">
            <v>Fundación Picachos</v>
          </cell>
          <cell r="E631" t="str">
            <v>828000312-7</v>
          </cell>
          <cell r="F631" t="str">
            <v>Miguel Angel Claros Correa</v>
          </cell>
          <cell r="G631">
            <v>0</v>
          </cell>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v>0</v>
          </cell>
          <cell r="Q631" t="str">
            <v>RAJ</v>
          </cell>
          <cell r="R631">
            <v>0</v>
          </cell>
          <cell r="S631" t="str">
            <v>41-116398-2020</v>
          </cell>
          <cell r="T631">
            <v>11</v>
          </cell>
          <cell r="U631">
            <v>0</v>
          </cell>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v>0</v>
          </cell>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v>0</v>
          </cell>
          <cell r="Q632" t="str">
            <v>SRPA</v>
          </cell>
          <cell r="R632">
            <v>0</v>
          </cell>
          <cell r="S632" t="str">
            <v>41-116398-2020</v>
          </cell>
          <cell r="T632">
            <v>30</v>
          </cell>
          <cell r="U632">
            <v>0</v>
          </cell>
          <cell r="V632">
            <v>44181</v>
          </cell>
          <cell r="W632">
            <v>44347</v>
          </cell>
          <cell r="X632">
            <v>0</v>
          </cell>
          <cell r="Y632" t="str">
            <v>Irma Constanza Almario Perdomo</v>
          </cell>
        </row>
        <row r="633">
          <cell r="B633" t="str">
            <v>41-130-632</v>
          </cell>
          <cell r="C633" t="str">
            <v>Huila</v>
          </cell>
          <cell r="D633" t="str">
            <v>Fundación FUNDAR</v>
          </cell>
          <cell r="E633" t="str">
            <v>900725751-1</v>
          </cell>
          <cell r="F633" t="str">
            <v>Olga Leonor Arenas de Silva</v>
          </cell>
          <cell r="G633">
            <v>0</v>
          </cell>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v>0</v>
          </cell>
          <cell r="Q633" t="str">
            <v>Discapacidad</v>
          </cell>
          <cell r="R633">
            <v>0</v>
          </cell>
          <cell r="S633" t="str">
            <v>41-116408-2020</v>
          </cell>
          <cell r="T633">
            <v>84</v>
          </cell>
          <cell r="U633">
            <v>0</v>
          </cell>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v>0</v>
          </cell>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v>0</v>
          </cell>
          <cell r="Q634" t="str">
            <v>Discapacidad</v>
          </cell>
          <cell r="R634">
            <v>0</v>
          </cell>
          <cell r="S634" t="str">
            <v>41-116408-2020</v>
          </cell>
          <cell r="T634">
            <v>0</v>
          </cell>
          <cell r="U634">
            <v>0</v>
          </cell>
          <cell r="V634">
            <v>44181</v>
          </cell>
          <cell r="W634">
            <v>44347</v>
          </cell>
          <cell r="X634">
            <v>0</v>
          </cell>
          <cell r="Y634" t="str">
            <v>Claudia Liliana Vidal Floriano</v>
          </cell>
        </row>
        <row r="635">
          <cell r="B635" t="str">
            <v>41-130-634</v>
          </cell>
          <cell r="C635" t="str">
            <v>Huila</v>
          </cell>
          <cell r="D635" t="str">
            <v>Fundación FUNDAR</v>
          </cell>
          <cell r="E635" t="str">
            <v>900725751-1</v>
          </cell>
          <cell r="F635" t="str">
            <v>Olga Leonor Arenas de Silva</v>
          </cell>
          <cell r="G635">
            <v>0</v>
          </cell>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v>0</v>
          </cell>
          <cell r="Q635" t="str">
            <v>Discapacidad</v>
          </cell>
          <cell r="R635">
            <v>0</v>
          </cell>
          <cell r="S635" t="str">
            <v>41-116408-2020</v>
          </cell>
          <cell r="T635">
            <v>0</v>
          </cell>
          <cell r="U635">
            <v>0</v>
          </cell>
          <cell r="V635">
            <v>44181</v>
          </cell>
          <cell r="W635">
            <v>44347</v>
          </cell>
          <cell r="X635">
            <v>0</v>
          </cell>
          <cell r="Y635" t="str">
            <v>Marleny Rivera Sanchez</v>
          </cell>
        </row>
        <row r="636">
          <cell r="B636" t="str">
            <v>41-130-635</v>
          </cell>
          <cell r="C636" t="str">
            <v>Huila</v>
          </cell>
          <cell r="D636" t="str">
            <v>Fundación FUNDAR</v>
          </cell>
          <cell r="E636" t="str">
            <v>900725751-1</v>
          </cell>
          <cell r="F636" t="str">
            <v>Olga Leonor Arenas de Silva</v>
          </cell>
          <cell r="G636">
            <v>0</v>
          </cell>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v>0</v>
          </cell>
          <cell r="Q636" t="str">
            <v>Discapacidad</v>
          </cell>
          <cell r="R636">
            <v>0</v>
          </cell>
          <cell r="S636" t="str">
            <v>41-116408-2020</v>
          </cell>
          <cell r="T636">
            <v>0</v>
          </cell>
          <cell r="U636">
            <v>0</v>
          </cell>
          <cell r="V636">
            <v>44181</v>
          </cell>
          <cell r="W636">
            <v>44347</v>
          </cell>
          <cell r="X636">
            <v>0</v>
          </cell>
          <cell r="Y636" t="str">
            <v>Irma Constanza Almario Perdomo</v>
          </cell>
        </row>
        <row r="637">
          <cell r="B637" t="str">
            <v>41-130-636</v>
          </cell>
          <cell r="C637" t="str">
            <v>Huila</v>
          </cell>
          <cell r="D637" t="str">
            <v>Fundación FUNDAR</v>
          </cell>
          <cell r="E637" t="str">
            <v>900725751-1</v>
          </cell>
          <cell r="F637" t="str">
            <v>Olga Leonor Arenas de Silva</v>
          </cell>
          <cell r="G637">
            <v>0</v>
          </cell>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v>0</v>
          </cell>
          <cell r="Q637" t="str">
            <v>Vulneración</v>
          </cell>
          <cell r="R637">
            <v>0</v>
          </cell>
          <cell r="S637" t="str">
            <v>41-116408-2020</v>
          </cell>
          <cell r="T637">
            <v>251</v>
          </cell>
          <cell r="U637">
            <v>0</v>
          </cell>
          <cell r="V637">
            <v>44181</v>
          </cell>
          <cell r="W637">
            <v>44347</v>
          </cell>
          <cell r="X637">
            <v>0</v>
          </cell>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v>0</v>
          </cell>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v>0</v>
          </cell>
          <cell r="Q638" t="str">
            <v>Vulneración</v>
          </cell>
          <cell r="R638">
            <v>0</v>
          </cell>
          <cell r="S638" t="str">
            <v>41-116408-2020</v>
          </cell>
          <cell r="T638">
            <v>0</v>
          </cell>
          <cell r="U638">
            <v>0</v>
          </cell>
          <cell r="V638">
            <v>44181</v>
          </cell>
          <cell r="W638">
            <v>44347</v>
          </cell>
          <cell r="X638">
            <v>0</v>
          </cell>
          <cell r="Y638" t="str">
            <v>Claudia Liliana Vidal Floriano</v>
          </cell>
        </row>
        <row r="639">
          <cell r="B639" t="str">
            <v>41-130-638</v>
          </cell>
          <cell r="C639" t="str">
            <v>Huila</v>
          </cell>
          <cell r="D639" t="str">
            <v>Fundación FUNDAR</v>
          </cell>
          <cell r="E639" t="str">
            <v>900725751-1</v>
          </cell>
          <cell r="F639" t="str">
            <v>Olga Leonor Arenas de Silva</v>
          </cell>
          <cell r="G639">
            <v>0</v>
          </cell>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v>0</v>
          </cell>
          <cell r="Q639" t="str">
            <v>Vulneración</v>
          </cell>
          <cell r="R639">
            <v>0</v>
          </cell>
          <cell r="S639" t="str">
            <v>41-116408-2020</v>
          </cell>
          <cell r="T639">
            <v>0</v>
          </cell>
          <cell r="U639">
            <v>0</v>
          </cell>
          <cell r="V639">
            <v>44181</v>
          </cell>
          <cell r="W639">
            <v>44347</v>
          </cell>
          <cell r="X639">
            <v>0</v>
          </cell>
          <cell r="Y639" t="str">
            <v>Marleny Rivera Sanchez</v>
          </cell>
        </row>
        <row r="640">
          <cell r="B640" t="str">
            <v>41-130-639</v>
          </cell>
          <cell r="C640" t="str">
            <v>Huila</v>
          </cell>
          <cell r="D640" t="str">
            <v>Fundación FUNDAR</v>
          </cell>
          <cell r="E640" t="str">
            <v>900725751-1</v>
          </cell>
          <cell r="F640" t="str">
            <v>Olga Leonor Arenas de Silva</v>
          </cell>
          <cell r="G640">
            <v>0</v>
          </cell>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v>0</v>
          </cell>
          <cell r="Q640" t="str">
            <v>Vulneración</v>
          </cell>
          <cell r="R640">
            <v>0</v>
          </cell>
          <cell r="S640" t="str">
            <v>41-116408-2020</v>
          </cell>
          <cell r="T640">
            <v>0</v>
          </cell>
          <cell r="U640">
            <v>0</v>
          </cell>
          <cell r="V640">
            <v>44181</v>
          </cell>
          <cell r="W640">
            <v>44347</v>
          </cell>
          <cell r="X640">
            <v>0</v>
          </cell>
          <cell r="Y640" t="str">
            <v>Irma Constanza Almario Perdomo</v>
          </cell>
        </row>
        <row r="641">
          <cell r="B641" t="str">
            <v>76-105-640</v>
          </cell>
          <cell r="C641" t="str">
            <v>Valle</v>
          </cell>
          <cell r="D641" t="str">
            <v>Fundación Christogol</v>
          </cell>
          <cell r="E641" t="str">
            <v>900745755-4</v>
          </cell>
          <cell r="F641" t="str">
            <v>Christofer Hermes Moreno Arias</v>
          </cell>
          <cell r="G641">
            <v>0</v>
          </cell>
          <cell r="H641" t="str">
            <v>Calle 4 No. 51D-85 Piso 2 Barrio Transformación</v>
          </cell>
          <cell r="I641" t="str">
            <v>Buenaventura</v>
          </cell>
          <cell r="J641" t="str">
            <v>Buenaventura</v>
          </cell>
          <cell r="K641">
            <v>0</v>
          </cell>
          <cell r="L641">
            <v>3146168970</v>
          </cell>
          <cell r="M641" t="str">
            <v>bagadoch@gmail.com</v>
          </cell>
          <cell r="N641" t="str">
            <v>SRD</v>
          </cell>
          <cell r="O641" t="str">
            <v>Externado</v>
          </cell>
          <cell r="P641" t="str">
            <v>Media jornada</v>
          </cell>
          <cell r="Q641" t="str">
            <v>Vulneración</v>
          </cell>
          <cell r="R641">
            <v>0</v>
          </cell>
          <cell r="S641">
            <v>752</v>
          </cell>
          <cell r="T641">
            <v>60</v>
          </cell>
          <cell r="U641">
            <v>0</v>
          </cell>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v>0</v>
          </cell>
          <cell r="S642">
            <v>753</v>
          </cell>
          <cell r="T642">
            <v>60</v>
          </cell>
          <cell r="U642">
            <v>0</v>
          </cell>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v>0</v>
          </cell>
          <cell r="S643">
            <v>754</v>
          </cell>
          <cell r="T643">
            <v>75</v>
          </cell>
          <cell r="U643">
            <v>0</v>
          </cell>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v>0</v>
          </cell>
          <cell r="Q644" t="str">
            <v>Consumo SPA</v>
          </cell>
          <cell r="R644">
            <v>0</v>
          </cell>
          <cell r="S644">
            <v>755</v>
          </cell>
          <cell r="T644">
            <v>75</v>
          </cell>
          <cell r="U644">
            <v>0</v>
          </cell>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v>0</v>
          </cell>
          <cell r="Q645" t="str">
            <v>Discapacidad</v>
          </cell>
          <cell r="R645" t="str">
            <v>Mental psicosocial</v>
          </cell>
          <cell r="S645">
            <v>756</v>
          </cell>
          <cell r="T645">
            <v>90</v>
          </cell>
          <cell r="U645">
            <v>0</v>
          </cell>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v>0</v>
          </cell>
          <cell r="Q646" t="str">
            <v>Discapacidad</v>
          </cell>
          <cell r="R646" t="str">
            <v>Mental psicosocial</v>
          </cell>
          <cell r="S646">
            <v>756</v>
          </cell>
          <cell r="T646">
            <v>88</v>
          </cell>
          <cell r="U646">
            <v>0</v>
          </cell>
          <cell r="V646">
            <v>44181</v>
          </cell>
          <cell r="W646">
            <v>44347</v>
          </cell>
          <cell r="X646">
            <v>0</v>
          </cell>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v>0</v>
          </cell>
          <cell r="Q647" t="str">
            <v>Discapacidad</v>
          </cell>
          <cell r="R647" t="str">
            <v>Mental psicosocial</v>
          </cell>
          <cell r="S647">
            <v>756</v>
          </cell>
          <cell r="T647">
            <v>84</v>
          </cell>
          <cell r="U647">
            <v>0</v>
          </cell>
          <cell r="V647">
            <v>44181</v>
          </cell>
          <cell r="W647">
            <v>44347</v>
          </cell>
          <cell r="X647">
            <v>0</v>
          </cell>
          <cell r="Y647" t="str">
            <v>Yanciley Salcedo Lenis</v>
          </cell>
        </row>
        <row r="648">
          <cell r="B648" t="str">
            <v>76-220-647</v>
          </cell>
          <cell r="C648" t="str">
            <v>Valle</v>
          </cell>
          <cell r="D648" t="str">
            <v>Fundación tierra posible</v>
          </cell>
          <cell r="E648" t="str">
            <v>805024569-2</v>
          </cell>
          <cell r="F648" t="str">
            <v>Lina Maria Ramirez Valencia</v>
          </cell>
          <cell r="G648">
            <v>0</v>
          </cell>
          <cell r="H648" t="str">
            <v>Variante Guacarí Buga Sector Puente Blanco</v>
          </cell>
          <cell r="I648" t="str">
            <v>Guacarí</v>
          </cell>
          <cell r="J648" t="str">
            <v>Buga</v>
          </cell>
          <cell r="K648">
            <v>0</v>
          </cell>
          <cell r="L648">
            <v>3176674687</v>
          </cell>
          <cell r="M648" t="str">
            <v>tierraposible@yahoo.es; hogarguacari@tierraposible.org</v>
          </cell>
          <cell r="N648" t="str">
            <v>SRD</v>
          </cell>
          <cell r="O648" t="str">
            <v>Internado</v>
          </cell>
          <cell r="P648">
            <v>0</v>
          </cell>
          <cell r="Q648" t="str">
            <v>Discapacidad</v>
          </cell>
          <cell r="R648" t="str">
            <v>Mental psicosocial</v>
          </cell>
          <cell r="S648">
            <v>757</v>
          </cell>
          <cell r="T648">
            <v>53</v>
          </cell>
          <cell r="U648">
            <v>0</v>
          </cell>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v>0</v>
          </cell>
          <cell r="H649" t="str">
            <v>Carrera 64 No. 8-19 Zaragosa</v>
          </cell>
          <cell r="I649" t="str">
            <v>Cartago</v>
          </cell>
          <cell r="J649" t="str">
            <v>Cartago</v>
          </cell>
          <cell r="K649">
            <v>2114656</v>
          </cell>
          <cell r="L649">
            <v>0</v>
          </cell>
          <cell r="M649" t="str">
            <v>casadelmenorsenderos819@outlook.com</v>
          </cell>
          <cell r="N649" t="str">
            <v>SRD</v>
          </cell>
          <cell r="O649" t="str">
            <v>Internado</v>
          </cell>
          <cell r="P649">
            <v>0</v>
          </cell>
          <cell r="Q649" t="str">
            <v>Vulneración</v>
          </cell>
          <cell r="R649">
            <v>0</v>
          </cell>
          <cell r="S649">
            <v>758</v>
          </cell>
          <cell r="T649">
            <v>35</v>
          </cell>
          <cell r="U649">
            <v>0</v>
          </cell>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v>0</v>
          </cell>
          <cell r="H650" t="str">
            <v>Calle 15 No. 5-22 Barrio el Carmen</v>
          </cell>
          <cell r="I650" t="str">
            <v>Cartago</v>
          </cell>
          <cell r="J650" t="str">
            <v>Cartago</v>
          </cell>
          <cell r="K650">
            <v>2142673</v>
          </cell>
          <cell r="L650">
            <v>0</v>
          </cell>
          <cell r="M650" t="str">
            <v>casadecristom.manuelita@outlook.com</v>
          </cell>
          <cell r="N650" t="str">
            <v>SRD</v>
          </cell>
          <cell r="O650" t="str">
            <v>Internado</v>
          </cell>
          <cell r="P650">
            <v>0</v>
          </cell>
          <cell r="Q650" t="str">
            <v>Vulneración</v>
          </cell>
          <cell r="R650">
            <v>0</v>
          </cell>
          <cell r="S650">
            <v>759</v>
          </cell>
          <cell r="T650">
            <v>37</v>
          </cell>
          <cell r="U650">
            <v>0</v>
          </cell>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v>0</v>
          </cell>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v>0</v>
          </cell>
          <cell r="Q651" t="str">
            <v>Consumo SPA</v>
          </cell>
          <cell r="R651">
            <v>0</v>
          </cell>
          <cell r="S651">
            <v>760</v>
          </cell>
          <cell r="T651">
            <v>50</v>
          </cell>
          <cell r="U651">
            <v>0</v>
          </cell>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v>0</v>
          </cell>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v>0</v>
          </cell>
          <cell r="Q652" t="str">
            <v>Violencia Sexual</v>
          </cell>
          <cell r="R652">
            <v>0</v>
          </cell>
          <cell r="S652">
            <v>761</v>
          </cell>
          <cell r="T652">
            <v>34</v>
          </cell>
          <cell r="U652">
            <v>0</v>
          </cell>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v>0</v>
          </cell>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v>0</v>
          </cell>
          <cell r="Q653" t="str">
            <v>Vulneración</v>
          </cell>
          <cell r="R653">
            <v>0</v>
          </cell>
          <cell r="S653">
            <v>762</v>
          </cell>
          <cell r="T653">
            <v>50</v>
          </cell>
          <cell r="U653">
            <v>0</v>
          </cell>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v>0</v>
          </cell>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v>0</v>
          </cell>
          <cell r="Q654" t="str">
            <v>Violencia Sexual</v>
          </cell>
          <cell r="R654">
            <v>0</v>
          </cell>
          <cell r="S654">
            <v>763</v>
          </cell>
          <cell r="T654">
            <v>50</v>
          </cell>
          <cell r="U654">
            <v>0</v>
          </cell>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v>0</v>
          </cell>
          <cell r="H655" t="str">
            <v>Calle 7 No. 14B-02 Barrio Carlos Holmes</v>
          </cell>
          <cell r="I655" t="str">
            <v>Cartago</v>
          </cell>
          <cell r="J655" t="str">
            <v>Cartago</v>
          </cell>
          <cell r="K655">
            <v>2124782</v>
          </cell>
          <cell r="L655">
            <v>0</v>
          </cell>
          <cell r="M655" t="str">
            <v>ftc1993@hotmail.com</v>
          </cell>
          <cell r="N655" t="str">
            <v>SRD</v>
          </cell>
          <cell r="O655" t="str">
            <v>Externado</v>
          </cell>
          <cell r="P655" t="str">
            <v>Media jornada</v>
          </cell>
          <cell r="Q655" t="str">
            <v>Vulneración</v>
          </cell>
          <cell r="R655">
            <v>0</v>
          </cell>
          <cell r="S655">
            <v>764</v>
          </cell>
          <cell r="T655">
            <v>112</v>
          </cell>
          <cell r="U655">
            <v>0</v>
          </cell>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v>0</v>
          </cell>
          <cell r="Q656" t="str">
            <v>Vulneración</v>
          </cell>
          <cell r="R656">
            <v>0</v>
          </cell>
          <cell r="S656">
            <v>765</v>
          </cell>
          <cell r="T656">
            <v>36</v>
          </cell>
          <cell r="U656">
            <v>0</v>
          </cell>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v>0</v>
          </cell>
          <cell r="Q657" t="str">
            <v>Vulneración</v>
          </cell>
          <cell r="R657">
            <v>0</v>
          </cell>
          <cell r="S657">
            <v>765</v>
          </cell>
          <cell r="T657">
            <v>36</v>
          </cell>
          <cell r="U657">
            <v>0</v>
          </cell>
          <cell r="V657">
            <v>44181</v>
          </cell>
          <cell r="W657">
            <v>44347</v>
          </cell>
          <cell r="X657">
            <v>0</v>
          </cell>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v>0</v>
          </cell>
          <cell r="M658" t="str">
            <v>asocreemosenticali@yahoo.es;laurispradilla9@hotmail.com</v>
          </cell>
          <cell r="N658" t="str">
            <v>SRD</v>
          </cell>
          <cell r="O658" t="str">
            <v>Intervención de apoyo - Apoyo psicológico especializado</v>
          </cell>
          <cell r="P658">
            <v>0</v>
          </cell>
          <cell r="Q658" t="str">
            <v>Violencia Sexual</v>
          </cell>
          <cell r="R658">
            <v>0</v>
          </cell>
          <cell r="S658">
            <v>773</v>
          </cell>
          <cell r="T658">
            <v>0</v>
          </cell>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v>0</v>
          </cell>
          <cell r="M659" t="str">
            <v>asocreemosenticali@yahoo.es;laurispradilla9@hotmail.com</v>
          </cell>
          <cell r="N659" t="str">
            <v>SRD</v>
          </cell>
          <cell r="O659" t="str">
            <v>Intervención de apoyo - Apoyo psicológico especializado</v>
          </cell>
          <cell r="P659">
            <v>0</v>
          </cell>
          <cell r="Q659" t="str">
            <v>Violencia Sexual</v>
          </cell>
          <cell r="R659">
            <v>0</v>
          </cell>
          <cell r="S659">
            <v>773</v>
          </cell>
          <cell r="T659">
            <v>0</v>
          </cell>
          <cell r="U659">
            <v>256</v>
          </cell>
          <cell r="V659">
            <v>44181</v>
          </cell>
          <cell r="W659">
            <v>44347</v>
          </cell>
          <cell r="X659">
            <v>0</v>
          </cell>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v>0</v>
          </cell>
          <cell r="M660" t="str">
            <v>asocreemosenticali@yahoo.es;laurispradilla9@hotmail.com</v>
          </cell>
          <cell r="N660" t="str">
            <v>SRD</v>
          </cell>
          <cell r="O660" t="str">
            <v>Intervención de apoyo - Apoyo psicológico especializado</v>
          </cell>
          <cell r="P660">
            <v>0</v>
          </cell>
          <cell r="Q660" t="str">
            <v>Violencia Sexual</v>
          </cell>
          <cell r="R660">
            <v>0</v>
          </cell>
          <cell r="S660">
            <v>773</v>
          </cell>
          <cell r="T660">
            <v>0</v>
          </cell>
          <cell r="U660">
            <v>200</v>
          </cell>
          <cell r="V660">
            <v>44181</v>
          </cell>
          <cell r="W660">
            <v>44347</v>
          </cell>
          <cell r="X660">
            <v>0</v>
          </cell>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v>0</v>
          </cell>
          <cell r="M661" t="str">
            <v>asocreemosenticali@yahoo.es;laurispradilla9@hotmail.com</v>
          </cell>
          <cell r="N661" t="str">
            <v>SRD</v>
          </cell>
          <cell r="O661" t="str">
            <v>Intervención de apoyo - Apoyo psicológico especializado</v>
          </cell>
          <cell r="P661">
            <v>0</v>
          </cell>
          <cell r="Q661" t="str">
            <v>Violencia Sexual</v>
          </cell>
          <cell r="R661">
            <v>0</v>
          </cell>
          <cell r="S661">
            <v>773</v>
          </cell>
          <cell r="T661">
            <v>0</v>
          </cell>
          <cell r="U661">
            <v>216</v>
          </cell>
          <cell r="V661">
            <v>44181</v>
          </cell>
          <cell r="W661">
            <v>44347</v>
          </cell>
          <cell r="X661">
            <v>0</v>
          </cell>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v>0</v>
          </cell>
          <cell r="M662" t="str">
            <v>asocreemosenticali@yahoo.es;laurispradilla9@hotmail.com</v>
          </cell>
          <cell r="N662" t="str">
            <v>SRD</v>
          </cell>
          <cell r="O662" t="str">
            <v>Intervención de apoyo - Apoyo psicológico especializado</v>
          </cell>
          <cell r="P662">
            <v>0</v>
          </cell>
          <cell r="Q662" t="str">
            <v>Violencia Sexual</v>
          </cell>
          <cell r="R662">
            <v>0</v>
          </cell>
          <cell r="S662">
            <v>773</v>
          </cell>
          <cell r="T662">
            <v>0</v>
          </cell>
          <cell r="U662">
            <v>240</v>
          </cell>
          <cell r="V662">
            <v>44181</v>
          </cell>
          <cell r="W662">
            <v>44347</v>
          </cell>
          <cell r="X662">
            <v>0</v>
          </cell>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v>0</v>
          </cell>
          <cell r="M663" t="str">
            <v>ymcacali@ymcacali.org; directora@ymcacali.org</v>
          </cell>
          <cell r="N663" t="str">
            <v>SRD</v>
          </cell>
          <cell r="O663" t="str">
            <v>Externado</v>
          </cell>
          <cell r="P663" t="str">
            <v>Media jornada</v>
          </cell>
          <cell r="Q663" t="str">
            <v>Trabajo Infantil</v>
          </cell>
          <cell r="R663">
            <v>0</v>
          </cell>
          <cell r="S663">
            <v>766</v>
          </cell>
          <cell r="T663">
            <v>60</v>
          </cell>
          <cell r="U663">
            <v>0</v>
          </cell>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v>0</v>
          </cell>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v>0</v>
          </cell>
          <cell r="Q664" t="str">
            <v>Vulneración</v>
          </cell>
          <cell r="R664">
            <v>0</v>
          </cell>
          <cell r="S664">
            <v>767</v>
          </cell>
          <cell r="T664">
            <v>250</v>
          </cell>
          <cell r="U664">
            <v>0</v>
          </cell>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v>0</v>
          </cell>
          <cell r="M665" t="str">
            <v>atencionintegral@bambichiquitines.org</v>
          </cell>
          <cell r="N665" t="str">
            <v>SRD</v>
          </cell>
          <cell r="O665" t="str">
            <v>Internado</v>
          </cell>
          <cell r="P665">
            <v>0</v>
          </cell>
          <cell r="Q665" t="str">
            <v>Vulneración</v>
          </cell>
          <cell r="R665">
            <v>0</v>
          </cell>
          <cell r="S665">
            <v>768</v>
          </cell>
          <cell r="T665">
            <v>100</v>
          </cell>
          <cell r="U665">
            <v>0</v>
          </cell>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v>0</v>
          </cell>
          <cell r="H666" t="str">
            <v>Calle 8 No. 14-08</v>
          </cell>
          <cell r="I666" t="str">
            <v>Cali</v>
          </cell>
          <cell r="J666" t="str">
            <v>Centro</v>
          </cell>
          <cell r="K666" t="str">
            <v>8800038 - 8854674</v>
          </cell>
          <cell r="L666">
            <v>0</v>
          </cell>
          <cell r="M666" t="str">
            <v>cermujer@hotmail.com</v>
          </cell>
          <cell r="N666" t="str">
            <v>SRD</v>
          </cell>
          <cell r="O666" t="str">
            <v>Internado</v>
          </cell>
          <cell r="P666">
            <v>0</v>
          </cell>
          <cell r="Q666" t="str">
            <v>Gestantes</v>
          </cell>
          <cell r="R666">
            <v>0</v>
          </cell>
          <cell r="S666">
            <v>769</v>
          </cell>
          <cell r="T666">
            <v>29</v>
          </cell>
          <cell r="U666">
            <v>0</v>
          </cell>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v>0</v>
          </cell>
          <cell r="Q667" t="str">
            <v>Vulneración</v>
          </cell>
          <cell r="R667">
            <v>0</v>
          </cell>
          <cell r="S667">
            <v>770</v>
          </cell>
          <cell r="T667">
            <v>100</v>
          </cell>
          <cell r="U667">
            <v>0</v>
          </cell>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v>0</v>
          </cell>
          <cell r="Q668" t="str">
            <v>Vulneración</v>
          </cell>
          <cell r="R668">
            <v>0</v>
          </cell>
          <cell r="S668">
            <v>770</v>
          </cell>
          <cell r="T668">
            <v>58</v>
          </cell>
          <cell r="U668">
            <v>0</v>
          </cell>
          <cell r="V668">
            <v>44181</v>
          </cell>
          <cell r="W668">
            <v>44347</v>
          </cell>
          <cell r="X668">
            <v>0</v>
          </cell>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v>0</v>
          </cell>
          <cell r="M669" t="str">
            <v>fundacioneltallerdelmaestro@hotmail.com; tallerdelmaestro.coord@hotmail.com</v>
          </cell>
          <cell r="N669" t="str">
            <v>SRD</v>
          </cell>
          <cell r="O669" t="str">
            <v>Internado</v>
          </cell>
          <cell r="P669">
            <v>0</v>
          </cell>
          <cell r="Q669" t="str">
            <v>Vida Independiente</v>
          </cell>
          <cell r="R669">
            <v>0</v>
          </cell>
          <cell r="S669">
            <v>771</v>
          </cell>
          <cell r="T669">
            <v>50</v>
          </cell>
          <cell r="U669">
            <v>0</v>
          </cell>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v>0</v>
          </cell>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v>0</v>
          </cell>
          <cell r="S670">
            <v>772</v>
          </cell>
          <cell r="T670">
            <v>50</v>
          </cell>
          <cell r="U670">
            <v>0</v>
          </cell>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v>0</v>
          </cell>
          <cell r="H671" t="str">
            <v>Carrera 38N No. 3CN-86 Barrio Prados del Norte</v>
          </cell>
          <cell r="I671" t="str">
            <v>Cali</v>
          </cell>
          <cell r="J671" t="str">
            <v>Centro</v>
          </cell>
          <cell r="K671">
            <v>8838847</v>
          </cell>
          <cell r="L671">
            <v>0</v>
          </cell>
          <cell r="M671" t="str">
            <v>hsustitutos@fcgriopailacastilla.org; auxiliarhs@fcgriopailacastilla.org; sadministrativahs@fundacioncaicedogonzalez.org</v>
          </cell>
          <cell r="N671" t="str">
            <v>SRD</v>
          </cell>
          <cell r="O671" t="str">
            <v>Hogar sustituto entidad</v>
          </cell>
          <cell r="P671">
            <v>0</v>
          </cell>
          <cell r="Q671" t="str">
            <v>Vulneración</v>
          </cell>
          <cell r="R671">
            <v>0</v>
          </cell>
          <cell r="S671">
            <v>774</v>
          </cell>
          <cell r="T671">
            <v>350</v>
          </cell>
          <cell r="U671">
            <v>0</v>
          </cell>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v>0</v>
          </cell>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v>0</v>
          </cell>
          <cell r="Q672" t="str">
            <v>Discapacidad</v>
          </cell>
          <cell r="R672" t="str">
            <v>Otros tipos de discapacidad</v>
          </cell>
          <cell r="S672">
            <v>775</v>
          </cell>
          <cell r="T672">
            <v>85</v>
          </cell>
          <cell r="U672">
            <v>0</v>
          </cell>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v>0</v>
          </cell>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v>0</v>
          </cell>
          <cell r="Q673" t="str">
            <v>Vulneración</v>
          </cell>
          <cell r="R673">
            <v>0</v>
          </cell>
          <cell r="S673">
            <v>776</v>
          </cell>
          <cell r="T673">
            <v>60</v>
          </cell>
          <cell r="U673">
            <v>0</v>
          </cell>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v>0</v>
          </cell>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v>0</v>
          </cell>
          <cell r="Q674" t="str">
            <v>RAJ</v>
          </cell>
          <cell r="R674">
            <v>0</v>
          </cell>
          <cell r="S674">
            <v>777</v>
          </cell>
          <cell r="T674">
            <v>40</v>
          </cell>
          <cell r="U674">
            <v>0</v>
          </cell>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v>0</v>
          </cell>
          <cell r="H675" t="str">
            <v>Carrera 4 No. 36A-45 Barrio las Delicias</v>
          </cell>
          <cell r="I675" t="str">
            <v>Cali</v>
          </cell>
          <cell r="J675" t="str">
            <v>Nororiental</v>
          </cell>
          <cell r="K675" t="str">
            <v>4431745 - 4441680 - 3809815</v>
          </cell>
          <cell r="L675">
            <v>0</v>
          </cell>
          <cell r="M675" t="str">
            <v>direccion@casitadebelen.co; coordinacionexternado@casitadebelen.co</v>
          </cell>
          <cell r="N675" t="str">
            <v>SRD</v>
          </cell>
          <cell r="O675" t="str">
            <v>Externado</v>
          </cell>
          <cell r="P675" t="str">
            <v>Media jornada</v>
          </cell>
          <cell r="Q675" t="str">
            <v>Vulneración</v>
          </cell>
          <cell r="R675">
            <v>0</v>
          </cell>
          <cell r="S675">
            <v>778</v>
          </cell>
          <cell r="T675">
            <v>100</v>
          </cell>
          <cell r="U675">
            <v>0</v>
          </cell>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v>0</v>
          </cell>
          <cell r="H676" t="str">
            <v>Carrera 4 No. 36A-45 Barrio las Delicias</v>
          </cell>
          <cell r="I676" t="str">
            <v>Cali</v>
          </cell>
          <cell r="J676" t="str">
            <v>Nororiental</v>
          </cell>
          <cell r="K676" t="str">
            <v>4431745 - 4441680 - 3809815</v>
          </cell>
          <cell r="L676">
            <v>0</v>
          </cell>
          <cell r="M676" t="str">
            <v>trabajosocialinternado@casitadebelen.co; direccion@casitadebelen.co</v>
          </cell>
          <cell r="N676" t="str">
            <v>SRD</v>
          </cell>
          <cell r="O676" t="str">
            <v>Internado</v>
          </cell>
          <cell r="P676">
            <v>0</v>
          </cell>
          <cell r="Q676" t="str">
            <v>Vulneración</v>
          </cell>
          <cell r="R676">
            <v>0</v>
          </cell>
          <cell r="S676">
            <v>779</v>
          </cell>
          <cell r="T676">
            <v>96</v>
          </cell>
          <cell r="U676">
            <v>0</v>
          </cell>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v>0</v>
          </cell>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v>0</v>
          </cell>
          <cell r="S677">
            <v>780</v>
          </cell>
          <cell r="T677">
            <v>25</v>
          </cell>
          <cell r="U677">
            <v>0</v>
          </cell>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v>0</v>
          </cell>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v>0</v>
          </cell>
          <cell r="S678">
            <v>781</v>
          </cell>
          <cell r="T678">
            <v>45</v>
          </cell>
          <cell r="U678">
            <v>0</v>
          </cell>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v>0</v>
          </cell>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v>0</v>
          </cell>
          <cell r="Q679" t="str">
            <v>Discapacidad</v>
          </cell>
          <cell r="R679" t="str">
            <v>Intelectual</v>
          </cell>
          <cell r="S679">
            <v>782</v>
          </cell>
          <cell r="T679">
            <v>45</v>
          </cell>
          <cell r="U679">
            <v>0</v>
          </cell>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v>0</v>
          </cell>
          <cell r="H680" t="str">
            <v>Calle 12 No. 24-90</v>
          </cell>
          <cell r="I680" t="str">
            <v>Cali</v>
          </cell>
          <cell r="J680" t="str">
            <v>Nororiental</v>
          </cell>
          <cell r="K680">
            <v>5579198</v>
          </cell>
          <cell r="L680">
            <v>0</v>
          </cell>
          <cell r="M680" t="str">
            <v>javalencia@institucionsanjose.org; paorozco@institucionsanjose.org</v>
          </cell>
          <cell r="N680" t="str">
            <v>SRD</v>
          </cell>
          <cell r="O680" t="str">
            <v>Internado</v>
          </cell>
          <cell r="P680">
            <v>0</v>
          </cell>
          <cell r="Q680" t="str">
            <v>Vida Independiente</v>
          </cell>
          <cell r="R680">
            <v>0</v>
          </cell>
          <cell r="S680">
            <v>783</v>
          </cell>
          <cell r="T680">
            <v>40</v>
          </cell>
          <cell r="U680">
            <v>0</v>
          </cell>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v>0</v>
          </cell>
          <cell r="H681" t="str">
            <v>Calle 12 No. 24-90</v>
          </cell>
          <cell r="I681" t="str">
            <v>Cali</v>
          </cell>
          <cell r="J681" t="str">
            <v>Nororiental</v>
          </cell>
          <cell r="K681">
            <v>5579198</v>
          </cell>
          <cell r="L681">
            <v>0</v>
          </cell>
          <cell r="M681" t="str">
            <v>javalencia@institucionsanjose.org; paorozco@institucionsanjose.org</v>
          </cell>
          <cell r="N681" t="str">
            <v>SRD</v>
          </cell>
          <cell r="O681" t="str">
            <v>Internado</v>
          </cell>
          <cell r="P681">
            <v>0</v>
          </cell>
          <cell r="Q681" t="str">
            <v>Vulneración</v>
          </cell>
          <cell r="R681">
            <v>0</v>
          </cell>
          <cell r="S681">
            <v>784</v>
          </cell>
          <cell r="T681">
            <v>64</v>
          </cell>
          <cell r="U681">
            <v>0</v>
          </cell>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v>0</v>
          </cell>
          <cell r="H682" t="str">
            <v>Calle 31 No. 1-16 Barrio el Bosque</v>
          </cell>
          <cell r="I682" t="str">
            <v>Palmira</v>
          </cell>
          <cell r="J682" t="str">
            <v>Palmira</v>
          </cell>
          <cell r="K682" t="str">
            <v>2732794 - 2734796</v>
          </cell>
          <cell r="L682">
            <v>0</v>
          </cell>
          <cell r="M682" t="str">
            <v>capro_ongpal@hotmail.com</v>
          </cell>
          <cell r="N682" t="str">
            <v>SRD</v>
          </cell>
          <cell r="O682" t="str">
            <v>Internado</v>
          </cell>
          <cell r="P682">
            <v>0</v>
          </cell>
          <cell r="Q682" t="str">
            <v>Vulneración</v>
          </cell>
          <cell r="R682">
            <v>0</v>
          </cell>
          <cell r="S682">
            <v>785</v>
          </cell>
          <cell r="T682">
            <v>50</v>
          </cell>
          <cell r="U682">
            <v>0</v>
          </cell>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v>0</v>
          </cell>
          <cell r="H683" t="str">
            <v>Calle 13 No. 10-191 Callejón Gonzalez Corregimiento de Rozo</v>
          </cell>
          <cell r="I683" t="str">
            <v>Palmira</v>
          </cell>
          <cell r="J683" t="str">
            <v>Palmira</v>
          </cell>
          <cell r="K683">
            <v>0</v>
          </cell>
          <cell r="L683">
            <v>3153474432</v>
          </cell>
          <cell r="M683" t="str">
            <v>funbisocialsedeparaiso@gmail.com</v>
          </cell>
          <cell r="N683" t="str">
            <v>SRD</v>
          </cell>
          <cell r="O683" t="str">
            <v>Internado</v>
          </cell>
          <cell r="P683">
            <v>0</v>
          </cell>
          <cell r="Q683" t="str">
            <v>Discapacidad</v>
          </cell>
          <cell r="R683" t="str">
            <v>Mental psicosocial</v>
          </cell>
          <cell r="S683">
            <v>786</v>
          </cell>
          <cell r="T683">
            <v>110</v>
          </cell>
          <cell r="U683">
            <v>0</v>
          </cell>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v>0</v>
          </cell>
          <cell r="H684" t="str">
            <v>Avenida 9 No. 7A-21 Corregimiento de Rozo</v>
          </cell>
          <cell r="I684" t="str">
            <v>Palmira</v>
          </cell>
          <cell r="J684" t="str">
            <v>Palmira</v>
          </cell>
          <cell r="K684">
            <v>0</v>
          </cell>
          <cell r="L684">
            <v>3205029232</v>
          </cell>
          <cell r="M684" t="str">
            <v>funbisocial@gmail.com</v>
          </cell>
          <cell r="N684" t="str">
            <v>SRD</v>
          </cell>
          <cell r="O684" t="str">
            <v>Internado</v>
          </cell>
          <cell r="P684">
            <v>0</v>
          </cell>
          <cell r="Q684" t="str">
            <v>Vulneración</v>
          </cell>
          <cell r="R684">
            <v>0</v>
          </cell>
          <cell r="S684">
            <v>787</v>
          </cell>
          <cell r="T684">
            <v>125</v>
          </cell>
          <cell r="U684">
            <v>0</v>
          </cell>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v>0</v>
          </cell>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v>0</v>
          </cell>
          <cell r="Q685" t="str">
            <v>SRPA</v>
          </cell>
          <cell r="R685">
            <v>0</v>
          </cell>
          <cell r="S685">
            <v>788</v>
          </cell>
          <cell r="T685">
            <v>50</v>
          </cell>
          <cell r="U685">
            <v>0</v>
          </cell>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v>0</v>
          </cell>
          <cell r="Q686" t="str">
            <v>Discapacidad</v>
          </cell>
          <cell r="R686" t="str">
            <v>Mental psicosocial</v>
          </cell>
          <cell r="S686">
            <v>789</v>
          </cell>
          <cell r="T686">
            <v>130</v>
          </cell>
          <cell r="U686">
            <v>0</v>
          </cell>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v>0</v>
          </cell>
          <cell r="Q687" t="str">
            <v>Discapacidad</v>
          </cell>
          <cell r="R687" t="str">
            <v>Mental psicosocial</v>
          </cell>
          <cell r="S687">
            <v>789</v>
          </cell>
          <cell r="T687">
            <v>107</v>
          </cell>
          <cell r="U687">
            <v>0</v>
          </cell>
          <cell r="V687">
            <v>44181</v>
          </cell>
          <cell r="W687">
            <v>44347</v>
          </cell>
          <cell r="X687">
            <v>0</v>
          </cell>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v>0</v>
          </cell>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v>0</v>
          </cell>
          <cell r="S688">
            <v>790</v>
          </cell>
          <cell r="T688">
            <v>75</v>
          </cell>
          <cell r="U688">
            <v>0</v>
          </cell>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v>0</v>
          </cell>
          <cell r="H689" t="str">
            <v>Carrera 25 No. 36-36 Barrio Obrero</v>
          </cell>
          <cell r="I689" t="str">
            <v>Palmira</v>
          </cell>
          <cell r="J689" t="str">
            <v>Palmira</v>
          </cell>
          <cell r="K689">
            <v>0</v>
          </cell>
          <cell r="L689" t="str">
            <v>3174339647 - 3174339654</v>
          </cell>
          <cell r="M689" t="str">
            <v>institucionlauravergara@yahoo.com</v>
          </cell>
          <cell r="N689" t="str">
            <v>SRD</v>
          </cell>
          <cell r="O689" t="str">
            <v>Externado</v>
          </cell>
          <cell r="P689" t="str">
            <v>Media jornada</v>
          </cell>
          <cell r="Q689" t="str">
            <v>Vulneración</v>
          </cell>
          <cell r="R689">
            <v>0</v>
          </cell>
          <cell r="S689">
            <v>791</v>
          </cell>
          <cell r="T689">
            <v>60</v>
          </cell>
          <cell r="U689">
            <v>0</v>
          </cell>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v>0</v>
          </cell>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v>0</v>
          </cell>
          <cell r="Q690" t="str">
            <v>SRPA</v>
          </cell>
          <cell r="R690">
            <v>0</v>
          </cell>
          <cell r="S690">
            <v>792</v>
          </cell>
          <cell r="T690">
            <v>40</v>
          </cell>
          <cell r="U690">
            <v>0</v>
          </cell>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v>0</v>
          </cell>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v>0</v>
          </cell>
          <cell r="Q691" t="str">
            <v>SRPA</v>
          </cell>
          <cell r="R691">
            <v>0</v>
          </cell>
          <cell r="S691">
            <v>793</v>
          </cell>
          <cell r="T691">
            <v>10</v>
          </cell>
          <cell r="U691">
            <v>0</v>
          </cell>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v>0</v>
          </cell>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v>0</v>
          </cell>
          <cell r="S692">
            <v>794</v>
          </cell>
          <cell r="T692">
            <v>50</v>
          </cell>
          <cell r="U692">
            <v>0</v>
          </cell>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v>0</v>
          </cell>
          <cell r="Q693" t="str">
            <v>SRPA</v>
          </cell>
          <cell r="R693">
            <v>0</v>
          </cell>
          <cell r="S693">
            <v>796</v>
          </cell>
          <cell r="T693">
            <v>40</v>
          </cell>
          <cell r="U693">
            <v>0</v>
          </cell>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v>0</v>
          </cell>
          <cell r="Q694" t="str">
            <v>SRPA</v>
          </cell>
          <cell r="R694">
            <v>0</v>
          </cell>
          <cell r="S694">
            <v>796</v>
          </cell>
          <cell r="T694">
            <v>110</v>
          </cell>
          <cell r="U694">
            <v>0</v>
          </cell>
          <cell r="V694">
            <v>44181</v>
          </cell>
          <cell r="W694">
            <v>44347</v>
          </cell>
          <cell r="X694">
            <v>0</v>
          </cell>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v>0</v>
          </cell>
          <cell r="Q695" t="str">
            <v>SRPA</v>
          </cell>
          <cell r="R695">
            <v>0</v>
          </cell>
          <cell r="S695">
            <v>797</v>
          </cell>
          <cell r="T695">
            <v>40</v>
          </cell>
          <cell r="U695">
            <v>0</v>
          </cell>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v>0</v>
          </cell>
          <cell r="Q696" t="str">
            <v>SRPA</v>
          </cell>
          <cell r="R696">
            <v>0</v>
          </cell>
          <cell r="S696">
            <v>798</v>
          </cell>
          <cell r="T696">
            <v>110</v>
          </cell>
          <cell r="U696">
            <v>0</v>
          </cell>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v>0</v>
          </cell>
          <cell r="Q697" t="str">
            <v>SRPA</v>
          </cell>
          <cell r="R697">
            <v>0</v>
          </cell>
          <cell r="S697">
            <v>798</v>
          </cell>
          <cell r="T697">
            <v>50</v>
          </cell>
          <cell r="U697">
            <v>0</v>
          </cell>
          <cell r="V697">
            <v>44181</v>
          </cell>
          <cell r="W697">
            <v>44347</v>
          </cell>
          <cell r="X697">
            <v>0</v>
          </cell>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v>0</v>
          </cell>
          <cell r="M698" t="str">
            <v>info.concienciajoven@fhclaret.org; concienciajoven.valle@fhclaret.org</v>
          </cell>
          <cell r="N698" t="str">
            <v>SRPA</v>
          </cell>
          <cell r="O698" t="str">
            <v>Libertad vigilada – asistida</v>
          </cell>
          <cell r="P698">
            <v>0</v>
          </cell>
          <cell r="Q698" t="str">
            <v>SRPA</v>
          </cell>
          <cell r="R698">
            <v>0</v>
          </cell>
          <cell r="S698">
            <v>799</v>
          </cell>
          <cell r="T698">
            <v>73</v>
          </cell>
          <cell r="U698">
            <v>0</v>
          </cell>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v>0</v>
          </cell>
          <cell r="Q699" t="str">
            <v>SRPA</v>
          </cell>
          <cell r="R699">
            <v>0</v>
          </cell>
          <cell r="S699">
            <v>795</v>
          </cell>
          <cell r="T699">
            <v>72</v>
          </cell>
          <cell r="U699">
            <v>0</v>
          </cell>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v>0</v>
          </cell>
          <cell r="Q700" t="str">
            <v>SRPA</v>
          </cell>
          <cell r="R700">
            <v>0</v>
          </cell>
          <cell r="S700">
            <v>795</v>
          </cell>
          <cell r="T700">
            <v>50</v>
          </cell>
          <cell r="U700">
            <v>0</v>
          </cell>
          <cell r="V700">
            <v>44181</v>
          </cell>
          <cell r="W700">
            <v>44347</v>
          </cell>
          <cell r="X700">
            <v>0</v>
          </cell>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v>0</v>
          </cell>
          <cell r="Q701" t="str">
            <v>SRPA</v>
          </cell>
          <cell r="R701">
            <v>0</v>
          </cell>
          <cell r="S701">
            <v>801</v>
          </cell>
          <cell r="T701">
            <v>200</v>
          </cell>
          <cell r="U701">
            <v>0</v>
          </cell>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v>0</v>
          </cell>
          <cell r="Q702" t="str">
            <v>SRPA</v>
          </cell>
          <cell r="R702">
            <v>0</v>
          </cell>
          <cell r="S702">
            <v>802</v>
          </cell>
          <cell r="T702">
            <v>50</v>
          </cell>
          <cell r="U702">
            <v>0</v>
          </cell>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v>0</v>
          </cell>
          <cell r="Q703" t="str">
            <v>SRPA</v>
          </cell>
          <cell r="R703">
            <v>0</v>
          </cell>
          <cell r="S703">
            <v>803</v>
          </cell>
          <cell r="T703">
            <v>30</v>
          </cell>
          <cell r="U703">
            <v>0</v>
          </cell>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v>0</v>
          </cell>
          <cell r="Q704" t="str">
            <v>SRPA</v>
          </cell>
          <cell r="R704">
            <v>0</v>
          </cell>
          <cell r="S704">
            <v>804</v>
          </cell>
          <cell r="T704">
            <v>25</v>
          </cell>
          <cell r="U704">
            <v>0</v>
          </cell>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v>0</v>
          </cell>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v>0</v>
          </cell>
          <cell r="S705">
            <v>805</v>
          </cell>
          <cell r="T705">
            <v>50</v>
          </cell>
          <cell r="U705">
            <v>0</v>
          </cell>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v>0</v>
          </cell>
          <cell r="Q706" t="str">
            <v>SRPA</v>
          </cell>
          <cell r="R706">
            <v>0</v>
          </cell>
          <cell r="S706">
            <v>800</v>
          </cell>
          <cell r="T706">
            <v>320</v>
          </cell>
          <cell r="U706">
            <v>0</v>
          </cell>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v>0</v>
          </cell>
          <cell r="H707" t="str">
            <v>Carrera 52 No. 82-246 Tres Esquinas</v>
          </cell>
          <cell r="I707" t="str">
            <v>Sevilla</v>
          </cell>
          <cell r="J707" t="str">
            <v>Sevilla</v>
          </cell>
          <cell r="K707">
            <v>0</v>
          </cell>
          <cell r="L707" t="str">
            <v>3157126414 - 3113157397</v>
          </cell>
          <cell r="M707" t="str">
            <v>fundacionuevavida@hotmail.com</v>
          </cell>
          <cell r="N707" t="str">
            <v>SRD</v>
          </cell>
          <cell r="O707" t="str">
            <v>Externado</v>
          </cell>
          <cell r="P707" t="str">
            <v>Media jornada</v>
          </cell>
          <cell r="Q707" t="str">
            <v>Vulneración</v>
          </cell>
          <cell r="R707">
            <v>0</v>
          </cell>
          <cell r="S707">
            <v>806</v>
          </cell>
          <cell r="T707">
            <v>60</v>
          </cell>
          <cell r="U707">
            <v>0</v>
          </cell>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v>0</v>
          </cell>
          <cell r="Q708" t="str">
            <v>Discapacidad</v>
          </cell>
          <cell r="R708">
            <v>0</v>
          </cell>
          <cell r="S708">
            <v>807</v>
          </cell>
          <cell r="T708">
            <v>45</v>
          </cell>
          <cell r="U708">
            <v>0</v>
          </cell>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v>0</v>
          </cell>
          <cell r="Q709" t="str">
            <v>Discapacidad</v>
          </cell>
          <cell r="R709">
            <v>0</v>
          </cell>
          <cell r="S709">
            <v>807</v>
          </cell>
          <cell r="T709">
            <v>45</v>
          </cell>
          <cell r="U709">
            <v>0</v>
          </cell>
          <cell r="V709">
            <v>44181</v>
          </cell>
          <cell r="W709">
            <v>44347</v>
          </cell>
          <cell r="X709">
            <v>0</v>
          </cell>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v>0</v>
          </cell>
          <cell r="Q710" t="str">
            <v>Vulneración</v>
          </cell>
          <cell r="R710">
            <v>0</v>
          </cell>
          <cell r="S710">
            <v>808</v>
          </cell>
          <cell r="T710">
            <v>125</v>
          </cell>
          <cell r="U710">
            <v>0</v>
          </cell>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v>0</v>
          </cell>
          <cell r="Q711" t="str">
            <v>Vulneración</v>
          </cell>
          <cell r="R711">
            <v>0</v>
          </cell>
          <cell r="S711">
            <v>808</v>
          </cell>
          <cell r="T711">
            <v>125</v>
          </cell>
          <cell r="U711">
            <v>0</v>
          </cell>
          <cell r="V711">
            <v>44181</v>
          </cell>
          <cell r="W711">
            <v>44347</v>
          </cell>
          <cell r="X711">
            <v>0</v>
          </cell>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v>0</v>
          </cell>
          <cell r="M712" t="str">
            <v>ciudadela.valle@fhclaret.org; info.valle@fhclaret.org</v>
          </cell>
          <cell r="N712" t="str">
            <v>SRD</v>
          </cell>
          <cell r="O712" t="str">
            <v>Internado</v>
          </cell>
          <cell r="P712">
            <v>0</v>
          </cell>
          <cell r="Q712" t="str">
            <v>Consumo SPA</v>
          </cell>
          <cell r="R712">
            <v>0</v>
          </cell>
          <cell r="S712">
            <v>809</v>
          </cell>
          <cell r="T712">
            <v>100</v>
          </cell>
          <cell r="U712">
            <v>0</v>
          </cell>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v>0</v>
          </cell>
          <cell r="M713" t="str">
            <v>institucional@iosopi.org.co; luciana.gonzalez@iosopi.org.co; institutooscarscarpetta@gmail.com; direccioniosopi@gmail.com</v>
          </cell>
          <cell r="N713" t="str">
            <v>SRD</v>
          </cell>
          <cell r="O713" t="str">
            <v>Internado</v>
          </cell>
          <cell r="P713">
            <v>0</v>
          </cell>
          <cell r="Q713" t="str">
            <v>Vulneración</v>
          </cell>
          <cell r="R713">
            <v>0</v>
          </cell>
          <cell r="S713">
            <v>810</v>
          </cell>
          <cell r="T713">
            <v>161</v>
          </cell>
          <cell r="U713">
            <v>0</v>
          </cell>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v>0</v>
          </cell>
          <cell r="H714" t="str">
            <v>Carrera 31 No. 39-42 Barrio El Diamante</v>
          </cell>
          <cell r="I714" t="str">
            <v>Cali</v>
          </cell>
          <cell r="J714" t="str">
            <v>Sur</v>
          </cell>
          <cell r="K714" t="str">
            <v>4373530 - 4373531 -4261577 - 4373543</v>
          </cell>
          <cell r="L714">
            <v>0</v>
          </cell>
          <cell r="M714" t="str">
            <v>psicosocial@ccdonbosco.org</v>
          </cell>
          <cell r="N714" t="str">
            <v>SRD</v>
          </cell>
          <cell r="O714" t="str">
            <v>Externado</v>
          </cell>
          <cell r="P714" t="str">
            <v>Jornada completa</v>
          </cell>
          <cell r="Q714" t="str">
            <v>Vulneración</v>
          </cell>
          <cell r="R714">
            <v>0</v>
          </cell>
          <cell r="S714">
            <v>811</v>
          </cell>
          <cell r="T714">
            <v>100</v>
          </cell>
          <cell r="U714">
            <v>0</v>
          </cell>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v>0</v>
          </cell>
          <cell r="H715" t="str">
            <v>Carrera 31 No. 39-42 Barrio El Diamante</v>
          </cell>
          <cell r="I715" t="str">
            <v>Cali</v>
          </cell>
          <cell r="J715" t="str">
            <v>Sur</v>
          </cell>
          <cell r="K715" t="str">
            <v>4373530 - 4373531 -4261577 - 4373543</v>
          </cell>
          <cell r="L715">
            <v>0</v>
          </cell>
          <cell r="M715" t="str">
            <v>proyectos@ccdonbosco.org; ccdbosco@ccdbosco.org; programaexternado@ccdonbosco.org</v>
          </cell>
          <cell r="N715" t="str">
            <v>SRD</v>
          </cell>
          <cell r="O715" t="str">
            <v>Externado</v>
          </cell>
          <cell r="P715" t="str">
            <v>Media jornada</v>
          </cell>
          <cell r="Q715" t="str">
            <v>Vulneración</v>
          </cell>
          <cell r="R715">
            <v>0</v>
          </cell>
          <cell r="S715">
            <v>812</v>
          </cell>
          <cell r="T715">
            <v>100</v>
          </cell>
          <cell r="U715">
            <v>0</v>
          </cell>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v>0</v>
          </cell>
          <cell r="H716" t="str">
            <v>Carrera 31 No. 39-42 Barrio El Diamante</v>
          </cell>
          <cell r="I716" t="str">
            <v>Cali</v>
          </cell>
          <cell r="J716" t="str">
            <v>Sur</v>
          </cell>
          <cell r="K716" t="str">
            <v>4373530 - 4373531 -4261577 - 4373543</v>
          </cell>
          <cell r="L716">
            <v>0</v>
          </cell>
          <cell r="M716" t="str">
            <v>proyectos@ccdonbosco.org; ccdbosco@ccdbosco.org</v>
          </cell>
          <cell r="N716" t="str">
            <v>SRD</v>
          </cell>
          <cell r="O716" t="str">
            <v>Casa de protección</v>
          </cell>
          <cell r="P716">
            <v>0</v>
          </cell>
          <cell r="Q716" t="str">
            <v>Desvinculados</v>
          </cell>
          <cell r="R716">
            <v>0</v>
          </cell>
          <cell r="S716">
            <v>813</v>
          </cell>
          <cell r="T716">
            <v>30</v>
          </cell>
          <cell r="U716">
            <v>0</v>
          </cell>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v>0</v>
          </cell>
          <cell r="S717">
            <v>814</v>
          </cell>
          <cell r="T717">
            <v>100</v>
          </cell>
          <cell r="U717">
            <v>0</v>
          </cell>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v>0</v>
          </cell>
          <cell r="S718">
            <v>814</v>
          </cell>
          <cell r="T718">
            <v>50</v>
          </cell>
          <cell r="U718">
            <v>0</v>
          </cell>
          <cell r="V718">
            <v>44181</v>
          </cell>
          <cell r="W718">
            <v>44347</v>
          </cell>
          <cell r="X718">
            <v>0</v>
          </cell>
          <cell r="Y718" t="str">
            <v>Adriana Palencia Aldana</v>
          </cell>
        </row>
        <row r="719">
          <cell r="B719" t="str">
            <v>76-11-718</v>
          </cell>
          <cell r="C719" t="str">
            <v>Valle</v>
          </cell>
          <cell r="D719" t="str">
            <v>Asociación cristiana de jóvenes - ACJ</v>
          </cell>
          <cell r="E719" t="str">
            <v>890327568-5</v>
          </cell>
          <cell r="F719" t="str">
            <v>Jenny Lopez Torres</v>
          </cell>
          <cell r="G719">
            <v>0</v>
          </cell>
          <cell r="H719" t="str">
            <v>Calle 100 No. 26 B1-63 Barrio Puertas del Sol Sector 4</v>
          </cell>
          <cell r="I719" t="str">
            <v>Cali</v>
          </cell>
          <cell r="J719" t="str">
            <v>Suroriental</v>
          </cell>
          <cell r="K719" t="str">
            <v>5130719 - 5518204 - 3153033</v>
          </cell>
          <cell r="L719">
            <v>0</v>
          </cell>
          <cell r="M719" t="str">
            <v>ymcacali@ymcacali.org; directora@ymcacali.org</v>
          </cell>
          <cell r="N719" t="str">
            <v>SRD</v>
          </cell>
          <cell r="O719" t="str">
            <v>Intervención de apoyo - Apoyo psicosocial</v>
          </cell>
          <cell r="P719">
            <v>0</v>
          </cell>
          <cell r="Q719" t="str">
            <v>Trabajo Infantil</v>
          </cell>
          <cell r="R719">
            <v>0</v>
          </cell>
          <cell r="S719">
            <v>815</v>
          </cell>
          <cell r="T719">
            <v>175</v>
          </cell>
          <cell r="U719">
            <v>0</v>
          </cell>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v>0</v>
          </cell>
          <cell r="H720" t="str">
            <v>Calle 83 No. 26P-130 Barrio Alfonso Bonilla Aragon</v>
          </cell>
          <cell r="I720" t="str">
            <v>Cali</v>
          </cell>
          <cell r="J720" t="str">
            <v>Suroriental</v>
          </cell>
          <cell r="K720" t="str">
            <v>5242370 Ext 107 - 4267937</v>
          </cell>
          <cell r="L720">
            <v>0</v>
          </cell>
          <cell r="M720" t="str">
            <v>direccion@corpobosco.org;</v>
          </cell>
          <cell r="N720" t="str">
            <v>SRD</v>
          </cell>
          <cell r="O720" t="str">
            <v>Externado</v>
          </cell>
          <cell r="P720" t="str">
            <v>Media jornada</v>
          </cell>
          <cell r="Q720" t="str">
            <v>Consumo SPA</v>
          </cell>
          <cell r="R720">
            <v>0</v>
          </cell>
          <cell r="S720">
            <v>816</v>
          </cell>
          <cell r="T720">
            <v>90</v>
          </cell>
          <cell r="U720">
            <v>0</v>
          </cell>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v>0</v>
          </cell>
          <cell r="H721" t="str">
            <v>Carrera 41E 3 No. 54C-11 Barrio Ciudad Cordoba</v>
          </cell>
          <cell r="I721" t="str">
            <v>Cali</v>
          </cell>
          <cell r="J721" t="str">
            <v>Suroriental</v>
          </cell>
          <cell r="K721" t="str">
            <v>5242370 Ext 107 - 4267937</v>
          </cell>
          <cell r="L721">
            <v>0</v>
          </cell>
          <cell r="M721" t="str">
            <v>direccion@corpobosco.org</v>
          </cell>
          <cell r="N721" t="str">
            <v>SRD</v>
          </cell>
          <cell r="O721" t="str">
            <v>Intervención de apoyo - Apoyo psicosocial</v>
          </cell>
          <cell r="P721">
            <v>0</v>
          </cell>
          <cell r="Q721" t="str">
            <v>Vulneración</v>
          </cell>
          <cell r="R721">
            <v>0</v>
          </cell>
          <cell r="S721">
            <v>817</v>
          </cell>
          <cell r="T721">
            <v>100</v>
          </cell>
          <cell r="U721">
            <v>0</v>
          </cell>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v>0</v>
          </cell>
          <cell r="H722" t="str">
            <v>Carrera 33 No. 44-59 Barrio El Vergel</v>
          </cell>
          <cell r="I722" t="str">
            <v>Cali</v>
          </cell>
          <cell r="J722" t="str">
            <v>Suroriental</v>
          </cell>
          <cell r="K722" t="str">
            <v>5242370 Ext 107 - 4267937</v>
          </cell>
          <cell r="L722">
            <v>0</v>
          </cell>
          <cell r="M722" t="str">
            <v>direccion@corpobosco.org</v>
          </cell>
          <cell r="N722" t="str">
            <v>SRD</v>
          </cell>
          <cell r="O722" t="str">
            <v>Intervención de apoyo - Apoyo psicosocial</v>
          </cell>
          <cell r="P722">
            <v>0</v>
          </cell>
          <cell r="Q722" t="str">
            <v>Vulneración</v>
          </cell>
          <cell r="R722">
            <v>0</v>
          </cell>
          <cell r="S722">
            <v>817</v>
          </cell>
          <cell r="T722">
            <v>50</v>
          </cell>
          <cell r="U722">
            <v>0</v>
          </cell>
          <cell r="V722">
            <v>44181</v>
          </cell>
          <cell r="W722">
            <v>44347</v>
          </cell>
          <cell r="X722">
            <v>0</v>
          </cell>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v>0</v>
          </cell>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v>0</v>
          </cell>
          <cell r="S723">
            <v>818</v>
          </cell>
          <cell r="T723">
            <v>93</v>
          </cell>
          <cell r="U723">
            <v>0</v>
          </cell>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v>0</v>
          </cell>
          <cell r="S724">
            <v>819</v>
          </cell>
          <cell r="T724">
            <v>100</v>
          </cell>
          <cell r="U724">
            <v>0</v>
          </cell>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v>0</v>
          </cell>
          <cell r="S725">
            <v>820</v>
          </cell>
          <cell r="T725">
            <v>100</v>
          </cell>
          <cell r="U725">
            <v>0</v>
          </cell>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v>0</v>
          </cell>
          <cell r="S726">
            <v>820</v>
          </cell>
          <cell r="T726">
            <v>100</v>
          </cell>
          <cell r="U726">
            <v>0</v>
          </cell>
          <cell r="V726">
            <v>44181</v>
          </cell>
          <cell r="W726">
            <v>44347</v>
          </cell>
          <cell r="X726">
            <v>0</v>
          </cell>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v>0</v>
          </cell>
          <cell r="S727">
            <v>820</v>
          </cell>
          <cell r="T727">
            <v>50</v>
          </cell>
          <cell r="U727">
            <v>0</v>
          </cell>
          <cell r="V727">
            <v>44181</v>
          </cell>
          <cell r="W727">
            <v>44347</v>
          </cell>
          <cell r="X727">
            <v>0</v>
          </cell>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v>0</v>
          </cell>
          <cell r="S728">
            <v>820</v>
          </cell>
          <cell r="T728">
            <v>50</v>
          </cell>
          <cell r="U728">
            <v>0</v>
          </cell>
          <cell r="V728">
            <v>44181</v>
          </cell>
          <cell r="W728">
            <v>44347</v>
          </cell>
          <cell r="X728">
            <v>0</v>
          </cell>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v>0</v>
          </cell>
          <cell r="S729">
            <v>821</v>
          </cell>
          <cell r="T729">
            <v>100</v>
          </cell>
          <cell r="U729">
            <v>0</v>
          </cell>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v>0</v>
          </cell>
          <cell r="S730">
            <v>821</v>
          </cell>
          <cell r="T730">
            <v>74</v>
          </cell>
          <cell r="U730">
            <v>0</v>
          </cell>
          <cell r="V730">
            <v>44181</v>
          </cell>
          <cell r="W730">
            <v>44347</v>
          </cell>
          <cell r="X730">
            <v>0</v>
          </cell>
          <cell r="Y730" t="str">
            <v>Adriana Palencia Aldana</v>
          </cell>
        </row>
        <row r="731">
          <cell r="B731" t="str">
            <v>76-232-730</v>
          </cell>
          <cell r="C731" t="str">
            <v>Valle</v>
          </cell>
          <cell r="D731" t="str">
            <v>Hogares María Goretti</v>
          </cell>
          <cell r="E731" t="str">
            <v>890308380-7</v>
          </cell>
          <cell r="F731" t="str">
            <v>Elisabeth Lozada Betancourth</v>
          </cell>
          <cell r="G731">
            <v>0</v>
          </cell>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v>0</v>
          </cell>
          <cell r="Q731" t="str">
            <v>Vulneración</v>
          </cell>
          <cell r="R731">
            <v>0</v>
          </cell>
          <cell r="S731">
            <v>822</v>
          </cell>
          <cell r="T731">
            <v>41</v>
          </cell>
          <cell r="U731">
            <v>0</v>
          </cell>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v>0</v>
          </cell>
          <cell r="H732" t="str">
            <v>Calle 5B2 No. 37A-75 Barrio San Fernando</v>
          </cell>
          <cell r="I732" t="str">
            <v>Cali</v>
          </cell>
          <cell r="J732" t="str">
            <v>Suroriental</v>
          </cell>
          <cell r="K732" t="str">
            <v>5140202 - 5140343</v>
          </cell>
          <cell r="L732">
            <v>0</v>
          </cell>
          <cell r="M732" t="str">
            <v>trabajo.social@tobiasemanuel.org; psicologa@tobiasemanuel.org</v>
          </cell>
          <cell r="N732" t="str">
            <v>SRD</v>
          </cell>
          <cell r="O732" t="str">
            <v>Internado</v>
          </cell>
          <cell r="P732">
            <v>0</v>
          </cell>
          <cell r="Q732" t="str">
            <v>Discapacidad</v>
          </cell>
          <cell r="R732" t="str">
            <v>Intelectual</v>
          </cell>
          <cell r="S732">
            <v>823</v>
          </cell>
          <cell r="T732">
            <v>137</v>
          </cell>
          <cell r="U732">
            <v>0</v>
          </cell>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v>0</v>
          </cell>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v>0</v>
          </cell>
          <cell r="Q733" t="str">
            <v>Discapacidad</v>
          </cell>
          <cell r="R733">
            <v>0</v>
          </cell>
          <cell r="S733">
            <v>824</v>
          </cell>
          <cell r="T733">
            <v>90</v>
          </cell>
          <cell r="U733">
            <v>0</v>
          </cell>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v>0</v>
          </cell>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v>0</v>
          </cell>
          <cell r="S734">
            <v>825</v>
          </cell>
          <cell r="T734">
            <v>50</v>
          </cell>
          <cell r="U734">
            <v>0</v>
          </cell>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v>0</v>
          </cell>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v>0</v>
          </cell>
          <cell r="Q735" t="str">
            <v>Vida Independiente</v>
          </cell>
          <cell r="R735">
            <v>0</v>
          </cell>
          <cell r="S735">
            <v>826</v>
          </cell>
          <cell r="T735">
            <v>27</v>
          </cell>
          <cell r="U735">
            <v>0</v>
          </cell>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v>0</v>
          </cell>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v>0</v>
          </cell>
          <cell r="Q736" t="str">
            <v>Vulneración</v>
          </cell>
          <cell r="R736">
            <v>0</v>
          </cell>
          <cell r="S736">
            <v>827</v>
          </cell>
          <cell r="T736">
            <v>50</v>
          </cell>
          <cell r="U736">
            <v>0</v>
          </cell>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v>0</v>
          </cell>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v>0</v>
          </cell>
          <cell r="Q737" t="str">
            <v>Violencia sexual</v>
          </cell>
          <cell r="R737">
            <v>0</v>
          </cell>
          <cell r="S737" t="str">
            <v>11-1577-2020</v>
          </cell>
          <cell r="T737">
            <v>0</v>
          </cell>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v>0</v>
          </cell>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v>0</v>
          </cell>
          <cell r="Q738" t="str">
            <v>Violencia sexual</v>
          </cell>
          <cell r="R738">
            <v>0</v>
          </cell>
          <cell r="S738" t="str">
            <v>11-1570-2020</v>
          </cell>
          <cell r="T738">
            <v>0</v>
          </cell>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v>0</v>
          </cell>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v>0</v>
          </cell>
          <cell r="Q739" t="str">
            <v>Violencia sexual</v>
          </cell>
          <cell r="R739">
            <v>0</v>
          </cell>
          <cell r="S739" t="str">
            <v>11-1567-2020</v>
          </cell>
          <cell r="T739">
            <v>0</v>
          </cell>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v>0</v>
          </cell>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v>0</v>
          </cell>
          <cell r="Q740" t="str">
            <v>Vulneración</v>
          </cell>
          <cell r="R740">
            <v>0</v>
          </cell>
          <cell r="S740" t="str">
            <v>11-1569-2020</v>
          </cell>
          <cell r="T740">
            <v>0</v>
          </cell>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v>0</v>
          </cell>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v>0</v>
          </cell>
          <cell r="Q741" t="str">
            <v>Desvinculados</v>
          </cell>
          <cell r="R741">
            <v>0</v>
          </cell>
          <cell r="S741" t="str">
            <v>11-1575-2020</v>
          </cell>
          <cell r="T741">
            <v>30</v>
          </cell>
          <cell r="U741">
            <v>0</v>
          </cell>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v>0</v>
          </cell>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v>0</v>
          </cell>
          <cell r="Q742" t="str">
            <v>Vulneración</v>
          </cell>
          <cell r="R742">
            <v>0</v>
          </cell>
          <cell r="S742" t="str">
            <v>11-1594-2020</v>
          </cell>
          <cell r="T742">
            <v>100</v>
          </cell>
          <cell r="U742">
            <v>0</v>
          </cell>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v>0</v>
          </cell>
          <cell r="Q743" t="str">
            <v>Vulneración</v>
          </cell>
          <cell r="R743">
            <v>0</v>
          </cell>
          <cell r="S743" t="str">
            <v>11-1565-2020</v>
          </cell>
          <cell r="T743">
            <v>175</v>
          </cell>
          <cell r="U743">
            <v>0</v>
          </cell>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v>0</v>
          </cell>
          <cell r="Q744" t="str">
            <v>Discapacidad</v>
          </cell>
          <cell r="R744">
            <v>0</v>
          </cell>
          <cell r="S744" t="str">
            <v>11-1558-2020</v>
          </cell>
          <cell r="T744">
            <v>60</v>
          </cell>
          <cell r="U744">
            <v>0</v>
          </cell>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v>0</v>
          </cell>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v>0</v>
          </cell>
          <cell r="Q745" t="str">
            <v>Vulneración</v>
          </cell>
          <cell r="R745">
            <v>0</v>
          </cell>
          <cell r="S745" t="str">
            <v>11-1549-2020</v>
          </cell>
          <cell r="T745">
            <v>50</v>
          </cell>
          <cell r="U745">
            <v>0</v>
          </cell>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v>0</v>
          </cell>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v>0</v>
          </cell>
          <cell r="Q746" t="str">
            <v>Discapacidad</v>
          </cell>
          <cell r="R746" t="str">
            <v>Intelectual</v>
          </cell>
          <cell r="S746" t="str">
            <v>11-1546-2020</v>
          </cell>
          <cell r="T746">
            <v>66</v>
          </cell>
          <cell r="U746">
            <v>0</v>
          </cell>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v>0</v>
          </cell>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v>0</v>
          </cell>
          <cell r="Q747" t="str">
            <v>Discapacidad</v>
          </cell>
          <cell r="R747" t="str">
            <v>Intelectual</v>
          </cell>
          <cell r="S747" t="str">
            <v>11-1510-2020</v>
          </cell>
          <cell r="T747">
            <v>52</v>
          </cell>
          <cell r="U747">
            <v>0</v>
          </cell>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v>0</v>
          </cell>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v>0</v>
          </cell>
          <cell r="Q748" t="str">
            <v>Discapacidad</v>
          </cell>
          <cell r="R748" t="str">
            <v>Intelectual</v>
          </cell>
          <cell r="S748" t="str">
            <v>11-1532-2020</v>
          </cell>
          <cell r="T748">
            <v>100</v>
          </cell>
          <cell r="U748">
            <v>0</v>
          </cell>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v>0</v>
          </cell>
          <cell r="Q749" t="str">
            <v>Discapacidad</v>
          </cell>
          <cell r="R749" t="str">
            <v>Mental psicosocial</v>
          </cell>
          <cell r="S749" t="str">
            <v>11-1527-2020</v>
          </cell>
          <cell r="T749">
            <v>101</v>
          </cell>
          <cell r="U749">
            <v>0</v>
          </cell>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v>0</v>
          </cell>
          <cell r="H750" t="str">
            <v>Guabinal plan Kilómetro 5 vía Girardot - Tocaima</v>
          </cell>
          <cell r="I750" t="str">
            <v>Girardot</v>
          </cell>
          <cell r="J750" t="str">
            <v>Zipaquirá</v>
          </cell>
          <cell r="K750">
            <v>0</v>
          </cell>
          <cell r="L750" t="str">
            <v>3123965955 - 3012787256</v>
          </cell>
          <cell r="M750" t="str">
            <v>ceresadmon@gmail.com fabiolamatiz.ceres@gmail.com</v>
          </cell>
          <cell r="N750" t="str">
            <v>SRD</v>
          </cell>
          <cell r="O750" t="str">
            <v>Internado</v>
          </cell>
          <cell r="P750">
            <v>0</v>
          </cell>
          <cell r="Q750" t="str">
            <v>Discapacidad</v>
          </cell>
          <cell r="R750" t="str">
            <v>Intelectual</v>
          </cell>
          <cell r="S750" t="str">
            <v>11-1513-2020</v>
          </cell>
          <cell r="T750">
            <v>129</v>
          </cell>
          <cell r="U750">
            <v>0</v>
          </cell>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v>0</v>
          </cell>
          <cell r="L751">
            <v>3202753008</v>
          </cell>
          <cell r="M751" t="str">
            <v>patricianemoga@cedesnid.org.co;contacto@cedesnid.org</v>
          </cell>
          <cell r="N751" t="str">
            <v>SRD</v>
          </cell>
          <cell r="O751" t="str">
            <v>Internado</v>
          </cell>
          <cell r="P751">
            <v>0</v>
          </cell>
          <cell r="Q751" t="str">
            <v>Discapacidad</v>
          </cell>
          <cell r="R751" t="str">
            <v>Mental psicosocial</v>
          </cell>
          <cell r="S751" t="str">
            <v>11-1534-2020</v>
          </cell>
          <cell r="T751">
            <v>55</v>
          </cell>
          <cell r="U751">
            <v>0</v>
          </cell>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v>0</v>
          </cell>
          <cell r="Q752" t="str">
            <v>Discapacidad</v>
          </cell>
          <cell r="R752" t="str">
            <v>Mental psicosocial</v>
          </cell>
          <cell r="S752" t="str">
            <v>11-1534-2020</v>
          </cell>
          <cell r="T752">
            <v>20</v>
          </cell>
          <cell r="U752">
            <v>0</v>
          </cell>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v>0</v>
          </cell>
          <cell r="L753">
            <v>3202752007</v>
          </cell>
          <cell r="M753" t="str">
            <v>superarf@gmail.com-superarf2019@gmail.com- superar.arcoiris@gmail.com</v>
          </cell>
          <cell r="N753" t="str">
            <v>SRD</v>
          </cell>
          <cell r="O753" t="str">
            <v>Internado</v>
          </cell>
          <cell r="P753">
            <v>0</v>
          </cell>
          <cell r="Q753" t="str">
            <v>Discapacidad</v>
          </cell>
          <cell r="R753" t="str">
            <v>Intelectual</v>
          </cell>
          <cell r="S753" t="str">
            <v>11-1517-2020</v>
          </cell>
          <cell r="T753">
            <v>108</v>
          </cell>
          <cell r="U753">
            <v>0</v>
          </cell>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v>0</v>
          </cell>
          <cell r="Q754" t="str">
            <v>Discapacidad</v>
          </cell>
          <cell r="R754" t="str">
            <v>Intelectual</v>
          </cell>
          <cell r="S754" t="str">
            <v>11-1526-2020</v>
          </cell>
          <cell r="T754">
            <v>60</v>
          </cell>
          <cell r="U754">
            <v>0</v>
          </cell>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v>0</v>
          </cell>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v>0</v>
          </cell>
          <cell r="Q755" t="str">
            <v>Discapacidad</v>
          </cell>
          <cell r="R755" t="str">
            <v>Intelectual</v>
          </cell>
          <cell r="S755" t="str">
            <v>11-1518-2020</v>
          </cell>
          <cell r="T755">
            <v>54</v>
          </cell>
          <cell r="U755">
            <v>0</v>
          </cell>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v>0</v>
          </cell>
          <cell r="Q756" t="str">
            <v>Discapacidad</v>
          </cell>
          <cell r="R756" t="str">
            <v>Intelectual</v>
          </cell>
          <cell r="S756" t="str">
            <v>11-1512-2020</v>
          </cell>
          <cell r="T756">
            <v>66</v>
          </cell>
          <cell r="U756">
            <v>0</v>
          </cell>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v>0</v>
          </cell>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v>0</v>
          </cell>
          <cell r="Q757" t="str">
            <v>Discapacidad</v>
          </cell>
          <cell r="R757" t="str">
            <v>Intelectual</v>
          </cell>
          <cell r="S757" t="str">
            <v>11-1520-2020</v>
          </cell>
          <cell r="T757">
            <v>30</v>
          </cell>
          <cell r="U757">
            <v>0</v>
          </cell>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v>0</v>
          </cell>
          <cell r="Q758" t="str">
            <v>Discapacidad</v>
          </cell>
          <cell r="R758" t="str">
            <v>Mental psicosocial</v>
          </cell>
          <cell r="S758" t="str">
            <v>11-1525-2020</v>
          </cell>
          <cell r="T758">
            <v>84</v>
          </cell>
          <cell r="U758">
            <v>0</v>
          </cell>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v>0</v>
          </cell>
          <cell r="Q759" t="str">
            <v>Discapacidad</v>
          </cell>
          <cell r="R759" t="str">
            <v>Intelectual</v>
          </cell>
          <cell r="S759" t="str">
            <v>11-1515-2020</v>
          </cell>
          <cell r="T759">
            <v>84</v>
          </cell>
          <cell r="U759">
            <v>0</v>
          </cell>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v>0</v>
          </cell>
          <cell r="L760">
            <v>3112370627</v>
          </cell>
          <cell r="M760" t="str">
            <v>hogaresluzyvida@hotmail.com</v>
          </cell>
          <cell r="N760" t="str">
            <v>SRD</v>
          </cell>
          <cell r="O760" t="str">
            <v>Internado</v>
          </cell>
          <cell r="P760">
            <v>0</v>
          </cell>
          <cell r="Q760" t="str">
            <v>Discapacidad</v>
          </cell>
          <cell r="R760" t="str">
            <v>Intelectual</v>
          </cell>
          <cell r="S760" t="str">
            <v>11-1515-2020</v>
          </cell>
          <cell r="T760">
            <v>49</v>
          </cell>
          <cell r="U760">
            <v>0</v>
          </cell>
          <cell r="V760">
            <v>44181</v>
          </cell>
          <cell r="W760">
            <v>44347</v>
          </cell>
          <cell r="X760">
            <v>0</v>
          </cell>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v>0</v>
          </cell>
          <cell r="L761">
            <v>3195394647</v>
          </cell>
          <cell r="M761" t="str">
            <v>hogaresluzyvidafinca@hotmail.com</v>
          </cell>
          <cell r="N761" t="str">
            <v>SRD</v>
          </cell>
          <cell r="O761" t="str">
            <v>Internado</v>
          </cell>
          <cell r="P761">
            <v>0</v>
          </cell>
          <cell r="Q761" t="str">
            <v>Discapacidad</v>
          </cell>
          <cell r="R761" t="str">
            <v>Intelectual</v>
          </cell>
          <cell r="S761" t="str">
            <v>11-1515-2020</v>
          </cell>
          <cell r="T761">
            <v>34</v>
          </cell>
          <cell r="U761">
            <v>0</v>
          </cell>
          <cell r="V761">
            <v>44181</v>
          </cell>
          <cell r="W761">
            <v>44347</v>
          </cell>
          <cell r="X761">
            <v>0</v>
          </cell>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v>0</v>
          </cell>
          <cell r="Q762" t="str">
            <v>Discapacidad</v>
          </cell>
          <cell r="R762" t="str">
            <v>Mental Psicosocial</v>
          </cell>
          <cell r="S762" t="str">
            <v>11-1511-2020</v>
          </cell>
          <cell r="T762">
            <v>50</v>
          </cell>
          <cell r="U762">
            <v>0</v>
          </cell>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v>0</v>
          </cell>
          <cell r="Q763" t="str">
            <v>Discapacidad</v>
          </cell>
          <cell r="R763" t="str">
            <v>Intelectual</v>
          </cell>
          <cell r="S763" t="str">
            <v>11-1530-2020</v>
          </cell>
          <cell r="T763">
            <v>62</v>
          </cell>
          <cell r="U763">
            <v>0</v>
          </cell>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v>0</v>
          </cell>
          <cell r="Q764" t="str">
            <v>Discapacidad</v>
          </cell>
          <cell r="R764" t="str">
            <v>Intelectual</v>
          </cell>
          <cell r="S764" t="str">
            <v>11-1512-2020</v>
          </cell>
          <cell r="T764">
            <v>63</v>
          </cell>
          <cell r="U764">
            <v>0</v>
          </cell>
          <cell r="V764">
            <v>44181</v>
          </cell>
          <cell r="W764">
            <v>44347</v>
          </cell>
          <cell r="X764">
            <v>0</v>
          </cell>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v>0</v>
          </cell>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v>0</v>
          </cell>
          <cell r="Q765" t="str">
            <v>Discapacidad</v>
          </cell>
          <cell r="R765" t="str">
            <v>Mental psicosocial</v>
          </cell>
          <cell r="S765" t="str">
            <v>11-1529-2020</v>
          </cell>
          <cell r="T765">
            <v>80</v>
          </cell>
          <cell r="U765">
            <v>0</v>
          </cell>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v>0</v>
          </cell>
          <cell r="Q766" t="str">
            <v>Vulneración</v>
          </cell>
          <cell r="R766">
            <v>0</v>
          </cell>
          <cell r="S766" t="str">
            <v>11-1540-2020</v>
          </cell>
          <cell r="T766">
            <v>50</v>
          </cell>
          <cell r="U766">
            <v>0</v>
          </cell>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v>0</v>
          </cell>
          <cell r="Q767" t="str">
            <v>Vulneración</v>
          </cell>
          <cell r="R767">
            <v>0</v>
          </cell>
          <cell r="S767" t="str">
            <v>11-1514-2020</v>
          </cell>
          <cell r="T767">
            <v>95</v>
          </cell>
          <cell r="U767">
            <v>0</v>
          </cell>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v>0</v>
          </cell>
          <cell r="Q768" t="str">
            <v>Vulneración</v>
          </cell>
          <cell r="R768">
            <v>0</v>
          </cell>
          <cell r="S768" t="str">
            <v>11-1514-2020</v>
          </cell>
          <cell r="T768">
            <v>0</v>
          </cell>
          <cell r="U768">
            <v>0</v>
          </cell>
          <cell r="V768">
            <v>44181</v>
          </cell>
          <cell r="W768">
            <v>44347</v>
          </cell>
          <cell r="X768">
            <v>0</v>
          </cell>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v>0</v>
          </cell>
          <cell r="Q769" t="str">
            <v>Vulneración</v>
          </cell>
          <cell r="R769">
            <v>0</v>
          </cell>
          <cell r="S769" t="str">
            <v>11-1514-2020</v>
          </cell>
          <cell r="T769">
            <v>0</v>
          </cell>
          <cell r="U769">
            <v>0</v>
          </cell>
          <cell r="V769">
            <v>44181</v>
          </cell>
          <cell r="W769">
            <v>44347</v>
          </cell>
          <cell r="X769">
            <v>0</v>
          </cell>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v>0</v>
          </cell>
          <cell r="Q770" t="str">
            <v>Vulneración</v>
          </cell>
          <cell r="R770">
            <v>0</v>
          </cell>
          <cell r="S770" t="str">
            <v>11-1514-2020</v>
          </cell>
          <cell r="T770">
            <v>0</v>
          </cell>
          <cell r="U770">
            <v>0</v>
          </cell>
          <cell r="V770">
            <v>44181</v>
          </cell>
          <cell r="W770">
            <v>44347</v>
          </cell>
          <cell r="X770">
            <v>0</v>
          </cell>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v>0</v>
          </cell>
          <cell r="Q771" t="str">
            <v>Vulneración</v>
          </cell>
          <cell r="R771">
            <v>0</v>
          </cell>
          <cell r="S771" t="str">
            <v>11-1514-2020</v>
          </cell>
          <cell r="T771">
            <v>0</v>
          </cell>
          <cell r="U771">
            <v>0</v>
          </cell>
          <cell r="V771">
            <v>44181</v>
          </cell>
          <cell r="W771">
            <v>44347</v>
          </cell>
          <cell r="X771">
            <v>0</v>
          </cell>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v>0</v>
          </cell>
          <cell r="Q772" t="str">
            <v>Vulneración</v>
          </cell>
          <cell r="R772">
            <v>0</v>
          </cell>
          <cell r="S772" t="str">
            <v>11-1514-2020</v>
          </cell>
          <cell r="T772">
            <v>0</v>
          </cell>
          <cell r="U772">
            <v>0</v>
          </cell>
          <cell r="V772">
            <v>44181</v>
          </cell>
          <cell r="W772">
            <v>44347</v>
          </cell>
          <cell r="X772">
            <v>0</v>
          </cell>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v>0</v>
          </cell>
          <cell r="Q773" t="str">
            <v>Vulneración</v>
          </cell>
          <cell r="R773">
            <v>0</v>
          </cell>
          <cell r="S773" t="str">
            <v>11-1548-2020</v>
          </cell>
          <cell r="T773">
            <v>160</v>
          </cell>
          <cell r="U773">
            <v>0</v>
          </cell>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v>0</v>
          </cell>
          <cell r="Q774" t="str">
            <v>Vulneración</v>
          </cell>
          <cell r="R774">
            <v>0</v>
          </cell>
          <cell r="S774" t="str">
            <v>11-1544-2020</v>
          </cell>
          <cell r="T774">
            <v>50</v>
          </cell>
          <cell r="U774">
            <v>0</v>
          </cell>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v>0</v>
          </cell>
          <cell r="Q775" t="str">
            <v>Vulneración</v>
          </cell>
          <cell r="R775">
            <v>0</v>
          </cell>
          <cell r="S775" t="str">
            <v>11-1522-2020</v>
          </cell>
          <cell r="T775">
            <v>62</v>
          </cell>
          <cell r="U775">
            <v>0</v>
          </cell>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v>0</v>
          </cell>
          <cell r="Q776" t="str">
            <v>Vulneración</v>
          </cell>
          <cell r="R776">
            <v>0</v>
          </cell>
          <cell r="S776" t="str">
            <v>11-1521-2020</v>
          </cell>
          <cell r="T776">
            <v>34</v>
          </cell>
          <cell r="U776">
            <v>0</v>
          </cell>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v>0</v>
          </cell>
          <cell r="Q777" t="str">
            <v>Vulneración</v>
          </cell>
          <cell r="R777">
            <v>0</v>
          </cell>
          <cell r="S777" t="str">
            <v>11-1541-2020</v>
          </cell>
          <cell r="T777">
            <v>180</v>
          </cell>
          <cell r="U777">
            <v>0</v>
          </cell>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v>0</v>
          </cell>
          <cell r="Q778" t="str">
            <v>Vulneración</v>
          </cell>
          <cell r="R778">
            <v>0</v>
          </cell>
          <cell r="S778" t="str">
            <v>11-1541-2020</v>
          </cell>
          <cell r="T778">
            <v>0</v>
          </cell>
          <cell r="U778">
            <v>0</v>
          </cell>
          <cell r="V778">
            <v>44181</v>
          </cell>
          <cell r="W778">
            <v>44347</v>
          </cell>
          <cell r="X778">
            <v>0</v>
          </cell>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v>0</v>
          </cell>
          <cell r="Q779" t="str">
            <v>Vulneración</v>
          </cell>
          <cell r="R779">
            <v>0</v>
          </cell>
          <cell r="S779" t="str">
            <v>11-1541-2020</v>
          </cell>
          <cell r="T779">
            <v>0</v>
          </cell>
          <cell r="U779">
            <v>0</v>
          </cell>
          <cell r="V779">
            <v>44181</v>
          </cell>
          <cell r="W779">
            <v>44347</v>
          </cell>
          <cell r="X779">
            <v>0</v>
          </cell>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v>0</v>
          </cell>
          <cell r="Q780" t="str">
            <v>Vulneración</v>
          </cell>
          <cell r="R780">
            <v>0</v>
          </cell>
          <cell r="S780" t="str">
            <v>11-1541-2020</v>
          </cell>
          <cell r="T780">
            <v>0</v>
          </cell>
          <cell r="U780">
            <v>0</v>
          </cell>
          <cell r="V780">
            <v>44181</v>
          </cell>
          <cell r="W780">
            <v>44347</v>
          </cell>
          <cell r="X780">
            <v>0</v>
          </cell>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v>0</v>
          </cell>
          <cell r="Q781" t="str">
            <v>Vulneración</v>
          </cell>
          <cell r="R781">
            <v>0</v>
          </cell>
          <cell r="S781" t="str">
            <v>11-1541-2020</v>
          </cell>
          <cell r="T781">
            <v>0</v>
          </cell>
          <cell r="U781">
            <v>0</v>
          </cell>
          <cell r="V781">
            <v>44181</v>
          </cell>
          <cell r="W781">
            <v>44347</v>
          </cell>
          <cell r="X781">
            <v>0</v>
          </cell>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v>0</v>
          </cell>
          <cell r="Q782" t="str">
            <v>Vulneración</v>
          </cell>
          <cell r="R782">
            <v>0</v>
          </cell>
          <cell r="S782" t="str">
            <v>11-1541-2020</v>
          </cell>
          <cell r="T782">
            <v>0</v>
          </cell>
          <cell r="U782">
            <v>0</v>
          </cell>
          <cell r="V782">
            <v>44181</v>
          </cell>
          <cell r="W782">
            <v>44347</v>
          </cell>
          <cell r="X782">
            <v>0</v>
          </cell>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v>0</v>
          </cell>
          <cell r="Q783" t="str">
            <v>Vulneración</v>
          </cell>
          <cell r="R783">
            <v>0</v>
          </cell>
          <cell r="S783" t="str">
            <v>11-1541-2020</v>
          </cell>
          <cell r="T783">
            <v>0</v>
          </cell>
          <cell r="U783">
            <v>0</v>
          </cell>
          <cell r="V783">
            <v>44181</v>
          </cell>
          <cell r="W783">
            <v>44347</v>
          </cell>
          <cell r="X783">
            <v>0</v>
          </cell>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v>0</v>
          </cell>
          <cell r="Q784" t="str">
            <v>Vulneración</v>
          </cell>
          <cell r="R784">
            <v>0</v>
          </cell>
          <cell r="S784" t="str">
            <v>11-1541-2020</v>
          </cell>
          <cell r="T784">
            <v>0</v>
          </cell>
          <cell r="U784">
            <v>0</v>
          </cell>
          <cell r="V784">
            <v>44181</v>
          </cell>
          <cell r="W784">
            <v>44347</v>
          </cell>
          <cell r="X784">
            <v>0</v>
          </cell>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v>0</v>
          </cell>
          <cell r="Q785" t="str">
            <v>Vulneración</v>
          </cell>
          <cell r="R785">
            <v>0</v>
          </cell>
          <cell r="S785" t="str">
            <v>11-1543-2020</v>
          </cell>
          <cell r="T785">
            <v>95</v>
          </cell>
          <cell r="U785">
            <v>0</v>
          </cell>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v>0</v>
          </cell>
          <cell r="Q786" t="str">
            <v>Vulneración</v>
          </cell>
          <cell r="R786">
            <v>0</v>
          </cell>
          <cell r="S786" t="str">
            <v>11-1552-2020</v>
          </cell>
          <cell r="T786">
            <v>100</v>
          </cell>
          <cell r="U786">
            <v>0</v>
          </cell>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v>0</v>
          </cell>
          <cell r="Q787" t="str">
            <v>Vulneración</v>
          </cell>
          <cell r="R787">
            <v>0</v>
          </cell>
          <cell r="S787" t="str">
            <v>11-1552-2020</v>
          </cell>
          <cell r="T787">
            <v>0</v>
          </cell>
          <cell r="U787">
            <v>0</v>
          </cell>
          <cell r="V787">
            <v>44181</v>
          </cell>
          <cell r="W787">
            <v>44347</v>
          </cell>
          <cell r="X787">
            <v>0</v>
          </cell>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v>0</v>
          </cell>
          <cell r="Q788" t="str">
            <v>Vulneración</v>
          </cell>
          <cell r="R788">
            <v>0</v>
          </cell>
          <cell r="S788" t="str">
            <v>11-1516-2020</v>
          </cell>
          <cell r="T788">
            <v>83</v>
          </cell>
          <cell r="U788">
            <v>0</v>
          </cell>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v>0</v>
          </cell>
          <cell r="Q789" t="str">
            <v>Vulneración</v>
          </cell>
          <cell r="R789">
            <v>0</v>
          </cell>
          <cell r="S789" t="str">
            <v>11-1551-2020</v>
          </cell>
          <cell r="T789">
            <v>165</v>
          </cell>
          <cell r="U789">
            <v>0</v>
          </cell>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v>0</v>
          </cell>
          <cell r="Q790" t="str">
            <v>Vulneración</v>
          </cell>
          <cell r="R790">
            <v>0</v>
          </cell>
          <cell r="S790" t="str">
            <v>11-1551-2020</v>
          </cell>
          <cell r="T790">
            <v>0</v>
          </cell>
          <cell r="U790">
            <v>0</v>
          </cell>
          <cell r="V790">
            <v>44181</v>
          </cell>
          <cell r="W790">
            <v>44347</v>
          </cell>
          <cell r="X790">
            <v>0</v>
          </cell>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v>0</v>
          </cell>
          <cell r="Q791" t="str">
            <v>Vulneración</v>
          </cell>
          <cell r="R791">
            <v>0</v>
          </cell>
          <cell r="S791" t="str">
            <v>11-1551-2020</v>
          </cell>
          <cell r="T791">
            <v>0</v>
          </cell>
          <cell r="U791">
            <v>0</v>
          </cell>
          <cell r="V791">
            <v>44181</v>
          </cell>
          <cell r="W791">
            <v>44347</v>
          </cell>
          <cell r="X791">
            <v>0</v>
          </cell>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v>0</v>
          </cell>
          <cell r="Q792" t="str">
            <v>Vulneración</v>
          </cell>
          <cell r="R792">
            <v>0</v>
          </cell>
          <cell r="S792" t="str">
            <v>11-1545-2020</v>
          </cell>
          <cell r="T792">
            <v>46</v>
          </cell>
          <cell r="U792">
            <v>0</v>
          </cell>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v>0</v>
          </cell>
          <cell r="Q793" t="str">
            <v>Vulneración</v>
          </cell>
          <cell r="R793">
            <v>0</v>
          </cell>
          <cell r="S793" t="str">
            <v>11-1542-2020</v>
          </cell>
          <cell r="T793">
            <v>50</v>
          </cell>
          <cell r="U793">
            <v>0</v>
          </cell>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v>0</v>
          </cell>
          <cell r="Q794" t="str">
            <v>Consumo SPA</v>
          </cell>
          <cell r="R794">
            <v>0</v>
          </cell>
          <cell r="S794" t="str">
            <v>11-1572-2020</v>
          </cell>
          <cell r="T794">
            <v>80</v>
          </cell>
          <cell r="U794">
            <v>0</v>
          </cell>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v>0</v>
          </cell>
          <cell r="Q795" t="str">
            <v>Vida independiente</v>
          </cell>
          <cell r="R795">
            <v>0</v>
          </cell>
          <cell r="S795" t="str">
            <v>11-1519-2020</v>
          </cell>
          <cell r="T795">
            <v>16</v>
          </cell>
          <cell r="U795">
            <v>0</v>
          </cell>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v>0</v>
          </cell>
          <cell r="Q796" t="str">
            <v>Consumo SPA</v>
          </cell>
          <cell r="R796">
            <v>0</v>
          </cell>
          <cell r="S796" t="str">
            <v>11-1566-2020</v>
          </cell>
          <cell r="T796">
            <v>50</v>
          </cell>
          <cell r="U796">
            <v>0</v>
          </cell>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v>0</v>
          </cell>
          <cell r="Q797" t="str">
            <v>Calle</v>
          </cell>
          <cell r="R797">
            <v>0</v>
          </cell>
          <cell r="S797" t="str">
            <v>11-1556-2020</v>
          </cell>
          <cell r="T797">
            <v>65</v>
          </cell>
          <cell r="U797">
            <v>0</v>
          </cell>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v>0</v>
          </cell>
          <cell r="Q798" t="str">
            <v>Calle</v>
          </cell>
          <cell r="R798">
            <v>0</v>
          </cell>
          <cell r="S798" t="str">
            <v>11-1556-2020</v>
          </cell>
          <cell r="T798">
            <v>0</v>
          </cell>
          <cell r="U798">
            <v>0</v>
          </cell>
          <cell r="V798">
            <v>44181</v>
          </cell>
          <cell r="W798">
            <v>44347</v>
          </cell>
          <cell r="X798">
            <v>0</v>
          </cell>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v>0</v>
          </cell>
          <cell r="L799">
            <v>3112589672</v>
          </cell>
          <cell r="M799" t="str">
            <v xml:space="preserve">direccion@funmamayolanda.org;tecnicofunmamayolanda@gmail.com
</v>
          </cell>
          <cell r="N799" t="str">
            <v>SRD</v>
          </cell>
          <cell r="O799" t="str">
            <v>Internado</v>
          </cell>
          <cell r="P799">
            <v>0</v>
          </cell>
          <cell r="Q799" t="str">
            <v>Calle</v>
          </cell>
          <cell r="R799">
            <v>0</v>
          </cell>
          <cell r="S799" t="str">
            <v>11-1537-2020</v>
          </cell>
          <cell r="T799">
            <v>50</v>
          </cell>
          <cell r="U799">
            <v>0</v>
          </cell>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v>0</v>
          </cell>
          <cell r="L800">
            <v>0</v>
          </cell>
          <cell r="M800" t="str">
            <v>coordfunmamayolanda@gmail.com;aimyinternado@gmail.com</v>
          </cell>
          <cell r="N800" t="str">
            <v>SRD</v>
          </cell>
          <cell r="O800" t="str">
            <v>Internado</v>
          </cell>
          <cell r="P800">
            <v>0</v>
          </cell>
          <cell r="Q800" t="str">
            <v>Calle</v>
          </cell>
          <cell r="R800">
            <v>0</v>
          </cell>
          <cell r="S800" t="str">
            <v>11-1537-2020</v>
          </cell>
          <cell r="T800">
            <v>0</v>
          </cell>
          <cell r="U800">
            <v>0</v>
          </cell>
          <cell r="V800">
            <v>44181</v>
          </cell>
          <cell r="W800">
            <v>44347</v>
          </cell>
          <cell r="X800">
            <v>0</v>
          </cell>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v>0</v>
          </cell>
          <cell r="Q801" t="str">
            <v>Consumo SPA</v>
          </cell>
          <cell r="R801">
            <v>0</v>
          </cell>
          <cell r="S801" t="str">
            <v>11-1587-2020</v>
          </cell>
          <cell r="T801">
            <v>100</v>
          </cell>
          <cell r="U801">
            <v>0</v>
          </cell>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v>0</v>
          </cell>
          <cell r="Q802" t="str">
            <v>Consumo SPA</v>
          </cell>
          <cell r="R802">
            <v>0</v>
          </cell>
          <cell r="S802" t="str">
            <v>11-1592-2020</v>
          </cell>
          <cell r="T802">
            <v>50</v>
          </cell>
          <cell r="U802">
            <v>0</v>
          </cell>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v>0</v>
          </cell>
          <cell r="L803" t="str">
            <v>3168340425-3168755504-3173669653-3113677164</v>
          </cell>
          <cell r="M803" t="str">
            <v>coord.ciudadela@opanamigo.org 
subd.financiera@opanamigo.org</v>
          </cell>
          <cell r="N803" t="str">
            <v>SRD</v>
          </cell>
          <cell r="O803" t="str">
            <v>Internado</v>
          </cell>
          <cell r="P803">
            <v>0</v>
          </cell>
          <cell r="Q803" t="str">
            <v>Consumo SPA</v>
          </cell>
          <cell r="R803">
            <v>0</v>
          </cell>
          <cell r="S803" t="str">
            <v>11-1578-2020</v>
          </cell>
          <cell r="T803">
            <v>120</v>
          </cell>
          <cell r="U803">
            <v>0</v>
          </cell>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v>0</v>
          </cell>
          <cell r="Q804" t="str">
            <v>Consumo SPA</v>
          </cell>
          <cell r="R804">
            <v>0</v>
          </cell>
          <cell r="S804" t="str">
            <v>11-1593-2020</v>
          </cell>
          <cell r="T804">
            <v>100</v>
          </cell>
          <cell r="U804">
            <v>0</v>
          </cell>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v>0</v>
          </cell>
          <cell r="Q805" t="str">
            <v>Consumo SPA</v>
          </cell>
          <cell r="R805">
            <v>0</v>
          </cell>
          <cell r="S805" t="str">
            <v>11-1539-2020</v>
          </cell>
          <cell r="T805">
            <v>100</v>
          </cell>
          <cell r="U805">
            <v>0</v>
          </cell>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v>0</v>
          </cell>
          <cell r="L806">
            <v>3057592984</v>
          </cell>
          <cell r="M806" t="str">
            <v>auxiliar.semillasdevida@fhclaret.org</v>
          </cell>
          <cell r="N806" t="str">
            <v>SRD</v>
          </cell>
          <cell r="O806" t="str">
            <v>Internado</v>
          </cell>
          <cell r="P806">
            <v>0</v>
          </cell>
          <cell r="Q806" t="str">
            <v>Consumo SPA</v>
          </cell>
          <cell r="R806">
            <v>0</v>
          </cell>
          <cell r="S806" t="str">
            <v>11-1539-2020</v>
          </cell>
          <cell r="T806">
            <v>0</v>
          </cell>
          <cell r="U806">
            <v>0</v>
          </cell>
          <cell r="V806">
            <v>44181</v>
          </cell>
          <cell r="W806">
            <v>44347</v>
          </cell>
          <cell r="X806">
            <v>0</v>
          </cell>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v>0</v>
          </cell>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v>0</v>
          </cell>
          <cell r="Q807" t="str">
            <v>Vulneración</v>
          </cell>
          <cell r="R807">
            <v>0</v>
          </cell>
          <cell r="S807" t="str">
            <v>11-1553-2020</v>
          </cell>
          <cell r="T807">
            <v>97</v>
          </cell>
          <cell r="U807">
            <v>0</v>
          </cell>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v>0</v>
          </cell>
          <cell r="Q808" t="str">
            <v>vulneración</v>
          </cell>
          <cell r="R808">
            <v>0</v>
          </cell>
          <cell r="S808" t="str">
            <v>11-1524-2020</v>
          </cell>
          <cell r="T808">
            <v>60</v>
          </cell>
          <cell r="U808">
            <v>0</v>
          </cell>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v>0</v>
          </cell>
          <cell r="Q809" t="str">
            <v>Vulneración</v>
          </cell>
          <cell r="R809">
            <v>0</v>
          </cell>
          <cell r="S809" t="str">
            <v>11-1531-2020</v>
          </cell>
          <cell r="T809">
            <v>33</v>
          </cell>
          <cell r="U809">
            <v>0</v>
          </cell>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v>0</v>
          </cell>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v>0</v>
          </cell>
          <cell r="Q810" t="str">
            <v>Vulneración</v>
          </cell>
          <cell r="R810">
            <v>0</v>
          </cell>
          <cell r="S810" t="str">
            <v>11-1533-2020</v>
          </cell>
          <cell r="T810">
            <v>38</v>
          </cell>
          <cell r="U810">
            <v>0</v>
          </cell>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v>0</v>
          </cell>
          <cell r="L811">
            <v>310969357</v>
          </cell>
          <cell r="M811" t="str">
            <v>auxiliar.casaclaretcundi@fhclaret.org</v>
          </cell>
          <cell r="N811" t="str">
            <v>SRD</v>
          </cell>
          <cell r="O811" t="str">
            <v>Centro de emergencia</v>
          </cell>
          <cell r="P811">
            <v>0</v>
          </cell>
          <cell r="Q811" t="str">
            <v>Vulneración</v>
          </cell>
          <cell r="R811">
            <v>0</v>
          </cell>
          <cell r="S811" t="str">
            <v>11-1538-2020</v>
          </cell>
          <cell r="T811">
            <v>40</v>
          </cell>
          <cell r="U811">
            <v>0</v>
          </cell>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v>0</v>
          </cell>
          <cell r="Q812" t="str">
            <v>Vulneración</v>
          </cell>
          <cell r="R812">
            <v>0</v>
          </cell>
          <cell r="S812" t="str">
            <v>11-1535-2020</v>
          </cell>
          <cell r="T812">
            <v>80</v>
          </cell>
          <cell r="U812">
            <v>0</v>
          </cell>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v>0</v>
          </cell>
          <cell r="L813" t="str">
            <v>3182821558 - 3103027184</v>
          </cell>
          <cell r="M813" t="str">
            <v>fundaciontavid@gmail.com</v>
          </cell>
          <cell r="N813" t="str">
            <v>SRD</v>
          </cell>
          <cell r="O813" t="str">
            <v>Centro de emergencia</v>
          </cell>
          <cell r="P813">
            <v>0</v>
          </cell>
          <cell r="Q813" t="str">
            <v>Vulneración</v>
          </cell>
          <cell r="R813">
            <v>0</v>
          </cell>
          <cell r="S813" t="str">
            <v>11-1571-2020</v>
          </cell>
          <cell r="T813">
            <v>59</v>
          </cell>
          <cell r="U813">
            <v>0</v>
          </cell>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v>0</v>
          </cell>
          <cell r="L814" t="str">
            <v>3182821558 - 3103027184</v>
          </cell>
          <cell r="M814" t="str">
            <v>fundaciontavid@gmail.com</v>
          </cell>
          <cell r="N814" t="str">
            <v>SRD</v>
          </cell>
          <cell r="O814" t="str">
            <v>Centro de emergencia</v>
          </cell>
          <cell r="P814">
            <v>0</v>
          </cell>
          <cell r="Q814" t="str">
            <v>Vulneración</v>
          </cell>
          <cell r="R814">
            <v>0</v>
          </cell>
          <cell r="S814" t="str">
            <v>11-1571-2020</v>
          </cell>
          <cell r="T814">
            <v>16</v>
          </cell>
          <cell r="U814">
            <v>0</v>
          </cell>
          <cell r="V814">
            <v>44181</v>
          </cell>
          <cell r="W814">
            <v>44347</v>
          </cell>
          <cell r="X814">
            <v>0</v>
          </cell>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v>0</v>
          </cell>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v>0</v>
          </cell>
          <cell r="Q815" t="str">
            <v>Vulneración</v>
          </cell>
          <cell r="R815">
            <v>0</v>
          </cell>
          <cell r="S815" t="str">
            <v>11-1536-2020</v>
          </cell>
          <cell r="T815">
            <v>44</v>
          </cell>
          <cell r="U815">
            <v>0</v>
          </cell>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v>0</v>
          </cell>
          <cell r="H816" t="str">
            <v>Transversal 77 No. 162-06 Barrio Suba Casa Blanca</v>
          </cell>
          <cell r="I816" t="str">
            <v>Bogotá, D.C.</v>
          </cell>
          <cell r="J816" t="str">
            <v>Revivir</v>
          </cell>
          <cell r="K816">
            <v>0</v>
          </cell>
          <cell r="L816">
            <v>3114209943</v>
          </cell>
          <cell r="M816" t="str">
            <v>liderhi@cran.org.co</v>
          </cell>
          <cell r="N816" t="str">
            <v>SRD</v>
          </cell>
          <cell r="O816" t="str">
            <v>Internado</v>
          </cell>
          <cell r="P816">
            <v>0</v>
          </cell>
          <cell r="Q816" t="str">
            <v>Vulneración</v>
          </cell>
          <cell r="R816">
            <v>0</v>
          </cell>
          <cell r="S816" t="str">
            <v>11-1564-2020</v>
          </cell>
          <cell r="T816">
            <v>72</v>
          </cell>
          <cell r="U816">
            <v>0</v>
          </cell>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v>0</v>
          </cell>
          <cell r="Q817" t="str">
            <v>Vulneración</v>
          </cell>
          <cell r="R817">
            <v>0</v>
          </cell>
          <cell r="S817" t="str">
            <v>11-1528-2020</v>
          </cell>
          <cell r="T817">
            <v>36</v>
          </cell>
          <cell r="U817">
            <v>0</v>
          </cell>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v>0</v>
          </cell>
          <cell r="Q818" t="str">
            <v>Vulneración</v>
          </cell>
          <cell r="R818">
            <v>0</v>
          </cell>
          <cell r="S818" t="str">
            <v>11-1528-2020</v>
          </cell>
          <cell r="T818">
            <v>36</v>
          </cell>
          <cell r="U818">
            <v>0</v>
          </cell>
          <cell r="V818">
            <v>44181</v>
          </cell>
          <cell r="W818">
            <v>44347</v>
          </cell>
          <cell r="X818">
            <v>0</v>
          </cell>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v>0</v>
          </cell>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v>0</v>
          </cell>
          <cell r="Q819" t="str">
            <v>Vulneración</v>
          </cell>
          <cell r="R819">
            <v>0</v>
          </cell>
          <cell r="S819" t="str">
            <v>11-1557-2020</v>
          </cell>
          <cell r="T819">
            <v>80</v>
          </cell>
          <cell r="U819">
            <v>0</v>
          </cell>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v>0</v>
          </cell>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v>0</v>
          </cell>
          <cell r="Q820" t="str">
            <v>Vulneración</v>
          </cell>
          <cell r="R820">
            <v>0</v>
          </cell>
          <cell r="S820" t="str">
            <v>11-1550-2020</v>
          </cell>
          <cell r="T820">
            <v>71</v>
          </cell>
          <cell r="U820">
            <v>0</v>
          </cell>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v>0</v>
          </cell>
          <cell r="S821" t="str">
            <v>11-1574-2020</v>
          </cell>
          <cell r="T821">
            <v>60</v>
          </cell>
          <cell r="U821">
            <v>0</v>
          </cell>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v>0</v>
          </cell>
          <cell r="S822" t="str">
            <v>11-1580-2020</v>
          </cell>
          <cell r="T822">
            <v>66</v>
          </cell>
          <cell r="U822">
            <v>0</v>
          </cell>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v>0</v>
          </cell>
          <cell r="S823" t="str">
            <v>11-1580-2020</v>
          </cell>
          <cell r="T823">
            <v>88</v>
          </cell>
          <cell r="U823">
            <v>0</v>
          </cell>
          <cell r="V823">
            <v>44181</v>
          </cell>
          <cell r="W823">
            <v>44347</v>
          </cell>
          <cell r="X823">
            <v>0</v>
          </cell>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v>0</v>
          </cell>
          <cell r="S824" t="str">
            <v>11-1580-2020</v>
          </cell>
          <cell r="T824">
            <v>82</v>
          </cell>
          <cell r="U824">
            <v>0</v>
          </cell>
          <cell r="V824">
            <v>44181</v>
          </cell>
          <cell r="W824">
            <v>44347</v>
          </cell>
          <cell r="X824">
            <v>0</v>
          </cell>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v>0</v>
          </cell>
          <cell r="S825" t="str">
            <v>11-1583-2020</v>
          </cell>
          <cell r="T825">
            <v>80</v>
          </cell>
          <cell r="U825">
            <v>0</v>
          </cell>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v>0</v>
          </cell>
          <cell r="S826" t="str">
            <v>11-1589-2020</v>
          </cell>
          <cell r="T826">
            <v>60</v>
          </cell>
          <cell r="U826">
            <v>0</v>
          </cell>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v>0</v>
          </cell>
          <cell r="S827" t="str">
            <v>11-1588-2020</v>
          </cell>
          <cell r="T827">
            <v>50</v>
          </cell>
          <cell r="U827">
            <v>0</v>
          </cell>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v>0</v>
          </cell>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v>0</v>
          </cell>
          <cell r="S828" t="str">
            <v>11-1562-2020</v>
          </cell>
          <cell r="T828">
            <v>60</v>
          </cell>
          <cell r="U828">
            <v>0</v>
          </cell>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v>0</v>
          </cell>
          <cell r="L829">
            <v>3002423696</v>
          </cell>
          <cell r="M829" t="str">
            <v>dir.restab@fundacionfana.org</v>
          </cell>
          <cell r="N829" t="str">
            <v>SRD</v>
          </cell>
          <cell r="O829" t="str">
            <v>Internado</v>
          </cell>
          <cell r="P829">
            <v>0</v>
          </cell>
          <cell r="Q829" t="str">
            <v>Vulneración</v>
          </cell>
          <cell r="R829">
            <v>0</v>
          </cell>
          <cell r="S829" t="str">
            <v>11-1568-2020</v>
          </cell>
          <cell r="T829">
            <v>92</v>
          </cell>
          <cell r="U829">
            <v>0</v>
          </cell>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v>0</v>
          </cell>
          <cell r="L830">
            <v>3124482964</v>
          </cell>
          <cell r="M830" t="str">
            <v>direccion.suenos@la-casa.org</v>
          </cell>
          <cell r="N830" t="str">
            <v>SRD</v>
          </cell>
          <cell r="O830" t="str">
            <v>Casa universitaria</v>
          </cell>
          <cell r="P830">
            <v>0</v>
          </cell>
          <cell r="Q830" t="str">
            <v>Vulneración</v>
          </cell>
          <cell r="R830">
            <v>0</v>
          </cell>
          <cell r="S830" t="str">
            <v>11-1523-2020</v>
          </cell>
          <cell r="T830">
            <v>20</v>
          </cell>
          <cell r="U830">
            <v>0</v>
          </cell>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v>0</v>
          </cell>
          <cell r="L831">
            <v>3124482964</v>
          </cell>
          <cell r="M831" t="str">
            <v>coordinacion.ninos@la-casa.org</v>
          </cell>
          <cell r="N831" t="str">
            <v>SRD</v>
          </cell>
          <cell r="O831" t="str">
            <v>Internado</v>
          </cell>
          <cell r="P831">
            <v>0</v>
          </cell>
          <cell r="Q831" t="str">
            <v>Vulneración</v>
          </cell>
          <cell r="R831">
            <v>0</v>
          </cell>
          <cell r="S831" t="str">
            <v>11-1554-2020</v>
          </cell>
          <cell r="T831">
            <v>142</v>
          </cell>
          <cell r="U831">
            <v>0</v>
          </cell>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v>0</v>
          </cell>
          <cell r="L832" t="str">
            <v>312 4482964</v>
          </cell>
          <cell r="M832" t="str">
            <v>coordinacion.casa2@la-casa.org</v>
          </cell>
          <cell r="N832" t="str">
            <v>SRD</v>
          </cell>
          <cell r="O832" t="str">
            <v>Internado</v>
          </cell>
          <cell r="P832">
            <v>0</v>
          </cell>
          <cell r="Q832" t="str">
            <v>Vulneración</v>
          </cell>
          <cell r="R832">
            <v>0</v>
          </cell>
          <cell r="S832" t="str">
            <v>11-1547-2020</v>
          </cell>
          <cell r="T832">
            <v>28</v>
          </cell>
          <cell r="U832">
            <v>0</v>
          </cell>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v>0</v>
          </cell>
          <cell r="S833" t="str">
            <v>11-1573-2020</v>
          </cell>
          <cell r="T833">
            <v>70</v>
          </cell>
          <cell r="U833">
            <v>0</v>
          </cell>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v>0</v>
          </cell>
          <cell r="S834" t="str">
            <v>11-1600-2020</v>
          </cell>
          <cell r="T834">
            <v>70</v>
          </cell>
          <cell r="U834">
            <v>0</v>
          </cell>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v>0</v>
          </cell>
          <cell r="S835" t="str">
            <v>11-1576-2020</v>
          </cell>
          <cell r="T835">
            <v>60</v>
          </cell>
          <cell r="U835">
            <v>0</v>
          </cell>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v>0</v>
          </cell>
          <cell r="S836" t="str">
            <v>11-1579-2020</v>
          </cell>
          <cell r="T836">
            <v>70</v>
          </cell>
          <cell r="U836">
            <v>0</v>
          </cell>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v>0</v>
          </cell>
          <cell r="S837" t="str">
            <v>11-1591-2020</v>
          </cell>
          <cell r="T837">
            <v>150</v>
          </cell>
          <cell r="U837">
            <v>0</v>
          </cell>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v>0</v>
          </cell>
          <cell r="S838" t="str">
            <v>11-1591-2020</v>
          </cell>
          <cell r="T838">
            <v>100</v>
          </cell>
          <cell r="U838">
            <v>0</v>
          </cell>
          <cell r="V838">
            <v>44181</v>
          </cell>
          <cell r="W838">
            <v>44347</v>
          </cell>
          <cell r="X838">
            <v>0</v>
          </cell>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v>0</v>
          </cell>
          <cell r="S839" t="str">
            <v>11-1586-2020</v>
          </cell>
          <cell r="T839">
            <v>60</v>
          </cell>
          <cell r="U839">
            <v>0</v>
          </cell>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v>0</v>
          </cell>
          <cell r="L840">
            <v>3144221691</v>
          </cell>
          <cell r="M840" t="str">
            <v>coord.suba@opanamigo.org</v>
          </cell>
          <cell r="N840" t="str">
            <v>SRD</v>
          </cell>
          <cell r="O840" t="str">
            <v>Externado</v>
          </cell>
          <cell r="P840" t="str">
            <v>Media jornada</v>
          </cell>
          <cell r="Q840" t="str">
            <v>Vulneración</v>
          </cell>
          <cell r="R840">
            <v>0</v>
          </cell>
          <cell r="S840" t="str">
            <v>11-1581-2020</v>
          </cell>
          <cell r="T840">
            <v>70</v>
          </cell>
          <cell r="U840">
            <v>0</v>
          </cell>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v>0</v>
          </cell>
          <cell r="S841" t="str">
            <v>11-1599-2020</v>
          </cell>
          <cell r="T841">
            <v>70</v>
          </cell>
          <cell r="U841">
            <v>0</v>
          </cell>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v>0</v>
          </cell>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v>0</v>
          </cell>
          <cell r="Q842" t="str">
            <v>Violencia sexual</v>
          </cell>
          <cell r="R842">
            <v>0</v>
          </cell>
          <cell r="S842">
            <v>323</v>
          </cell>
          <cell r="T842">
            <v>125</v>
          </cell>
          <cell r="U842">
            <v>0</v>
          </cell>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v>0</v>
          </cell>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v>0</v>
          </cell>
          <cell r="Q843" t="str">
            <v>Vulneración</v>
          </cell>
          <cell r="R843">
            <v>0</v>
          </cell>
          <cell r="S843">
            <v>317</v>
          </cell>
          <cell r="T843">
            <v>200</v>
          </cell>
          <cell r="U843">
            <v>0</v>
          </cell>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v>0</v>
          </cell>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v>0</v>
          </cell>
          <cell r="Q844" t="str">
            <v>Discapacidad</v>
          </cell>
          <cell r="R844">
            <v>0</v>
          </cell>
          <cell r="S844">
            <v>317</v>
          </cell>
          <cell r="T844">
            <v>52</v>
          </cell>
          <cell r="U844">
            <v>0</v>
          </cell>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v>0</v>
          </cell>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v>0</v>
          </cell>
          <cell r="Q845" t="str">
            <v>Vulneración</v>
          </cell>
          <cell r="R845">
            <v>0</v>
          </cell>
          <cell r="S845">
            <v>324</v>
          </cell>
          <cell r="T845">
            <v>50</v>
          </cell>
          <cell r="U845">
            <v>0</v>
          </cell>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v>0</v>
          </cell>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v>0</v>
          </cell>
          <cell r="Q846" t="str">
            <v>Vulneración</v>
          </cell>
          <cell r="R846">
            <v>0</v>
          </cell>
          <cell r="S846">
            <v>325</v>
          </cell>
          <cell r="T846">
            <v>0</v>
          </cell>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v>0</v>
          </cell>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v>0</v>
          </cell>
          <cell r="Q847" t="str">
            <v>Vulneración</v>
          </cell>
          <cell r="R847">
            <v>0</v>
          </cell>
          <cell r="S847">
            <v>325</v>
          </cell>
          <cell r="T847">
            <v>0</v>
          </cell>
          <cell r="U847">
            <v>0</v>
          </cell>
          <cell r="V847">
            <v>44186</v>
          </cell>
          <cell r="W847">
            <v>44347</v>
          </cell>
          <cell r="X847">
            <v>0</v>
          </cell>
          <cell r="Y847" t="str">
            <v>Aibinia Patris Bonnett Palacio</v>
          </cell>
        </row>
        <row r="848">
          <cell r="B848" t="str">
            <v>47-194-847</v>
          </cell>
          <cell r="C848" t="str">
            <v>Magdalena</v>
          </cell>
          <cell r="D848" t="str">
            <v>Fundación rehabilitación integral</v>
          </cell>
          <cell r="E848" t="str">
            <v>900085882-9</v>
          </cell>
          <cell r="F848" t="str">
            <v>Angelica Zamora</v>
          </cell>
          <cell r="G848">
            <v>0</v>
          </cell>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v>0</v>
          </cell>
          <cell r="Q848" t="str">
            <v>Vulneración</v>
          </cell>
          <cell r="R848">
            <v>0</v>
          </cell>
          <cell r="S848">
            <v>325</v>
          </cell>
          <cell r="T848">
            <v>0</v>
          </cell>
          <cell r="U848">
            <v>0</v>
          </cell>
          <cell r="V848">
            <v>44186</v>
          </cell>
          <cell r="W848">
            <v>44347</v>
          </cell>
          <cell r="X848">
            <v>0</v>
          </cell>
          <cell r="Y848" t="str">
            <v>Aibinia Patris Bonnett Palacio</v>
          </cell>
        </row>
        <row r="849">
          <cell r="B849" t="str">
            <v>47-194-848</v>
          </cell>
          <cell r="C849" t="str">
            <v>Magdalena</v>
          </cell>
          <cell r="D849" t="str">
            <v>Fundación rehabilitación integral</v>
          </cell>
          <cell r="E849" t="str">
            <v>900085882-9</v>
          </cell>
          <cell r="F849" t="str">
            <v>Angelica Zamora</v>
          </cell>
          <cell r="G849">
            <v>0</v>
          </cell>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v>0</v>
          </cell>
          <cell r="Q849" t="str">
            <v>Vulneración</v>
          </cell>
          <cell r="R849">
            <v>0</v>
          </cell>
          <cell r="S849">
            <v>325</v>
          </cell>
          <cell r="T849">
            <v>0</v>
          </cell>
          <cell r="U849">
            <v>0</v>
          </cell>
          <cell r="V849">
            <v>44186</v>
          </cell>
          <cell r="W849">
            <v>44347</v>
          </cell>
          <cell r="X849">
            <v>0</v>
          </cell>
          <cell r="Y849" t="str">
            <v>Aibinia Patris Bonnett Palacio</v>
          </cell>
        </row>
        <row r="850">
          <cell r="B850" t="str">
            <v>47-194-849</v>
          </cell>
          <cell r="C850" t="str">
            <v>Magdalena</v>
          </cell>
          <cell r="D850" t="str">
            <v>Fundación rehabilitación integral</v>
          </cell>
          <cell r="E850" t="str">
            <v>900085882-9</v>
          </cell>
          <cell r="F850" t="str">
            <v>Angelica Zamora</v>
          </cell>
          <cell r="G850">
            <v>0</v>
          </cell>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v>0</v>
          </cell>
          <cell r="Q850" t="str">
            <v>Vulneración</v>
          </cell>
          <cell r="R850">
            <v>0</v>
          </cell>
          <cell r="S850">
            <v>325</v>
          </cell>
          <cell r="T850">
            <v>0</v>
          </cell>
          <cell r="U850">
            <v>0</v>
          </cell>
          <cell r="V850">
            <v>44186</v>
          </cell>
          <cell r="W850">
            <v>44347</v>
          </cell>
          <cell r="X850">
            <v>0</v>
          </cell>
          <cell r="Y850" t="str">
            <v>Aibinia Patris Bonnett Palacio</v>
          </cell>
        </row>
        <row r="851">
          <cell r="B851" t="str">
            <v>47-194-850</v>
          </cell>
          <cell r="C851" t="str">
            <v>Magdalena</v>
          </cell>
          <cell r="D851" t="str">
            <v>Fundación rehabilitación integral</v>
          </cell>
          <cell r="E851" t="str">
            <v>900085882-9</v>
          </cell>
          <cell r="F851" t="str">
            <v>Angelica Zamora</v>
          </cell>
          <cell r="G851">
            <v>0</v>
          </cell>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v>0</v>
          </cell>
          <cell r="Q851" t="str">
            <v>Vulneración</v>
          </cell>
          <cell r="R851">
            <v>0</v>
          </cell>
          <cell r="S851">
            <v>325</v>
          </cell>
          <cell r="T851">
            <v>0</v>
          </cell>
          <cell r="U851">
            <v>0</v>
          </cell>
          <cell r="V851">
            <v>44186</v>
          </cell>
          <cell r="W851">
            <v>44347</v>
          </cell>
          <cell r="X851">
            <v>0</v>
          </cell>
          <cell r="Y851" t="str">
            <v>Aibinia Patris Bonnett Palacio</v>
          </cell>
        </row>
        <row r="852">
          <cell r="B852" t="str">
            <v>47-194-851</v>
          </cell>
          <cell r="C852" t="str">
            <v>Magdalena</v>
          </cell>
          <cell r="D852" t="str">
            <v>Fundación rehabilitación integral</v>
          </cell>
          <cell r="E852" t="str">
            <v>900085882-9</v>
          </cell>
          <cell r="F852" t="str">
            <v>Angelica Zamora</v>
          </cell>
          <cell r="G852">
            <v>0</v>
          </cell>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v>0</v>
          </cell>
          <cell r="Q852" t="str">
            <v>Vulneración</v>
          </cell>
          <cell r="R852">
            <v>0</v>
          </cell>
          <cell r="S852">
            <v>325</v>
          </cell>
          <cell r="T852">
            <v>0</v>
          </cell>
          <cell r="U852">
            <v>0</v>
          </cell>
          <cell r="V852">
            <v>44186</v>
          </cell>
          <cell r="W852">
            <v>44347</v>
          </cell>
          <cell r="X852">
            <v>0</v>
          </cell>
          <cell r="Y852" t="str">
            <v>Aibinia Patris Bonnett Palacio</v>
          </cell>
        </row>
        <row r="853">
          <cell r="B853" t="str">
            <v>47-194-852</v>
          </cell>
          <cell r="C853" t="str">
            <v>Magdalena</v>
          </cell>
          <cell r="D853" t="str">
            <v>Fundación rehabilitación integral</v>
          </cell>
          <cell r="E853" t="str">
            <v>900085882-9</v>
          </cell>
          <cell r="F853" t="str">
            <v>Angelica Zamora</v>
          </cell>
          <cell r="G853">
            <v>0</v>
          </cell>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v>0</v>
          </cell>
          <cell r="Q853" t="str">
            <v>Vulneración</v>
          </cell>
          <cell r="R853">
            <v>0</v>
          </cell>
          <cell r="S853">
            <v>326</v>
          </cell>
          <cell r="T853">
            <v>40</v>
          </cell>
          <cell r="U853">
            <v>0</v>
          </cell>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v>0</v>
          </cell>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v>0</v>
          </cell>
          <cell r="Q854" t="str">
            <v>SRPA</v>
          </cell>
          <cell r="R854">
            <v>0</v>
          </cell>
          <cell r="S854">
            <v>320</v>
          </cell>
          <cell r="T854">
            <v>65</v>
          </cell>
          <cell r="U854">
            <v>0</v>
          </cell>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v>0</v>
          </cell>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v>0</v>
          </cell>
          <cell r="Q855" t="str">
            <v>SRPA</v>
          </cell>
          <cell r="R855">
            <v>0</v>
          </cell>
          <cell r="S855">
            <v>316</v>
          </cell>
          <cell r="T855">
            <v>5</v>
          </cell>
          <cell r="U855">
            <v>0</v>
          </cell>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v>0</v>
          </cell>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v>0</v>
          </cell>
          <cell r="S856">
            <v>318</v>
          </cell>
          <cell r="T856">
            <v>30</v>
          </cell>
          <cell r="U856">
            <v>0</v>
          </cell>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v>0</v>
          </cell>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v>0</v>
          </cell>
          <cell r="Q857" t="str">
            <v>RAJ</v>
          </cell>
          <cell r="R857">
            <v>0</v>
          </cell>
          <cell r="S857">
            <v>321</v>
          </cell>
          <cell r="T857">
            <v>90</v>
          </cell>
          <cell r="U857">
            <v>0</v>
          </cell>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v>0</v>
          </cell>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v>0</v>
          </cell>
          <cell r="Q858" t="str">
            <v>SRPA</v>
          </cell>
          <cell r="R858">
            <v>0</v>
          </cell>
          <cell r="S858" t="str">
            <v>2500-492-2020</v>
          </cell>
          <cell r="T858">
            <v>15</v>
          </cell>
          <cell r="U858">
            <v>0</v>
          </cell>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v>0</v>
          </cell>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v>0</v>
          </cell>
          <cell r="Q859" t="str">
            <v>SRPA</v>
          </cell>
          <cell r="R859">
            <v>0</v>
          </cell>
          <cell r="S859" t="str">
            <v>2500-491-2020</v>
          </cell>
          <cell r="T859">
            <v>45</v>
          </cell>
          <cell r="U859">
            <v>0</v>
          </cell>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v>0</v>
          </cell>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v>0</v>
          </cell>
          <cell r="Q860" t="str">
            <v>SRPA</v>
          </cell>
          <cell r="R860">
            <v>0</v>
          </cell>
          <cell r="S860" t="str">
            <v>2500-493-2020</v>
          </cell>
          <cell r="T860">
            <v>10</v>
          </cell>
          <cell r="U860">
            <v>0</v>
          </cell>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v>0</v>
          </cell>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v>0</v>
          </cell>
          <cell r="Q861" t="str">
            <v>SRPA</v>
          </cell>
          <cell r="R861">
            <v>0</v>
          </cell>
          <cell r="S861" t="str">
            <v>2500-490-2020</v>
          </cell>
          <cell r="T861">
            <v>6</v>
          </cell>
          <cell r="U861">
            <v>0</v>
          </cell>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v>0</v>
          </cell>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v>0</v>
          </cell>
          <cell r="Q862" t="str">
            <v>SRPA</v>
          </cell>
          <cell r="R862">
            <v>0</v>
          </cell>
          <cell r="S862" t="str">
            <v>2500-490-2020</v>
          </cell>
          <cell r="T862">
            <v>10</v>
          </cell>
          <cell r="U862">
            <v>0</v>
          </cell>
          <cell r="V862">
            <v>44181</v>
          </cell>
          <cell r="W862">
            <v>44347</v>
          </cell>
          <cell r="X862">
            <v>0</v>
          </cell>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v>0</v>
          </cell>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v>0</v>
          </cell>
          <cell r="Q863" t="str">
            <v>SRPA</v>
          </cell>
          <cell r="R863">
            <v>0</v>
          </cell>
          <cell r="S863" t="str">
            <v>2500-490-2020</v>
          </cell>
          <cell r="T863">
            <v>4</v>
          </cell>
          <cell r="U863">
            <v>0</v>
          </cell>
          <cell r="V863">
            <v>44181</v>
          </cell>
          <cell r="W863">
            <v>44347</v>
          </cell>
          <cell r="X863">
            <v>0</v>
          </cell>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v>0</v>
          </cell>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v>0</v>
          </cell>
          <cell r="Q864" t="str">
            <v>SRPA</v>
          </cell>
          <cell r="R864">
            <v>0</v>
          </cell>
          <cell r="S864" t="str">
            <v>2500-490-2020</v>
          </cell>
          <cell r="T864">
            <v>4</v>
          </cell>
          <cell r="U864">
            <v>0</v>
          </cell>
          <cell r="V864">
            <v>44181</v>
          </cell>
          <cell r="W864">
            <v>44347</v>
          </cell>
          <cell r="X864">
            <v>0</v>
          </cell>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v>0</v>
          </cell>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v>0</v>
          </cell>
          <cell r="Q865" t="str">
            <v>SRPA</v>
          </cell>
          <cell r="R865">
            <v>0</v>
          </cell>
          <cell r="S865" t="str">
            <v>2500-490-2020</v>
          </cell>
          <cell r="T865">
            <v>6</v>
          </cell>
          <cell r="U865">
            <v>0</v>
          </cell>
          <cell r="V865">
            <v>44181</v>
          </cell>
          <cell r="W865">
            <v>44347</v>
          </cell>
          <cell r="X865">
            <v>0</v>
          </cell>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v>0</v>
          </cell>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v>0</v>
          </cell>
          <cell r="S866" t="str">
            <v>2500-498-2020</v>
          </cell>
          <cell r="T866">
            <v>15</v>
          </cell>
          <cell r="U866">
            <v>0</v>
          </cell>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v>0</v>
          </cell>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v>0</v>
          </cell>
          <cell r="Q867" t="str">
            <v>SRPA</v>
          </cell>
          <cell r="R867">
            <v>0</v>
          </cell>
          <cell r="S867" t="str">
            <v>2500-498-2020</v>
          </cell>
          <cell r="T867">
            <v>50</v>
          </cell>
          <cell r="U867">
            <v>0</v>
          </cell>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v>0</v>
          </cell>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v>0</v>
          </cell>
          <cell r="S868" t="str">
            <v>2500-498-2020</v>
          </cell>
          <cell r="T868">
            <v>20</v>
          </cell>
          <cell r="U868">
            <v>0</v>
          </cell>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v>0</v>
          </cell>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v>0</v>
          </cell>
          <cell r="S869" t="str">
            <v>2500-498-2020</v>
          </cell>
          <cell r="T869">
            <v>20</v>
          </cell>
          <cell r="U869">
            <v>0</v>
          </cell>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v>0</v>
          </cell>
          <cell r="H870" t="str">
            <v>Calle 6 No. 14-11 Barrio Algarra I</v>
          </cell>
          <cell r="I870" t="str">
            <v>Zipaquirá</v>
          </cell>
          <cell r="J870" t="str">
            <v>Zipaquirá</v>
          </cell>
          <cell r="K870" t="str">
            <v>3106889194
3212134603</v>
          </cell>
          <cell r="L870">
            <v>0</v>
          </cell>
          <cell r="M870" t="str">
            <v>bernardo.castro@ymcabogota.org</v>
          </cell>
          <cell r="N870" t="str">
            <v>SRPA</v>
          </cell>
          <cell r="O870" t="str">
            <v>Externado RAJ</v>
          </cell>
          <cell r="P870" t="str">
            <v>Media jornada</v>
          </cell>
          <cell r="Q870" t="str">
            <v>RAJ</v>
          </cell>
          <cell r="R870">
            <v>0</v>
          </cell>
          <cell r="S870" t="str">
            <v>2500-495-2020</v>
          </cell>
          <cell r="T870">
            <v>15</v>
          </cell>
          <cell r="U870">
            <v>0</v>
          </cell>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v>0</v>
          </cell>
          <cell r="H871" t="str">
            <v>Calle 6 No. 14-11 Barrio Algarra I</v>
          </cell>
          <cell r="I871" t="str">
            <v>Zipaquirá</v>
          </cell>
          <cell r="J871" t="str">
            <v>Zipaquirá</v>
          </cell>
          <cell r="K871" t="str">
            <v>3106889194
3212134603</v>
          </cell>
          <cell r="L871">
            <v>0</v>
          </cell>
          <cell r="M871" t="str">
            <v>bernardo.castro@ymcabogota.org</v>
          </cell>
          <cell r="N871" t="str">
            <v>SRPA</v>
          </cell>
          <cell r="O871" t="str">
            <v>Libertad vigilada – asistida</v>
          </cell>
          <cell r="P871">
            <v>0</v>
          </cell>
          <cell r="Q871" t="str">
            <v>SRPA</v>
          </cell>
          <cell r="R871">
            <v>0</v>
          </cell>
          <cell r="S871" t="str">
            <v>2500-495-2020</v>
          </cell>
          <cell r="T871">
            <v>45</v>
          </cell>
          <cell r="U871">
            <v>0</v>
          </cell>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v>0</v>
          </cell>
          <cell r="H872" t="str">
            <v>Calle 6 No. 14-11 Barrio Algarra I</v>
          </cell>
          <cell r="I872" t="str">
            <v>Bogotá, D.C.</v>
          </cell>
          <cell r="J872" t="str">
            <v>Regional</v>
          </cell>
          <cell r="K872" t="str">
            <v>3106889194
3212134603</v>
          </cell>
          <cell r="L872">
            <v>0</v>
          </cell>
          <cell r="M872" t="str">
            <v>bernardo.castro@ymcabogota.org</v>
          </cell>
          <cell r="N872" t="str">
            <v>SRPA</v>
          </cell>
          <cell r="O872" t="str">
            <v>Casa hogar RAJ</v>
          </cell>
          <cell r="P872">
            <v>0</v>
          </cell>
          <cell r="Q872" t="str">
            <v>RAJ</v>
          </cell>
          <cell r="R872">
            <v>0</v>
          </cell>
          <cell r="S872" t="str">
            <v>2500-495-2020</v>
          </cell>
          <cell r="T872">
            <v>4</v>
          </cell>
          <cell r="U872">
            <v>0</v>
          </cell>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v>0</v>
          </cell>
          <cell r="H873" t="str">
            <v>Calle 6 No. 14-11 Barrio Algarra I</v>
          </cell>
          <cell r="I873" t="str">
            <v>Zipaquirá</v>
          </cell>
          <cell r="J873" t="str">
            <v>Zipaquirá</v>
          </cell>
          <cell r="K873" t="str">
            <v>3106889194
3212134603</v>
          </cell>
          <cell r="L873">
            <v>0</v>
          </cell>
          <cell r="M873" t="str">
            <v>bernardo.castro@ymcabogota.org</v>
          </cell>
          <cell r="N873" t="str">
            <v>SRPA</v>
          </cell>
          <cell r="O873" t="str">
            <v>Semicerrado externado</v>
          </cell>
          <cell r="P873" t="str">
            <v>Media jornada</v>
          </cell>
          <cell r="Q873" t="str">
            <v>SRPA</v>
          </cell>
          <cell r="R873">
            <v>0</v>
          </cell>
          <cell r="S873" t="str">
            <v>2500-495-2020</v>
          </cell>
          <cell r="T873">
            <v>10</v>
          </cell>
          <cell r="U873">
            <v>0</v>
          </cell>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v>0</v>
          </cell>
          <cell r="H874" t="str">
            <v>Kilómetro 2 Vía Cajicá</v>
          </cell>
          <cell r="I874" t="str">
            <v>Cajicá</v>
          </cell>
          <cell r="J874" t="str">
            <v>Zipaquirá</v>
          </cell>
          <cell r="K874" t="str">
            <v>3232890643 - 
3002164009</v>
          </cell>
          <cell r="L874">
            <v>0</v>
          </cell>
          <cell r="M874" t="str">
            <v>coordinacion.cojla@amigonianosj.org;
cajicaamigo.cojla@amigonianosj.org;</v>
          </cell>
          <cell r="N874" t="str">
            <v>SRPA</v>
          </cell>
          <cell r="O874" t="str">
            <v>Internado RAJ</v>
          </cell>
          <cell r="P874">
            <v>0</v>
          </cell>
          <cell r="Q874" t="str">
            <v>RAJ</v>
          </cell>
          <cell r="R874">
            <v>0</v>
          </cell>
          <cell r="S874" t="str">
            <v>2500-496-2020</v>
          </cell>
          <cell r="T874">
            <v>60</v>
          </cell>
          <cell r="U874">
            <v>0</v>
          </cell>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v>0</v>
          </cell>
          <cell r="H875" t="str">
            <v>Kilómetro 2 Vía Cajicá</v>
          </cell>
          <cell r="I875" t="str">
            <v>Cajicá</v>
          </cell>
          <cell r="J875" t="str">
            <v>Zipaquirá</v>
          </cell>
          <cell r="K875" t="str">
            <v>3232890643 - 
3002164009</v>
          </cell>
          <cell r="L875">
            <v>0</v>
          </cell>
          <cell r="M875" t="str">
            <v>coordinacion.cojla@amigonianosj.org;
cajicaamigo.cojla@amigonianosj.org;</v>
          </cell>
          <cell r="N875" t="str">
            <v>SRPA</v>
          </cell>
          <cell r="O875" t="str">
            <v>Semicerrado internado</v>
          </cell>
          <cell r="P875">
            <v>0</v>
          </cell>
          <cell r="Q875" t="str">
            <v>SRPA</v>
          </cell>
          <cell r="R875">
            <v>0</v>
          </cell>
          <cell r="S875" t="str">
            <v>2500-496-2020</v>
          </cell>
          <cell r="T875">
            <v>30</v>
          </cell>
          <cell r="U875">
            <v>0</v>
          </cell>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v>0</v>
          </cell>
          <cell r="H876" t="str">
            <v>Calle 19 No. 10-74 Barrio Sucre</v>
          </cell>
          <cell r="I876" t="str">
            <v>Girardot</v>
          </cell>
          <cell r="J876" t="str">
            <v>Girardot</v>
          </cell>
          <cell r="K876" t="str">
            <v>3106889194
3212134603</v>
          </cell>
          <cell r="L876">
            <v>0</v>
          </cell>
          <cell r="M876" t="str">
            <v>bernardo.castro@ymcabogota.org</v>
          </cell>
          <cell r="N876" t="str">
            <v>SRPA</v>
          </cell>
          <cell r="O876" t="str">
            <v>Libertad vigilada – asistida</v>
          </cell>
          <cell r="P876">
            <v>0</v>
          </cell>
          <cell r="Q876" t="str">
            <v>SRPA</v>
          </cell>
          <cell r="R876">
            <v>0</v>
          </cell>
          <cell r="S876" t="str">
            <v>2500-497-2020</v>
          </cell>
          <cell r="T876">
            <v>10</v>
          </cell>
          <cell r="U876">
            <v>0</v>
          </cell>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v>0</v>
          </cell>
          <cell r="H877" t="str">
            <v>Calle 19 No. 10-74 Barrio Sucre</v>
          </cell>
          <cell r="I877" t="str">
            <v>Girardot</v>
          </cell>
          <cell r="J877" t="str">
            <v>Girardot</v>
          </cell>
          <cell r="K877" t="str">
            <v>3106889194
3212134603</v>
          </cell>
          <cell r="L877">
            <v>0</v>
          </cell>
          <cell r="M877" t="str">
            <v>bernardo.castro@ymcabogota.org</v>
          </cell>
          <cell r="N877" t="str">
            <v>SRPA</v>
          </cell>
          <cell r="O877" t="str">
            <v>Semicerrado externado</v>
          </cell>
          <cell r="P877" t="str">
            <v>Media jornada</v>
          </cell>
          <cell r="Q877" t="str">
            <v>SRPA</v>
          </cell>
          <cell r="R877">
            <v>0</v>
          </cell>
          <cell r="S877" t="str">
            <v>2500-497-2020</v>
          </cell>
          <cell r="T877">
            <v>10</v>
          </cell>
          <cell r="U877">
            <v>0</v>
          </cell>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v>0</v>
          </cell>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v>0</v>
          </cell>
          <cell r="Q878" t="str">
            <v>SRPA</v>
          </cell>
          <cell r="R878">
            <v>0</v>
          </cell>
          <cell r="S878" t="str">
            <v>2500-494-2020</v>
          </cell>
          <cell r="T878">
            <v>15</v>
          </cell>
          <cell r="U878">
            <v>0</v>
          </cell>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v>0</v>
          </cell>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v>0</v>
          </cell>
          <cell r="Q879" t="str">
            <v>Vulneración</v>
          </cell>
          <cell r="R879">
            <v>0</v>
          </cell>
          <cell r="S879" t="str">
            <v>2500-423-2020</v>
          </cell>
          <cell r="T879">
            <v>26</v>
          </cell>
          <cell r="U879">
            <v>0</v>
          </cell>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v>0</v>
          </cell>
          <cell r="H880" t="str">
            <v>Calle 5 No. 10A-15 Consultorios 306 - 308 - 311 - Centro Empresarial San Rafael</v>
          </cell>
          <cell r="I880" t="str">
            <v>Zipaquirá</v>
          </cell>
          <cell r="J880" t="str">
            <v>Zipaquirá</v>
          </cell>
          <cell r="K880" t="str">
            <v>8522973 - 
3166178134 - 
3152905595 - 
3153480893</v>
          </cell>
          <cell r="L880">
            <v>0</v>
          </cell>
          <cell r="M880" t="str">
            <v>patricia.vargas@asocreemosenti.org;
cundinamarca@asocreemosenti.org;
marcela.vejarano@asocreemosenti.org;
monica.vejarano@asocreemosenti.org;</v>
          </cell>
          <cell r="N880" t="str">
            <v>SRD</v>
          </cell>
          <cell r="O880" t="str">
            <v>Intervención de apoyo - Apoyo psicológico especializado</v>
          </cell>
          <cell r="P880">
            <v>0</v>
          </cell>
          <cell r="Q880" t="str">
            <v>Violencia sexual</v>
          </cell>
          <cell r="R880">
            <v>0</v>
          </cell>
          <cell r="S880" t="str">
            <v>2500-419-2020</v>
          </cell>
          <cell r="T880">
            <v>0</v>
          </cell>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v>0</v>
          </cell>
          <cell r="H881" t="str">
            <v>Calle 17 No. 10-20 Oficina 102, 103 y 104 - Centro</v>
          </cell>
          <cell r="I881" t="str">
            <v>Girardot</v>
          </cell>
          <cell r="J881" t="str">
            <v>Girardot</v>
          </cell>
          <cell r="K881" t="str">
            <v>8522973 - 
3166178134 - 
3152905595 - 
3153480893</v>
          </cell>
          <cell r="L881">
            <v>0</v>
          </cell>
          <cell r="M881" t="str">
            <v>patricia.vargas@asocreemosenti.org;
cundinamarca@asocreemosenti.org;
marcela.vejarano@asocreemosenti.org;
monica.vejarano@asocreemosenti.org;</v>
          </cell>
          <cell r="N881" t="str">
            <v>SRD</v>
          </cell>
          <cell r="O881" t="str">
            <v>Intervención de apoyo - Apoyo psicológico especializado</v>
          </cell>
          <cell r="P881">
            <v>0</v>
          </cell>
          <cell r="Q881" t="str">
            <v>Violencia sexual</v>
          </cell>
          <cell r="R881">
            <v>0</v>
          </cell>
          <cell r="S881" t="str">
            <v>2500-419-2020</v>
          </cell>
          <cell r="T881">
            <v>0</v>
          </cell>
          <cell r="U881">
            <v>213</v>
          </cell>
          <cell r="V881">
            <v>44166</v>
          </cell>
          <cell r="W881">
            <v>44347</v>
          </cell>
          <cell r="X881">
            <v>0</v>
          </cell>
          <cell r="Y881" t="str">
            <v>Jorge Enrique Morales Hortua</v>
          </cell>
        </row>
        <row r="882">
          <cell r="B882" t="str">
            <v>25-10-881</v>
          </cell>
          <cell r="C882" t="str">
            <v>Cundinamarca</v>
          </cell>
          <cell r="D882" t="str">
            <v>Asociación creemos en ti</v>
          </cell>
          <cell r="E882" t="str">
            <v>830051999-1</v>
          </cell>
          <cell r="F882" t="str">
            <v>Ana Patricia Vargas Ángel</v>
          </cell>
          <cell r="G882">
            <v>0</v>
          </cell>
          <cell r="H882" t="str">
            <v>Calle 5 No. 6-17 Consultorios 405 - 406 Centro Comercial Imperio</v>
          </cell>
          <cell r="I882" t="str">
            <v>Villeta</v>
          </cell>
          <cell r="J882" t="str">
            <v>Villeta</v>
          </cell>
          <cell r="K882" t="str">
            <v>8522973 - 
3166178134 - 
3152905595 - 
3153480893</v>
          </cell>
          <cell r="L882">
            <v>0</v>
          </cell>
          <cell r="M882" t="str">
            <v>patricia.vargas@asocreemosenti.org;
cundinamarca@asocreemosenti.org;
marcela.vejarano@asocreemosenti.org;
monica.vejarano@asocreemosenti.org;</v>
          </cell>
          <cell r="N882" t="str">
            <v>SRD</v>
          </cell>
          <cell r="O882" t="str">
            <v>Intervención de apoyo - Apoyo psicológico especializado</v>
          </cell>
          <cell r="P882">
            <v>0</v>
          </cell>
          <cell r="Q882" t="str">
            <v>Violencia sexual</v>
          </cell>
          <cell r="R882">
            <v>0</v>
          </cell>
          <cell r="S882" t="str">
            <v>2500-419-2020</v>
          </cell>
          <cell r="T882">
            <v>0</v>
          </cell>
          <cell r="U882">
            <v>273</v>
          </cell>
          <cell r="V882">
            <v>44166</v>
          </cell>
          <cell r="W882">
            <v>44347</v>
          </cell>
          <cell r="X882">
            <v>0</v>
          </cell>
          <cell r="Y882" t="str">
            <v>Jorge Enrique Morales Hortua</v>
          </cell>
        </row>
        <row r="883">
          <cell r="B883" t="str">
            <v>25-10-882</v>
          </cell>
          <cell r="C883" t="str">
            <v>Cundinamarca</v>
          </cell>
          <cell r="D883" t="str">
            <v>Asociación creemos en ti</v>
          </cell>
          <cell r="E883" t="str">
            <v>830051999-1</v>
          </cell>
          <cell r="F883" t="str">
            <v>Ana Patricia Vargas Ángel</v>
          </cell>
          <cell r="G883">
            <v>0</v>
          </cell>
          <cell r="H883" t="str">
            <v>Carrera 1 No. 6A-106 Local 304  Centro Comercial La Estación</v>
          </cell>
          <cell r="I883" t="str">
            <v>Facatativá</v>
          </cell>
          <cell r="J883" t="str">
            <v>Facatativa</v>
          </cell>
          <cell r="K883" t="str">
            <v>8522973 - 
3166178134 - 
3152905595 - 
3153480893</v>
          </cell>
          <cell r="L883">
            <v>0</v>
          </cell>
          <cell r="M883" t="str">
            <v>patricia.vargas@asocreemosenti.org;
cundinamarca@asocreemosenti.org;
marcela.vejarano@asocreemosenti.org;
monica.vejarano@asocreemosenti.org;</v>
          </cell>
          <cell r="N883" t="str">
            <v>SRD</v>
          </cell>
          <cell r="O883" t="str">
            <v>Intervención de apoyo - Apoyo psicológico especializado</v>
          </cell>
          <cell r="P883">
            <v>0</v>
          </cell>
          <cell r="Q883" t="str">
            <v>Violencia sexual</v>
          </cell>
          <cell r="R883">
            <v>0</v>
          </cell>
          <cell r="S883" t="str">
            <v>2500-419-2020</v>
          </cell>
          <cell r="T883">
            <v>0</v>
          </cell>
          <cell r="U883">
            <v>454</v>
          </cell>
          <cell r="V883">
            <v>44166</v>
          </cell>
          <cell r="W883">
            <v>44347</v>
          </cell>
          <cell r="X883">
            <v>0</v>
          </cell>
          <cell r="Y883" t="str">
            <v>Jorge Enrique Morales Hortua</v>
          </cell>
        </row>
        <row r="884">
          <cell r="B884" t="str">
            <v>25-10-883</v>
          </cell>
          <cell r="C884" t="str">
            <v>Cundinamarca</v>
          </cell>
          <cell r="D884" t="str">
            <v>Asociación creemos en ti</v>
          </cell>
          <cell r="E884" t="str">
            <v>830051999-1</v>
          </cell>
          <cell r="F884" t="str">
            <v>Ana Patricia Vargas Ángel</v>
          </cell>
          <cell r="G884">
            <v>0</v>
          </cell>
          <cell r="H884" t="str">
            <v>Carrera 3 No. 29-02 Local 1052  Centro Comercial Unisur</v>
          </cell>
          <cell r="I884" t="str">
            <v>Soacha</v>
          </cell>
          <cell r="J884" t="str">
            <v>Soacha</v>
          </cell>
          <cell r="K884" t="str">
            <v>8522973 - 
3166178134 - 
3152905595 - 
3153480893</v>
          </cell>
          <cell r="L884">
            <v>0</v>
          </cell>
          <cell r="M884" t="str">
            <v>patricia.vargas@asocreemosenti.org;
cundinamarca@asocreemosenti.org;
marcela.vejarano@asocreemosenti.org;
monica.vejarano@asocreemosenti.org;</v>
          </cell>
          <cell r="N884" t="str">
            <v>SRD</v>
          </cell>
          <cell r="O884" t="str">
            <v>Intervención de apoyo - Apoyo psicológico especializado</v>
          </cell>
          <cell r="P884">
            <v>0</v>
          </cell>
          <cell r="Q884" t="str">
            <v>Violencia sexual</v>
          </cell>
          <cell r="R884">
            <v>0</v>
          </cell>
          <cell r="S884" t="str">
            <v>2500-419-2020</v>
          </cell>
          <cell r="T884">
            <v>0</v>
          </cell>
          <cell r="U884">
            <v>317</v>
          </cell>
          <cell r="V884">
            <v>44166</v>
          </cell>
          <cell r="W884">
            <v>44347</v>
          </cell>
          <cell r="X884">
            <v>0</v>
          </cell>
          <cell r="Y884" t="str">
            <v>Jorge Enrique Morales Hortua</v>
          </cell>
        </row>
        <row r="885">
          <cell r="B885" t="str">
            <v>25-10-884</v>
          </cell>
          <cell r="C885" t="str">
            <v>Cundinamarca</v>
          </cell>
          <cell r="D885" t="str">
            <v>Asociación creemos en ti</v>
          </cell>
          <cell r="E885" t="str">
            <v>830051999-1</v>
          </cell>
          <cell r="F885" t="str">
            <v>Ana Patricia Vargas Ángel</v>
          </cell>
          <cell r="G885">
            <v>0</v>
          </cell>
          <cell r="H885" t="str">
            <v>Calle 39 No. 28-40 Barrio La Soledad</v>
          </cell>
          <cell r="I885" t="str">
            <v>Bogotá, D.C.</v>
          </cell>
          <cell r="J885" t="str">
            <v>Regional</v>
          </cell>
          <cell r="K885" t="str">
            <v>8522973 - 
3166178134 - 
3152905595 - 
3153480893</v>
          </cell>
          <cell r="L885">
            <v>0</v>
          </cell>
          <cell r="M885" t="str">
            <v>patricia.vargas@asocreemosenti.org;
cundinamarca@asocreemosenti.org;
marcela.vejarano@asocreemosenti.org;
monica.vejarano@asocreemosenti.org;</v>
          </cell>
          <cell r="N885" t="str">
            <v>SRD</v>
          </cell>
          <cell r="O885" t="str">
            <v>Intervención de apoyo - Apoyo psicológico especializado</v>
          </cell>
          <cell r="P885">
            <v>0</v>
          </cell>
          <cell r="Q885" t="str">
            <v>Violencia sexual</v>
          </cell>
          <cell r="R885">
            <v>0</v>
          </cell>
          <cell r="S885" t="str">
            <v>2500-419-2020</v>
          </cell>
          <cell r="T885">
            <v>0</v>
          </cell>
          <cell r="U885">
            <v>419</v>
          </cell>
          <cell r="V885">
            <v>44166</v>
          </cell>
          <cell r="W885">
            <v>44347</v>
          </cell>
          <cell r="X885">
            <v>0</v>
          </cell>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v>0</v>
          </cell>
          <cell r="H886" t="str">
            <v>Calle 6 No. 14-11 Barrio Algarra I</v>
          </cell>
          <cell r="I886" t="str">
            <v>Zipaquirá</v>
          </cell>
          <cell r="J886" t="str">
            <v>Zipaquirá</v>
          </cell>
          <cell r="K886" t="str">
            <v xml:space="preserve">3106889194
3212134603
</v>
          </cell>
          <cell r="L886">
            <v>0</v>
          </cell>
          <cell r="M886" t="str">
            <v xml:space="preserve">
bernardo.castro@ymcabogota.org
</v>
          </cell>
          <cell r="N886" t="str">
            <v>SRD</v>
          </cell>
          <cell r="O886" t="str">
            <v>Intervención de apoyo - Apoyo psicosocial</v>
          </cell>
          <cell r="P886">
            <v>0</v>
          </cell>
          <cell r="Q886" t="str">
            <v>Vulneración</v>
          </cell>
          <cell r="R886">
            <v>0</v>
          </cell>
          <cell r="S886" t="str">
            <v>2500-431-2020</v>
          </cell>
          <cell r="T886">
            <v>80</v>
          </cell>
          <cell r="U886">
            <v>0</v>
          </cell>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v>0</v>
          </cell>
          <cell r="H887" t="str">
            <v>Calle 19 No. 10-74 Barrio Sucre</v>
          </cell>
          <cell r="I887" t="str">
            <v>Girardot</v>
          </cell>
          <cell r="J887" t="str">
            <v>Girardot</v>
          </cell>
          <cell r="K887" t="str">
            <v xml:space="preserve">3106889194
3212134603
</v>
          </cell>
          <cell r="L887">
            <v>0</v>
          </cell>
          <cell r="M887" t="str">
            <v xml:space="preserve">
bernardo.castro@ymcabogota.org
</v>
          </cell>
          <cell r="N887" t="str">
            <v>SRD</v>
          </cell>
          <cell r="O887" t="str">
            <v>Intervención de apoyo - Apoyo psicosocial</v>
          </cell>
          <cell r="P887">
            <v>0</v>
          </cell>
          <cell r="Q887" t="str">
            <v>Vulneración</v>
          </cell>
          <cell r="R887">
            <v>0</v>
          </cell>
          <cell r="S887" t="str">
            <v>2500-431-2020</v>
          </cell>
          <cell r="T887">
            <v>0</v>
          </cell>
          <cell r="U887">
            <v>0</v>
          </cell>
          <cell r="V887">
            <v>44166</v>
          </cell>
          <cell r="W887">
            <v>44347</v>
          </cell>
          <cell r="X887">
            <v>0</v>
          </cell>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v>0</v>
          </cell>
          <cell r="M888" t="str">
            <v>carlos.guzman@aldeasinfantiles.org.co
lizeth.ramos@aldeasinfantiles.org.co
saide.macias@aldeasinfantiles.org.co</v>
          </cell>
          <cell r="N888" t="str">
            <v>SRD</v>
          </cell>
          <cell r="O888" t="str">
            <v>Casa hogar</v>
          </cell>
          <cell r="P888">
            <v>0</v>
          </cell>
          <cell r="Q888" t="str">
            <v>Vulneración</v>
          </cell>
          <cell r="R888">
            <v>0</v>
          </cell>
          <cell r="S888" t="str">
            <v>2500-430-2020</v>
          </cell>
          <cell r="T888">
            <v>12</v>
          </cell>
          <cell r="U888">
            <v>0</v>
          </cell>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v>0</v>
          </cell>
          <cell r="M889" t="str">
            <v>carlos.guzman@aldeasinfantiles.org.co
lizeth.ramos@aldeasinfantiles.org.co
saide.macias@aldeasinfantiles.org.co</v>
          </cell>
          <cell r="N889" t="str">
            <v>SRD</v>
          </cell>
          <cell r="O889" t="str">
            <v>Casa hogar</v>
          </cell>
          <cell r="P889">
            <v>0</v>
          </cell>
          <cell r="Q889" t="str">
            <v>Vulneración</v>
          </cell>
          <cell r="R889">
            <v>0</v>
          </cell>
          <cell r="S889" t="str">
            <v>2500-430-2020</v>
          </cell>
          <cell r="T889">
            <v>0</v>
          </cell>
          <cell r="U889">
            <v>0</v>
          </cell>
          <cell r="V889">
            <v>44166</v>
          </cell>
          <cell r="W889">
            <v>44347</v>
          </cell>
          <cell r="X889">
            <v>0</v>
          </cell>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v>0</v>
          </cell>
          <cell r="M890" t="str">
            <v>carlos.guzman@aldeasinfantiles.org.co
lizeth.ramos@aldeasinfantiles.org.co
saide.macias@aldeasinfantiles.org.co</v>
          </cell>
          <cell r="N890" t="str">
            <v>SRD</v>
          </cell>
          <cell r="O890" t="str">
            <v>Casa hogar</v>
          </cell>
          <cell r="P890">
            <v>0</v>
          </cell>
          <cell r="Q890" t="str">
            <v>Vulneración</v>
          </cell>
          <cell r="R890">
            <v>0</v>
          </cell>
          <cell r="S890" t="str">
            <v>2500-430-2020</v>
          </cell>
          <cell r="T890">
            <v>0</v>
          </cell>
          <cell r="U890">
            <v>0</v>
          </cell>
          <cell r="V890">
            <v>44166</v>
          </cell>
          <cell r="W890">
            <v>44347</v>
          </cell>
          <cell r="X890">
            <v>0</v>
          </cell>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v>0</v>
          </cell>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v>0</v>
          </cell>
          <cell r="Q891" t="str">
            <v>Vulneración</v>
          </cell>
          <cell r="R891">
            <v>0</v>
          </cell>
          <cell r="S891" t="str">
            <v>2500-427-2020</v>
          </cell>
          <cell r="T891">
            <v>4</v>
          </cell>
          <cell r="U891">
            <v>0</v>
          </cell>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v>0</v>
          </cell>
          <cell r="H892" t="str">
            <v>Carrera 6 No. 16-09 Barrio San Luis</v>
          </cell>
          <cell r="I892" t="str">
            <v>Soacha</v>
          </cell>
          <cell r="J892" t="str">
            <v>Soacha</v>
          </cell>
          <cell r="K892" t="str">
            <v>3105591673 - 
3123199167</v>
          </cell>
          <cell r="L892">
            <v>0</v>
          </cell>
          <cell r="M892" t="str">
            <v>direccion@axc.com.co; cupos.cundinamarca@axc.com.co;</v>
          </cell>
          <cell r="N892" t="str">
            <v>SRD</v>
          </cell>
          <cell r="O892" t="str">
            <v>Hogar sustituto entidad</v>
          </cell>
          <cell r="P892">
            <v>0</v>
          </cell>
          <cell r="Q892" t="str">
            <v>HS: Vulneración - Discapacidad</v>
          </cell>
          <cell r="R892" t="str">
            <v>Otros tipos de discapacidad</v>
          </cell>
          <cell r="S892" t="str">
            <v>2500-417-2020</v>
          </cell>
          <cell r="T892">
            <v>50</v>
          </cell>
          <cell r="U892">
            <v>0</v>
          </cell>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v>0</v>
          </cell>
          <cell r="H893" t="str">
            <v>Carrera 20 No. 4A-42 Barrio Algarra II</v>
          </cell>
          <cell r="I893" t="str">
            <v>Zipaquirá</v>
          </cell>
          <cell r="J893" t="str">
            <v>Zipaquirá</v>
          </cell>
          <cell r="K893" t="str">
            <v>3105591673 - 
3123199167</v>
          </cell>
          <cell r="L893">
            <v>0</v>
          </cell>
          <cell r="M893" t="str">
            <v>direccion@axc.com.co; cupos.cundinamarca@axc.com.co;</v>
          </cell>
          <cell r="N893" t="str">
            <v>SRD</v>
          </cell>
          <cell r="O893" t="str">
            <v>Hogar sustituto entidad</v>
          </cell>
          <cell r="P893">
            <v>0</v>
          </cell>
          <cell r="Q893" t="str">
            <v>HS: Vulneración - Discapacidad</v>
          </cell>
          <cell r="R893" t="str">
            <v>Otros tipos de discapacidad</v>
          </cell>
          <cell r="S893" t="str">
            <v>2500-417-2020</v>
          </cell>
          <cell r="T893">
            <v>0</v>
          </cell>
          <cell r="U893">
            <v>0</v>
          </cell>
          <cell r="V893">
            <v>44166</v>
          </cell>
          <cell r="W893">
            <v>44347</v>
          </cell>
          <cell r="X893">
            <v>0</v>
          </cell>
          <cell r="Y893" t="str">
            <v>Nidia Milena Lozano Caldas</v>
          </cell>
        </row>
        <row r="894">
          <cell r="B894" t="str">
            <v>25-57-893</v>
          </cell>
          <cell r="C894" t="str">
            <v>Cundinamarca</v>
          </cell>
          <cell r="D894" t="str">
            <v>Corporación amor por Colombia</v>
          </cell>
          <cell r="E894" t="str">
            <v>830085547-2</v>
          </cell>
          <cell r="F894" t="str">
            <v>Magnolia Celis Torres</v>
          </cell>
          <cell r="G894">
            <v>0</v>
          </cell>
          <cell r="H894" t="str">
            <v>Calle 8 No. 7A-20 Barrio Zambrano</v>
          </cell>
          <cell r="I894" t="str">
            <v>Facatativá</v>
          </cell>
          <cell r="J894" t="str">
            <v>Facatativa</v>
          </cell>
          <cell r="K894" t="str">
            <v>3105591673 - 
3123199167</v>
          </cell>
          <cell r="L894">
            <v>0</v>
          </cell>
          <cell r="M894" t="str">
            <v>direccion@axc.com.co; cupos.cundinamarca@axc.com.co;</v>
          </cell>
          <cell r="N894" t="str">
            <v>SRD</v>
          </cell>
          <cell r="O894" t="str">
            <v>Hogar sustituto entidad</v>
          </cell>
          <cell r="P894">
            <v>0</v>
          </cell>
          <cell r="Q894" t="str">
            <v>HS: Vulneración - Discapacidad</v>
          </cell>
          <cell r="R894" t="str">
            <v>Otros tipos de discapacidad</v>
          </cell>
          <cell r="S894" t="str">
            <v>2500-417-2020</v>
          </cell>
          <cell r="T894">
            <v>0</v>
          </cell>
          <cell r="U894">
            <v>0</v>
          </cell>
          <cell r="V894">
            <v>44166</v>
          </cell>
          <cell r="W894">
            <v>44347</v>
          </cell>
          <cell r="X894">
            <v>0</v>
          </cell>
          <cell r="Y894" t="str">
            <v>Nidia Milena Lozano Caldas</v>
          </cell>
        </row>
        <row r="895">
          <cell r="B895" t="str">
            <v>25-57-894</v>
          </cell>
          <cell r="C895" t="str">
            <v>Cundinamarca</v>
          </cell>
          <cell r="D895" t="str">
            <v>Corporación amor por Colombia</v>
          </cell>
          <cell r="E895" t="str">
            <v>830085547-2</v>
          </cell>
          <cell r="F895" t="str">
            <v>Magnolia Celis Torres</v>
          </cell>
          <cell r="G895">
            <v>0</v>
          </cell>
          <cell r="H895" t="str">
            <v>Carrera 6 No. 16-09 Barrio San Luis</v>
          </cell>
          <cell r="I895" t="str">
            <v>Soacha</v>
          </cell>
          <cell r="J895" t="str">
            <v>Soacha</v>
          </cell>
          <cell r="K895" t="str">
            <v>3105591673 - 
3123199167</v>
          </cell>
          <cell r="L895">
            <v>0</v>
          </cell>
          <cell r="M895" t="str">
            <v>direccion@axc.com.co; cupos.cundinamarca@axc.com.co;</v>
          </cell>
          <cell r="N895" t="str">
            <v>SRD</v>
          </cell>
          <cell r="O895" t="str">
            <v>Hogar sustituto entidad</v>
          </cell>
          <cell r="P895">
            <v>0</v>
          </cell>
          <cell r="Q895" t="str">
            <v>Vulneración</v>
          </cell>
          <cell r="R895">
            <v>0</v>
          </cell>
          <cell r="S895" t="str">
            <v>2500-440-2020</v>
          </cell>
          <cell r="T895">
            <v>847</v>
          </cell>
          <cell r="U895">
            <v>0</v>
          </cell>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v>0</v>
          </cell>
          <cell r="H896" t="str">
            <v>Carrera 20 No. 4A-42 Barrio Algarra II</v>
          </cell>
          <cell r="I896" t="str">
            <v>Zipaquirá</v>
          </cell>
          <cell r="J896" t="str">
            <v>Zipaquirá</v>
          </cell>
          <cell r="K896" t="str">
            <v>3105591673 - 
3123199167</v>
          </cell>
          <cell r="L896">
            <v>0</v>
          </cell>
          <cell r="M896" t="str">
            <v>direccion@axc.com.co; cupos.cundinamarca@axc.com.co;</v>
          </cell>
          <cell r="N896" t="str">
            <v>SRD</v>
          </cell>
          <cell r="O896" t="str">
            <v>Hogar sustituto entidad</v>
          </cell>
          <cell r="P896">
            <v>0</v>
          </cell>
          <cell r="Q896" t="str">
            <v>Vulneración</v>
          </cell>
          <cell r="R896">
            <v>0</v>
          </cell>
          <cell r="S896" t="str">
            <v>2500-440-2020</v>
          </cell>
          <cell r="T896">
            <v>0</v>
          </cell>
          <cell r="U896">
            <v>0</v>
          </cell>
          <cell r="V896">
            <v>44166</v>
          </cell>
          <cell r="W896">
            <v>44347</v>
          </cell>
          <cell r="X896">
            <v>0</v>
          </cell>
          <cell r="Y896" t="str">
            <v>Nidia Milena Lozano Caldas</v>
          </cell>
        </row>
        <row r="897">
          <cell r="B897" t="str">
            <v>25-57-896</v>
          </cell>
          <cell r="C897" t="str">
            <v>Cundinamarca</v>
          </cell>
          <cell r="D897" t="str">
            <v>Corporación amor por Colombia</v>
          </cell>
          <cell r="E897" t="str">
            <v>830085547-2</v>
          </cell>
          <cell r="F897" t="str">
            <v>Magnolia Celis Torres</v>
          </cell>
          <cell r="G897">
            <v>0</v>
          </cell>
          <cell r="H897" t="str">
            <v>Calle 8 No. 7A-20 Barrio Zambrano</v>
          </cell>
          <cell r="I897" t="str">
            <v>Facatativá</v>
          </cell>
          <cell r="J897" t="str">
            <v>Facatativa</v>
          </cell>
          <cell r="K897" t="str">
            <v>3105591673 - 
3123199167</v>
          </cell>
          <cell r="L897">
            <v>0</v>
          </cell>
          <cell r="M897" t="str">
            <v>direccion@axc.com.co; cupos.cundinamarca@axc.com.co;</v>
          </cell>
          <cell r="N897" t="str">
            <v>SRD</v>
          </cell>
          <cell r="O897" t="str">
            <v>Hogar sustituto entidad</v>
          </cell>
          <cell r="P897">
            <v>0</v>
          </cell>
          <cell r="Q897" t="str">
            <v>Vulneración</v>
          </cell>
          <cell r="R897">
            <v>0</v>
          </cell>
          <cell r="S897" t="str">
            <v>2500-440-2020</v>
          </cell>
          <cell r="T897">
            <v>0</v>
          </cell>
          <cell r="U897">
            <v>0</v>
          </cell>
          <cell r="V897">
            <v>44166</v>
          </cell>
          <cell r="W897">
            <v>44347</v>
          </cell>
          <cell r="X897">
            <v>0</v>
          </cell>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v>0</v>
          </cell>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v>0</v>
          </cell>
          <cell r="Q898" t="str">
            <v>Consumo SPA</v>
          </cell>
          <cell r="R898">
            <v>0</v>
          </cell>
          <cell r="S898" t="str">
            <v>2500-437-2020</v>
          </cell>
          <cell r="T898">
            <v>70</v>
          </cell>
          <cell r="U898">
            <v>0</v>
          </cell>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v>0</v>
          </cell>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v>0</v>
          </cell>
          <cell r="Q899" t="str">
            <v>Consumo SPA</v>
          </cell>
          <cell r="R899">
            <v>0</v>
          </cell>
          <cell r="S899" t="str">
            <v>2500-439-2020</v>
          </cell>
          <cell r="T899">
            <v>90</v>
          </cell>
          <cell r="U899">
            <v>0</v>
          </cell>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v>0</v>
          </cell>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v>0</v>
          </cell>
          <cell r="Q900" t="str">
            <v>Consumo SPA</v>
          </cell>
          <cell r="R900">
            <v>0</v>
          </cell>
          <cell r="S900" t="str">
            <v>2500-428-2020</v>
          </cell>
          <cell r="T900">
            <v>20</v>
          </cell>
          <cell r="U900">
            <v>0</v>
          </cell>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v>0</v>
          </cell>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v>0</v>
          </cell>
          <cell r="Q901" t="str">
            <v>Consumo SPA</v>
          </cell>
          <cell r="R901">
            <v>0</v>
          </cell>
          <cell r="S901" t="str">
            <v>2500-428-2020</v>
          </cell>
          <cell r="T901">
            <v>0</v>
          </cell>
          <cell r="U901">
            <v>0</v>
          </cell>
          <cell r="V901">
            <v>44166</v>
          </cell>
          <cell r="W901">
            <v>44347</v>
          </cell>
          <cell r="X901">
            <v>0</v>
          </cell>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v>0</v>
          </cell>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v>0</v>
          </cell>
          <cell r="Q902" t="str">
            <v>Discapacidad</v>
          </cell>
          <cell r="R902" t="str">
            <v>Intelectual</v>
          </cell>
          <cell r="S902" t="str">
            <v>2500-418-2020</v>
          </cell>
          <cell r="T902">
            <v>99</v>
          </cell>
          <cell r="U902">
            <v>0</v>
          </cell>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v>0</v>
          </cell>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v>0</v>
          </cell>
          <cell r="Q903" t="str">
            <v>Discapacidad</v>
          </cell>
          <cell r="R903" t="str">
            <v>Intelectual</v>
          </cell>
          <cell r="S903" t="str">
            <v>2500-433-2020</v>
          </cell>
          <cell r="T903">
            <v>112</v>
          </cell>
          <cell r="U903">
            <v>0</v>
          </cell>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v>0</v>
          </cell>
          <cell r="M904" t="str">
            <v>psicosocial@centromya.org;
centromyacontabilidad@gmail.com;</v>
          </cell>
          <cell r="N904" t="str">
            <v>SRD</v>
          </cell>
          <cell r="O904" t="str">
            <v>Internado</v>
          </cell>
          <cell r="P904">
            <v>0</v>
          </cell>
          <cell r="Q904" t="str">
            <v>Discapacidad</v>
          </cell>
          <cell r="R904" t="str">
            <v>Intelectual</v>
          </cell>
          <cell r="S904" t="str">
            <v>2500-441-2020</v>
          </cell>
          <cell r="T904">
            <v>87</v>
          </cell>
          <cell r="U904">
            <v>0</v>
          </cell>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v>0</v>
          </cell>
          <cell r="M905" t="str">
            <v>psicosocial@centromya.org;
centromyacontabilidad@gmail.com;</v>
          </cell>
          <cell r="N905" t="str">
            <v>SRD</v>
          </cell>
          <cell r="O905" t="str">
            <v>Internado</v>
          </cell>
          <cell r="P905">
            <v>0</v>
          </cell>
          <cell r="Q905" t="str">
            <v>Discapacidad</v>
          </cell>
          <cell r="R905" t="str">
            <v>Intelectual</v>
          </cell>
          <cell r="S905" t="str">
            <v>2500-441-2020</v>
          </cell>
          <cell r="T905">
            <v>0</v>
          </cell>
          <cell r="U905">
            <v>0</v>
          </cell>
          <cell r="V905">
            <v>44166</v>
          </cell>
          <cell r="W905">
            <v>44347</v>
          </cell>
          <cell r="X905">
            <v>0</v>
          </cell>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v>0</v>
          </cell>
          <cell r="H906" t="str">
            <v>Vereda El Mojón - Finca El Porfin Nuestra Señora del Valle</v>
          </cell>
          <cell r="I906" t="str">
            <v>Sasaima</v>
          </cell>
          <cell r="J906" t="str">
            <v>Villeta</v>
          </cell>
          <cell r="K906" t="str">
            <v>5659683 - 
3112370627</v>
          </cell>
          <cell r="L906">
            <v>0</v>
          </cell>
          <cell r="M906" t="str">
            <v>hogaresluzyvida@hotmail.com;</v>
          </cell>
          <cell r="N906" t="str">
            <v>SRD</v>
          </cell>
          <cell r="O906" t="str">
            <v>Internado</v>
          </cell>
          <cell r="P906">
            <v>0</v>
          </cell>
          <cell r="Q906" t="str">
            <v>Discapacidad</v>
          </cell>
          <cell r="R906" t="str">
            <v>Intelectual</v>
          </cell>
          <cell r="S906" t="str">
            <v>2500-438-2020</v>
          </cell>
          <cell r="T906">
            <v>63</v>
          </cell>
          <cell r="U906">
            <v>0</v>
          </cell>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v>0</v>
          </cell>
          <cell r="M907" t="str">
            <v>hogaresluzyvida@hotmail.com;</v>
          </cell>
          <cell r="N907" t="str">
            <v>SRD</v>
          </cell>
          <cell r="O907" t="str">
            <v>Internado</v>
          </cell>
          <cell r="P907">
            <v>0</v>
          </cell>
          <cell r="Q907" t="str">
            <v>Discapacidad</v>
          </cell>
          <cell r="R907" t="str">
            <v>Intelectual</v>
          </cell>
          <cell r="S907" t="str">
            <v>2500-438-2020</v>
          </cell>
          <cell r="T907">
            <v>0</v>
          </cell>
          <cell r="U907">
            <v>0</v>
          </cell>
          <cell r="V907">
            <v>44166</v>
          </cell>
          <cell r="W907">
            <v>44347</v>
          </cell>
          <cell r="X907">
            <v>0</v>
          </cell>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v>0</v>
          </cell>
          <cell r="M908" t="str">
            <v>hogaresluzyvida@hotmail.com;</v>
          </cell>
          <cell r="N908" t="str">
            <v>SRD</v>
          </cell>
          <cell r="O908" t="str">
            <v>Internado</v>
          </cell>
          <cell r="P908">
            <v>0</v>
          </cell>
          <cell r="Q908" t="str">
            <v>Discapacidad</v>
          </cell>
          <cell r="R908" t="str">
            <v>Intelectual</v>
          </cell>
          <cell r="S908" t="str">
            <v>2500-438-2020</v>
          </cell>
          <cell r="T908">
            <v>0</v>
          </cell>
          <cell r="U908">
            <v>0</v>
          </cell>
          <cell r="V908">
            <v>44166</v>
          </cell>
          <cell r="W908">
            <v>44347</v>
          </cell>
          <cell r="X908">
            <v>0</v>
          </cell>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v>0</v>
          </cell>
          <cell r="H909" t="str">
            <v>Finca La Esperanza Vereda Ibañez Vía Los Chorros - Agua de Dios</v>
          </cell>
          <cell r="I909" t="str">
            <v>Sasaima</v>
          </cell>
          <cell r="J909" t="str">
            <v>Villeta</v>
          </cell>
          <cell r="K909" t="str">
            <v>3229031492 - 3004572896 - 3005647692</v>
          </cell>
          <cell r="L909">
            <v>0</v>
          </cell>
          <cell r="M909" t="str">
            <v>fundacionsanmiguelprotector@gmail.com;</v>
          </cell>
          <cell r="N909" t="str">
            <v>SRD</v>
          </cell>
          <cell r="O909" t="str">
            <v>Internado</v>
          </cell>
          <cell r="P909">
            <v>0</v>
          </cell>
          <cell r="Q909" t="str">
            <v>Discapacidad</v>
          </cell>
          <cell r="R909" t="str">
            <v>Mental psicosocial</v>
          </cell>
          <cell r="S909" t="str">
            <v>2500-425-2020</v>
          </cell>
          <cell r="T909">
            <v>50</v>
          </cell>
          <cell r="U909">
            <v>0</v>
          </cell>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v>0</v>
          </cell>
          <cell r="H910" t="str">
            <v>Kilómetro 3 Margen Izquierdo Vía Albán-Villeta</v>
          </cell>
          <cell r="I910" t="str">
            <v>Albán</v>
          </cell>
          <cell r="J910" t="str">
            <v>Facatativa</v>
          </cell>
          <cell r="K910" t="str">
            <v>3187150464 - 3143640356 - 3125046602</v>
          </cell>
          <cell r="L910">
            <v>0</v>
          </cell>
          <cell r="M910" t="str">
            <v>ninamaria03@yahoo.com; ninamariafinanciera@gmail.com; fundacionninamariatecnica@gmail.com;</v>
          </cell>
          <cell r="N910" t="str">
            <v>SRD</v>
          </cell>
          <cell r="O910" t="str">
            <v>Internado</v>
          </cell>
          <cell r="P910">
            <v>0</v>
          </cell>
          <cell r="Q910" t="str">
            <v>Discapacidad</v>
          </cell>
          <cell r="R910" t="str">
            <v>Mental psicosocial</v>
          </cell>
          <cell r="S910" t="str">
            <v>2500-420-2020</v>
          </cell>
          <cell r="T910">
            <v>179</v>
          </cell>
          <cell r="U910">
            <v>0</v>
          </cell>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v>0</v>
          </cell>
          <cell r="H911" t="str">
            <v>Finca Bulevar de Fagua Vereda La Fagua</v>
          </cell>
          <cell r="I911" t="str">
            <v>Chía</v>
          </cell>
          <cell r="J911" t="str">
            <v>Zipaquirá</v>
          </cell>
          <cell r="K911" t="str">
            <v>3187150464 - 3143640356 - 3125046602</v>
          </cell>
          <cell r="L911">
            <v>0</v>
          </cell>
          <cell r="M911" t="str">
            <v>ninamaria03@yahoo.com; ninamariafinanciera@gmail.com; fundacionninamariatecnica@gmail.com;</v>
          </cell>
          <cell r="N911" t="str">
            <v>SRD</v>
          </cell>
          <cell r="O911" t="str">
            <v>Internado</v>
          </cell>
          <cell r="P911">
            <v>0</v>
          </cell>
          <cell r="Q911" t="str">
            <v>Discapacidad</v>
          </cell>
          <cell r="R911" t="str">
            <v>Mental psicosocial</v>
          </cell>
          <cell r="S911" t="str">
            <v>2500-420-2020</v>
          </cell>
          <cell r="T911">
            <v>0</v>
          </cell>
          <cell r="U911">
            <v>0</v>
          </cell>
          <cell r="V911">
            <v>44166</v>
          </cell>
          <cell r="W911">
            <v>44347</v>
          </cell>
          <cell r="X911">
            <v>0</v>
          </cell>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v>0</v>
          </cell>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v>0</v>
          </cell>
          <cell r="Q912" t="str">
            <v>Discapacidad</v>
          </cell>
          <cell r="R912" t="str">
            <v>Mental psicosocial</v>
          </cell>
          <cell r="S912" t="str">
            <v>2500-432-2020</v>
          </cell>
          <cell r="T912">
            <v>20</v>
          </cell>
          <cell r="U912">
            <v>0</v>
          </cell>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v>0</v>
          </cell>
          <cell r="M913" t="str">
            <v>contacto@cedesnid.org.co;
patricianemoga@cedesnid.org.co;
camiloarenas@cedesnid.org.co;</v>
          </cell>
          <cell r="N913" t="str">
            <v>SRD</v>
          </cell>
          <cell r="O913" t="str">
            <v>Internado</v>
          </cell>
          <cell r="P913">
            <v>0</v>
          </cell>
          <cell r="Q913" t="str">
            <v>Discapacidad</v>
          </cell>
          <cell r="R913" t="str">
            <v>Mental psicosocial</v>
          </cell>
          <cell r="S913" t="str">
            <v>2500-429-2020</v>
          </cell>
          <cell r="T913">
            <v>58</v>
          </cell>
          <cell r="U913">
            <v>0</v>
          </cell>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v>0</v>
          </cell>
          <cell r="M914" t="str">
            <v>contacto@cedesnid.org.co;
patricianemoga@cedesnid.org.co;
camiloarenas@cedesnid.org.co;</v>
          </cell>
          <cell r="N914" t="str">
            <v>SRD</v>
          </cell>
          <cell r="O914" t="str">
            <v>Internado</v>
          </cell>
          <cell r="P914">
            <v>0</v>
          </cell>
          <cell r="Q914" t="str">
            <v>Discapacidad</v>
          </cell>
          <cell r="R914" t="str">
            <v>Mental psicosocial</v>
          </cell>
          <cell r="S914" t="str">
            <v>2500-429-2020</v>
          </cell>
          <cell r="T914">
            <v>0</v>
          </cell>
          <cell r="U914">
            <v>0</v>
          </cell>
          <cell r="V914">
            <v>44166</v>
          </cell>
          <cell r="W914">
            <v>44347</v>
          </cell>
          <cell r="X914">
            <v>0</v>
          </cell>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v>0</v>
          </cell>
          <cell r="M915" t="str">
            <v>presidencia@fundacionsantamaria.co;
coordinacion.hsj@fundacionsantamaria.co;
direcciondecalidad@fundacionsantamaria.co;</v>
          </cell>
          <cell r="N915" t="str">
            <v>SRD</v>
          </cell>
          <cell r="O915" t="str">
            <v>Internado</v>
          </cell>
          <cell r="P915">
            <v>0</v>
          </cell>
          <cell r="Q915" t="str">
            <v>Discapacidad</v>
          </cell>
          <cell r="R915" t="str">
            <v>Mental psicosocial</v>
          </cell>
          <cell r="S915" t="str">
            <v>2500-424-2020</v>
          </cell>
          <cell r="T915">
            <v>302</v>
          </cell>
          <cell r="U915">
            <v>0</v>
          </cell>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v>0</v>
          </cell>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v>0</v>
          </cell>
          <cell r="Q916" t="str">
            <v>Gestantes</v>
          </cell>
          <cell r="R916">
            <v>0</v>
          </cell>
          <cell r="S916" t="str">
            <v>2500-415-2020</v>
          </cell>
          <cell r="T916">
            <v>9</v>
          </cell>
          <cell r="U916">
            <v>0</v>
          </cell>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v>0</v>
          </cell>
          <cell r="M917" t="str">
            <v>lizeth.ramos@aldeasinfantiles.org.co
carlos.guzman@aldeasinfantiles.org.co
saide.macias@aldeasinfantiles.org.co</v>
          </cell>
          <cell r="N917" t="str">
            <v>SRD</v>
          </cell>
          <cell r="O917" t="str">
            <v>Internado</v>
          </cell>
          <cell r="P917">
            <v>0</v>
          </cell>
          <cell r="Q917" t="str">
            <v>Vida independiente</v>
          </cell>
          <cell r="R917">
            <v>0</v>
          </cell>
          <cell r="S917" t="str">
            <v>2500-421-2020</v>
          </cell>
          <cell r="T917">
            <v>69</v>
          </cell>
          <cell r="U917">
            <v>0</v>
          </cell>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v>0</v>
          </cell>
          <cell r="M918" t="str">
            <v>lizeth.ramos@aldeasinfantiles.org.co
carlos.guzman@aldeasinfantiles.org.co
saide.macias@aldeasinfantiles.org.co</v>
          </cell>
          <cell r="N918" t="str">
            <v>SRD</v>
          </cell>
          <cell r="O918" t="str">
            <v>Internado</v>
          </cell>
          <cell r="P918">
            <v>0</v>
          </cell>
          <cell r="Q918" t="str">
            <v>Vida independiente</v>
          </cell>
          <cell r="R918">
            <v>0</v>
          </cell>
          <cell r="S918" t="str">
            <v>2500-421-2020</v>
          </cell>
          <cell r="T918">
            <v>0</v>
          </cell>
          <cell r="U918">
            <v>0</v>
          </cell>
          <cell r="V918">
            <v>44166</v>
          </cell>
          <cell r="W918">
            <v>44347</v>
          </cell>
          <cell r="X918">
            <v>0</v>
          </cell>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v>0</v>
          </cell>
          <cell r="M919" t="str">
            <v>lizeth.ramos@aldeasinfantiles.org.co
carlos.guzman@aldeasinfantiles.org.co
saide.macias@aldeasinfantiles.org.co</v>
          </cell>
          <cell r="N919" t="str">
            <v>SRD</v>
          </cell>
          <cell r="O919" t="str">
            <v>Internado</v>
          </cell>
          <cell r="P919">
            <v>0</v>
          </cell>
          <cell r="Q919" t="str">
            <v>Vida independiente</v>
          </cell>
          <cell r="R919">
            <v>0</v>
          </cell>
          <cell r="S919" t="str">
            <v>2500-421-2020</v>
          </cell>
          <cell r="T919">
            <v>0</v>
          </cell>
          <cell r="U919">
            <v>0</v>
          </cell>
          <cell r="V919">
            <v>44166</v>
          </cell>
          <cell r="W919">
            <v>44347</v>
          </cell>
          <cell r="X919">
            <v>0</v>
          </cell>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v>0</v>
          </cell>
          <cell r="M920" t="str">
            <v>lizeth.ramos@aldeasinfantiles.org.co
carlos.guzman@aldeasinfantiles.org.co
saide.macias@aldeasinfantiles.org.co</v>
          </cell>
          <cell r="N920" t="str">
            <v>SRD</v>
          </cell>
          <cell r="O920" t="str">
            <v>Internado</v>
          </cell>
          <cell r="P920">
            <v>0</v>
          </cell>
          <cell r="Q920" t="str">
            <v>Vida independiente</v>
          </cell>
          <cell r="R920">
            <v>0</v>
          </cell>
          <cell r="S920" t="str">
            <v>2500-421-2020</v>
          </cell>
          <cell r="T920">
            <v>0</v>
          </cell>
          <cell r="U920">
            <v>0</v>
          </cell>
          <cell r="V920">
            <v>44166</v>
          </cell>
          <cell r="W920">
            <v>44347</v>
          </cell>
          <cell r="X920">
            <v>0</v>
          </cell>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v>0</v>
          </cell>
          <cell r="M921" t="str">
            <v>lizeth.ramos@aldeasinfantiles.org.co
carlos.guzman@aldeasinfantiles.org.co
saide.macias@aldeasinfantiles.org.co</v>
          </cell>
          <cell r="N921" t="str">
            <v>SRD</v>
          </cell>
          <cell r="O921" t="str">
            <v>Internado</v>
          </cell>
          <cell r="P921">
            <v>0</v>
          </cell>
          <cell r="Q921" t="str">
            <v>Vida independiente</v>
          </cell>
          <cell r="R921">
            <v>0</v>
          </cell>
          <cell r="S921" t="str">
            <v>2500-421-2020</v>
          </cell>
          <cell r="T921">
            <v>0</v>
          </cell>
          <cell r="U921">
            <v>0</v>
          </cell>
          <cell r="V921">
            <v>44166</v>
          </cell>
          <cell r="W921">
            <v>44347</v>
          </cell>
          <cell r="X921">
            <v>0</v>
          </cell>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v>0</v>
          </cell>
          <cell r="M922" t="str">
            <v>lizeth.ramos@aldeasinfantiles.org.co
carlos.guzman@aldeasinfantiles.org.co
saide.macias@aldeasinfantiles.org.co</v>
          </cell>
          <cell r="N922" t="str">
            <v>SRD</v>
          </cell>
          <cell r="O922" t="str">
            <v>Internado</v>
          </cell>
          <cell r="P922">
            <v>0</v>
          </cell>
          <cell r="Q922" t="str">
            <v>Vida independiente</v>
          </cell>
          <cell r="R922">
            <v>0</v>
          </cell>
          <cell r="S922" t="str">
            <v>2500-421-2020</v>
          </cell>
          <cell r="T922">
            <v>0</v>
          </cell>
          <cell r="U922">
            <v>0</v>
          </cell>
          <cell r="V922">
            <v>44166</v>
          </cell>
          <cell r="W922">
            <v>44347</v>
          </cell>
          <cell r="X922">
            <v>0</v>
          </cell>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v>0</v>
          </cell>
          <cell r="H923" t="str">
            <v>Finca El Bosque Vereda la Moya</v>
          </cell>
          <cell r="I923" t="str">
            <v>Cota</v>
          </cell>
          <cell r="J923" t="str">
            <v>Zipaquirá</v>
          </cell>
          <cell r="K923" t="str">
            <v>8641498 - 3174293042 - 8720898 - 3185234216</v>
          </cell>
          <cell r="L923">
            <v>0</v>
          </cell>
          <cell r="M923" t="str">
            <v>fundacionfamiliayfuturo@hotmail.com;
direccionfundafam@gmail.com;</v>
          </cell>
          <cell r="N923" t="str">
            <v>SRD</v>
          </cell>
          <cell r="O923" t="str">
            <v>Internado</v>
          </cell>
          <cell r="P923">
            <v>0</v>
          </cell>
          <cell r="Q923" t="str">
            <v>Vulneración</v>
          </cell>
          <cell r="R923">
            <v>0</v>
          </cell>
          <cell r="S923" t="str">
            <v>2500-434-2020</v>
          </cell>
          <cell r="T923">
            <v>100</v>
          </cell>
          <cell r="U923">
            <v>0</v>
          </cell>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v>0</v>
          </cell>
          <cell r="H924" t="str">
            <v>Finca Portobelo Kilómetro 16 Vía Fusagasugá</v>
          </cell>
          <cell r="I924" t="str">
            <v>Girardot</v>
          </cell>
          <cell r="J924" t="str">
            <v>Girardot</v>
          </cell>
          <cell r="K924" t="str">
            <v>8641498 - 3174293042 - 8720898 - 3185234216</v>
          </cell>
          <cell r="L924">
            <v>0</v>
          </cell>
          <cell r="M924" t="str">
            <v>fundacionfamiliayfuturo@hotmail.com;
direccionfundafam@gmail.com;</v>
          </cell>
          <cell r="N924" t="str">
            <v>SRD</v>
          </cell>
          <cell r="O924" t="str">
            <v>Internado</v>
          </cell>
          <cell r="P924">
            <v>0</v>
          </cell>
          <cell r="Q924" t="str">
            <v>Vulneración</v>
          </cell>
          <cell r="R924">
            <v>0</v>
          </cell>
          <cell r="S924" t="str">
            <v>2500-434-2020</v>
          </cell>
          <cell r="T924">
            <v>0</v>
          </cell>
          <cell r="U924">
            <v>0</v>
          </cell>
          <cell r="V924">
            <v>44166</v>
          </cell>
          <cell r="W924">
            <v>44347</v>
          </cell>
          <cell r="X924">
            <v>0</v>
          </cell>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v>0</v>
          </cell>
          <cell r="H925" t="str">
            <v>Finca Villa Laura Vereda Francia ; Finca Mi Finca Vereda Santa Isabel</v>
          </cell>
          <cell r="I925" t="str">
            <v>El Colegio</v>
          </cell>
          <cell r="J925" t="str">
            <v>La Mesa</v>
          </cell>
          <cell r="K925">
            <v>3105770247</v>
          </cell>
          <cell r="L925">
            <v>0</v>
          </cell>
          <cell r="M925" t="str">
            <v>fundacionelugaraiss@hotmail.com;</v>
          </cell>
          <cell r="N925" t="str">
            <v>SRD</v>
          </cell>
          <cell r="O925" t="str">
            <v>Internado</v>
          </cell>
          <cell r="P925">
            <v>0</v>
          </cell>
          <cell r="Q925" t="str">
            <v>Vulneración</v>
          </cell>
          <cell r="R925">
            <v>0</v>
          </cell>
          <cell r="S925" t="str">
            <v>2500-426-2020</v>
          </cell>
          <cell r="T925">
            <v>100</v>
          </cell>
          <cell r="U925">
            <v>0</v>
          </cell>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v>0</v>
          </cell>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v>0</v>
          </cell>
          <cell r="Q926" t="str">
            <v>Vulneración</v>
          </cell>
          <cell r="R926">
            <v>0</v>
          </cell>
          <cell r="S926" t="str">
            <v>2500-422-2020</v>
          </cell>
          <cell r="T926">
            <v>30</v>
          </cell>
          <cell r="U926">
            <v>0</v>
          </cell>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v>0</v>
          </cell>
          <cell r="H927" t="str">
            <v>Hacienda JIREH - Vereda Pozo El Llano - Kilómetro 2.8 vía Agua de Dios</v>
          </cell>
          <cell r="I927" t="str">
            <v>Ricaurte</v>
          </cell>
          <cell r="J927" t="str">
            <v>Girardot</v>
          </cell>
          <cell r="K927">
            <v>3108842100</v>
          </cell>
          <cell r="L927">
            <v>0</v>
          </cell>
          <cell r="M927" t="str">
            <v>isahoy58@hotmail.com, asistenteadmonnuevonacimiento@gmail.com</v>
          </cell>
          <cell r="N927" t="str">
            <v>SRD</v>
          </cell>
          <cell r="O927" t="str">
            <v>Internado</v>
          </cell>
          <cell r="P927">
            <v>0</v>
          </cell>
          <cell r="Q927" t="str">
            <v>Vulneración</v>
          </cell>
          <cell r="R927">
            <v>0</v>
          </cell>
          <cell r="S927" t="str">
            <v>2500-435-2020</v>
          </cell>
          <cell r="T927">
            <v>90</v>
          </cell>
          <cell r="U927">
            <v>0</v>
          </cell>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v>0</v>
          </cell>
          <cell r="H928" t="str">
            <v>Vereda San Jorge Lote 8 Finca Villa María</v>
          </cell>
          <cell r="I928" t="str">
            <v>Soacha</v>
          </cell>
          <cell r="J928" t="str">
            <v>Soacha</v>
          </cell>
          <cell r="K928">
            <v>3213013544</v>
          </cell>
          <cell r="L928">
            <v>0</v>
          </cell>
          <cell r="M928" t="str">
            <v>coordinacion@lovebought.com; 
administracion@lovebought.com; 
lidiette@live.com;</v>
          </cell>
          <cell r="N928" t="str">
            <v>SRD</v>
          </cell>
          <cell r="O928" t="str">
            <v>Internado</v>
          </cell>
          <cell r="P928">
            <v>0</v>
          </cell>
          <cell r="Q928" t="str">
            <v>Vulneración</v>
          </cell>
          <cell r="R928">
            <v>0</v>
          </cell>
          <cell r="S928" t="str">
            <v>2500-436-2020</v>
          </cell>
          <cell r="T928">
            <v>30</v>
          </cell>
          <cell r="U928">
            <v>0</v>
          </cell>
          <cell r="V928">
            <v>44166</v>
          </cell>
          <cell r="W928">
            <v>44347</v>
          </cell>
          <cell r="X928">
            <v>263535840</v>
          </cell>
          <cell r="Y928" t="str">
            <v>Luz Katherine Medellin Salazar</v>
          </cell>
        </row>
        <row r="929">
          <cell r="B929">
            <v>0</v>
          </cell>
          <cell r="C929">
            <v>0</v>
          </cell>
          <cell r="D929">
            <v>0</v>
          </cell>
          <cell r="E929">
            <v>0</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row>
        <row r="930">
          <cell r="B930">
            <v>0</v>
          </cell>
          <cell r="C930">
            <v>0</v>
          </cell>
          <cell r="D930">
            <v>0</v>
          </cell>
          <cell r="E930">
            <v>0</v>
          </cell>
          <cell r="F930">
            <v>0</v>
          </cell>
          <cell r="G930">
            <v>0</v>
          </cell>
          <cell r="H930">
            <v>0</v>
          </cell>
          <cell r="I930">
            <v>0</v>
          </cell>
          <cell r="J930">
            <v>0</v>
          </cell>
          <cell r="K930">
            <v>0</v>
          </cell>
          <cell r="L930">
            <v>0</v>
          </cell>
          <cell r="M930">
            <v>0</v>
          </cell>
          <cell r="N930">
            <v>0</v>
          </cell>
          <cell r="O930">
            <v>0</v>
          </cell>
          <cell r="P930">
            <v>0</v>
          </cell>
          <cell r="Q930">
            <v>0</v>
          </cell>
          <cell r="R930">
            <v>0</v>
          </cell>
          <cell r="S930">
            <v>0</v>
          </cell>
          <cell r="T930">
            <v>0</v>
          </cell>
          <cell r="U930">
            <v>0</v>
          </cell>
          <cell r="V930">
            <v>0</v>
          </cell>
          <cell r="W930">
            <v>0</v>
          </cell>
          <cell r="X930">
            <v>0</v>
          </cell>
          <cell r="Y930">
            <v>0</v>
          </cell>
        </row>
        <row r="931">
          <cell r="B931">
            <v>0</v>
          </cell>
          <cell r="C931">
            <v>0</v>
          </cell>
          <cell r="D931">
            <v>0</v>
          </cell>
          <cell r="E931">
            <v>0</v>
          </cell>
          <cell r="F931">
            <v>0</v>
          </cell>
          <cell r="G931">
            <v>0</v>
          </cell>
          <cell r="H931">
            <v>0</v>
          </cell>
          <cell r="I931">
            <v>0</v>
          </cell>
          <cell r="J931">
            <v>0</v>
          </cell>
          <cell r="K931">
            <v>0</v>
          </cell>
          <cell r="L931">
            <v>0</v>
          </cell>
          <cell r="M931">
            <v>0</v>
          </cell>
          <cell r="N931">
            <v>0</v>
          </cell>
          <cell r="O931">
            <v>0</v>
          </cell>
          <cell r="P931">
            <v>0</v>
          </cell>
          <cell r="Q931">
            <v>0</v>
          </cell>
          <cell r="R931">
            <v>0</v>
          </cell>
          <cell r="S931">
            <v>0</v>
          </cell>
          <cell r="T931">
            <v>0</v>
          </cell>
          <cell r="U931">
            <v>0</v>
          </cell>
          <cell r="V931">
            <v>0</v>
          </cell>
          <cell r="W931">
            <v>0</v>
          </cell>
          <cell r="X931">
            <v>0</v>
          </cell>
          <cell r="Y931">
            <v>0</v>
          </cell>
        </row>
        <row r="932">
          <cell r="B932">
            <v>0</v>
          </cell>
          <cell r="C932">
            <v>0</v>
          </cell>
          <cell r="D932">
            <v>0</v>
          </cell>
          <cell r="E932">
            <v>0</v>
          </cell>
          <cell r="F932">
            <v>0</v>
          </cell>
          <cell r="G932">
            <v>0</v>
          </cell>
          <cell r="H932">
            <v>0</v>
          </cell>
          <cell r="I932">
            <v>0</v>
          </cell>
          <cell r="J932">
            <v>0</v>
          </cell>
          <cell r="K932">
            <v>0</v>
          </cell>
          <cell r="L932">
            <v>0</v>
          </cell>
          <cell r="M932">
            <v>0</v>
          </cell>
          <cell r="N932">
            <v>0</v>
          </cell>
          <cell r="O932">
            <v>0</v>
          </cell>
          <cell r="P932">
            <v>0</v>
          </cell>
          <cell r="Q932">
            <v>0</v>
          </cell>
          <cell r="R932">
            <v>0</v>
          </cell>
          <cell r="S932">
            <v>0</v>
          </cell>
          <cell r="T932">
            <v>0</v>
          </cell>
          <cell r="U932">
            <v>0</v>
          </cell>
          <cell r="V932">
            <v>0</v>
          </cell>
          <cell r="W932">
            <v>0</v>
          </cell>
          <cell r="X932">
            <v>0</v>
          </cell>
          <cell r="Y932">
            <v>0</v>
          </cell>
        </row>
        <row r="933">
          <cell r="B933">
            <v>0</v>
          </cell>
          <cell r="C933">
            <v>0</v>
          </cell>
          <cell r="D933">
            <v>0</v>
          </cell>
          <cell r="E933">
            <v>0</v>
          </cell>
          <cell r="F933">
            <v>0</v>
          </cell>
          <cell r="G933">
            <v>0</v>
          </cell>
          <cell r="H933">
            <v>0</v>
          </cell>
          <cell r="I933">
            <v>0</v>
          </cell>
          <cell r="J933">
            <v>0</v>
          </cell>
          <cell r="K933">
            <v>0</v>
          </cell>
          <cell r="L933">
            <v>0</v>
          </cell>
          <cell r="M933">
            <v>0</v>
          </cell>
          <cell r="N933">
            <v>0</v>
          </cell>
          <cell r="O933">
            <v>0</v>
          </cell>
          <cell r="P933">
            <v>0</v>
          </cell>
          <cell r="Q933">
            <v>0</v>
          </cell>
          <cell r="R933">
            <v>0</v>
          </cell>
          <cell r="S933">
            <v>0</v>
          </cell>
          <cell r="T933">
            <v>0</v>
          </cell>
          <cell r="U933">
            <v>0</v>
          </cell>
          <cell r="V933">
            <v>0</v>
          </cell>
          <cell r="W933">
            <v>0</v>
          </cell>
          <cell r="X933">
            <v>0</v>
          </cell>
          <cell r="Y933">
            <v>0</v>
          </cell>
        </row>
        <row r="934">
          <cell r="B934">
            <v>0</v>
          </cell>
          <cell r="C934">
            <v>0</v>
          </cell>
          <cell r="D934">
            <v>0</v>
          </cell>
          <cell r="E934">
            <v>0</v>
          </cell>
          <cell r="F934">
            <v>0</v>
          </cell>
          <cell r="G934">
            <v>0</v>
          </cell>
          <cell r="H934">
            <v>0</v>
          </cell>
          <cell r="I934">
            <v>0</v>
          </cell>
          <cell r="J934">
            <v>0</v>
          </cell>
          <cell r="K934">
            <v>0</v>
          </cell>
          <cell r="L934">
            <v>0</v>
          </cell>
          <cell r="M934">
            <v>0</v>
          </cell>
          <cell r="N934">
            <v>0</v>
          </cell>
          <cell r="O934">
            <v>0</v>
          </cell>
          <cell r="P934">
            <v>0</v>
          </cell>
          <cell r="Q934">
            <v>0</v>
          </cell>
          <cell r="R934">
            <v>0</v>
          </cell>
          <cell r="S934">
            <v>0</v>
          </cell>
          <cell r="T934">
            <v>0</v>
          </cell>
          <cell r="U934">
            <v>0</v>
          </cell>
          <cell r="V934">
            <v>0</v>
          </cell>
          <cell r="W934">
            <v>0</v>
          </cell>
          <cell r="X934">
            <v>0</v>
          </cell>
          <cell r="Y934">
            <v>0</v>
          </cell>
        </row>
        <row r="935">
          <cell r="B935">
            <v>0</v>
          </cell>
          <cell r="C935">
            <v>0</v>
          </cell>
          <cell r="D935">
            <v>0</v>
          </cell>
          <cell r="E935">
            <v>0</v>
          </cell>
          <cell r="F935">
            <v>0</v>
          </cell>
          <cell r="G935">
            <v>0</v>
          </cell>
          <cell r="H935">
            <v>0</v>
          </cell>
          <cell r="I935">
            <v>0</v>
          </cell>
          <cell r="J935">
            <v>0</v>
          </cell>
          <cell r="K935">
            <v>0</v>
          </cell>
          <cell r="L935">
            <v>0</v>
          </cell>
          <cell r="M935">
            <v>0</v>
          </cell>
          <cell r="N935">
            <v>0</v>
          </cell>
          <cell r="O935">
            <v>0</v>
          </cell>
          <cell r="P935">
            <v>0</v>
          </cell>
          <cell r="Q935">
            <v>0</v>
          </cell>
          <cell r="R935">
            <v>0</v>
          </cell>
          <cell r="S935">
            <v>0</v>
          </cell>
          <cell r="T935">
            <v>0</v>
          </cell>
          <cell r="U935">
            <v>0</v>
          </cell>
          <cell r="V935">
            <v>0</v>
          </cell>
          <cell r="W935">
            <v>0</v>
          </cell>
          <cell r="X935">
            <v>0</v>
          </cell>
          <cell r="Y935">
            <v>0</v>
          </cell>
        </row>
        <row r="936">
          <cell r="B936">
            <v>0</v>
          </cell>
          <cell r="C936">
            <v>0</v>
          </cell>
          <cell r="D936">
            <v>0</v>
          </cell>
          <cell r="E936">
            <v>0</v>
          </cell>
          <cell r="F936">
            <v>0</v>
          </cell>
          <cell r="G936">
            <v>0</v>
          </cell>
          <cell r="H936">
            <v>0</v>
          </cell>
          <cell r="I936">
            <v>0</v>
          </cell>
          <cell r="J936">
            <v>0</v>
          </cell>
          <cell r="K936">
            <v>0</v>
          </cell>
          <cell r="L936">
            <v>0</v>
          </cell>
          <cell r="M936">
            <v>0</v>
          </cell>
          <cell r="N936">
            <v>0</v>
          </cell>
          <cell r="O936">
            <v>0</v>
          </cell>
          <cell r="P936">
            <v>0</v>
          </cell>
          <cell r="Q936">
            <v>0</v>
          </cell>
          <cell r="R936">
            <v>0</v>
          </cell>
          <cell r="S936">
            <v>0</v>
          </cell>
          <cell r="T936">
            <v>0</v>
          </cell>
          <cell r="U936">
            <v>0</v>
          </cell>
          <cell r="V936">
            <v>0</v>
          </cell>
          <cell r="W936">
            <v>0</v>
          </cell>
          <cell r="X936">
            <v>0</v>
          </cell>
          <cell r="Y936">
            <v>0</v>
          </cell>
        </row>
        <row r="937">
          <cell r="B937">
            <v>0</v>
          </cell>
          <cell r="C937">
            <v>0</v>
          </cell>
          <cell r="D937">
            <v>0</v>
          </cell>
          <cell r="E937">
            <v>0</v>
          </cell>
          <cell r="F937">
            <v>0</v>
          </cell>
          <cell r="G937">
            <v>0</v>
          </cell>
          <cell r="H937">
            <v>0</v>
          </cell>
          <cell r="I937">
            <v>0</v>
          </cell>
          <cell r="J937">
            <v>0</v>
          </cell>
          <cell r="K937">
            <v>0</v>
          </cell>
          <cell r="L937">
            <v>0</v>
          </cell>
          <cell r="M937">
            <v>0</v>
          </cell>
          <cell r="N937">
            <v>0</v>
          </cell>
          <cell r="O937">
            <v>0</v>
          </cell>
          <cell r="P937">
            <v>0</v>
          </cell>
          <cell r="Q937">
            <v>0</v>
          </cell>
          <cell r="R937">
            <v>0</v>
          </cell>
          <cell r="S937">
            <v>0</v>
          </cell>
          <cell r="T937">
            <v>0</v>
          </cell>
          <cell r="U937">
            <v>0</v>
          </cell>
          <cell r="V937">
            <v>0</v>
          </cell>
          <cell r="W937">
            <v>0</v>
          </cell>
          <cell r="X937">
            <v>0</v>
          </cell>
          <cell r="Y937">
            <v>0</v>
          </cell>
        </row>
        <row r="938">
          <cell r="B938">
            <v>0</v>
          </cell>
          <cell r="C938">
            <v>0</v>
          </cell>
          <cell r="D938">
            <v>0</v>
          </cell>
          <cell r="E938">
            <v>0</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cell r="T938">
            <v>0</v>
          </cell>
          <cell r="U938">
            <v>0</v>
          </cell>
          <cell r="V938">
            <v>0</v>
          </cell>
          <cell r="W938">
            <v>0</v>
          </cell>
          <cell r="X938">
            <v>0</v>
          </cell>
          <cell r="Y938">
            <v>0</v>
          </cell>
        </row>
        <row r="939">
          <cell r="B939">
            <v>0</v>
          </cell>
          <cell r="C939">
            <v>0</v>
          </cell>
          <cell r="D939">
            <v>0</v>
          </cell>
          <cell r="E939">
            <v>0</v>
          </cell>
          <cell r="F939">
            <v>0</v>
          </cell>
          <cell r="G939">
            <v>0</v>
          </cell>
          <cell r="H939">
            <v>0</v>
          </cell>
          <cell r="I939">
            <v>0</v>
          </cell>
          <cell r="J939">
            <v>0</v>
          </cell>
          <cell r="K939">
            <v>0</v>
          </cell>
          <cell r="L939">
            <v>0</v>
          </cell>
          <cell r="M939">
            <v>0</v>
          </cell>
          <cell r="N939">
            <v>0</v>
          </cell>
          <cell r="O939">
            <v>0</v>
          </cell>
          <cell r="P939">
            <v>0</v>
          </cell>
          <cell r="Q939">
            <v>0</v>
          </cell>
          <cell r="R939">
            <v>0</v>
          </cell>
          <cell r="S939">
            <v>0</v>
          </cell>
          <cell r="T939">
            <v>0</v>
          </cell>
          <cell r="U939">
            <v>0</v>
          </cell>
          <cell r="V939">
            <v>0</v>
          </cell>
          <cell r="W939">
            <v>0</v>
          </cell>
          <cell r="X939">
            <v>0</v>
          </cell>
          <cell r="Y939">
            <v>0</v>
          </cell>
        </row>
        <row r="940">
          <cell r="B940">
            <v>0</v>
          </cell>
          <cell r="C940">
            <v>0</v>
          </cell>
          <cell r="D940">
            <v>0</v>
          </cell>
          <cell r="E940">
            <v>0</v>
          </cell>
          <cell r="F940">
            <v>0</v>
          </cell>
          <cell r="G940">
            <v>0</v>
          </cell>
          <cell r="H940">
            <v>0</v>
          </cell>
          <cell r="I940">
            <v>0</v>
          </cell>
          <cell r="J940">
            <v>0</v>
          </cell>
          <cell r="K940">
            <v>0</v>
          </cell>
          <cell r="L940">
            <v>0</v>
          </cell>
          <cell r="M940">
            <v>0</v>
          </cell>
          <cell r="N940">
            <v>0</v>
          </cell>
          <cell r="O940">
            <v>0</v>
          </cell>
          <cell r="P940">
            <v>0</v>
          </cell>
          <cell r="Q940">
            <v>0</v>
          </cell>
          <cell r="R940">
            <v>0</v>
          </cell>
          <cell r="S940">
            <v>0</v>
          </cell>
          <cell r="T940">
            <v>0</v>
          </cell>
          <cell r="U940">
            <v>0</v>
          </cell>
          <cell r="V940">
            <v>0</v>
          </cell>
          <cell r="W940">
            <v>0</v>
          </cell>
          <cell r="X940">
            <v>0</v>
          </cell>
          <cell r="Y940">
            <v>0</v>
          </cell>
        </row>
        <row r="941">
          <cell r="B941">
            <v>0</v>
          </cell>
          <cell r="C941">
            <v>0</v>
          </cell>
          <cell r="D941">
            <v>0</v>
          </cell>
          <cell r="E941">
            <v>0</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0</v>
          </cell>
          <cell r="Y941">
            <v>0</v>
          </cell>
        </row>
        <row r="942">
          <cell r="B942">
            <v>0</v>
          </cell>
          <cell r="C942">
            <v>0</v>
          </cell>
          <cell r="D942">
            <v>0</v>
          </cell>
          <cell r="E942">
            <v>0</v>
          </cell>
          <cell r="F942">
            <v>0</v>
          </cell>
          <cell r="G942">
            <v>0</v>
          </cell>
          <cell r="H942">
            <v>0</v>
          </cell>
          <cell r="I942">
            <v>0</v>
          </cell>
          <cell r="J942">
            <v>0</v>
          </cell>
          <cell r="K942">
            <v>0</v>
          </cell>
          <cell r="L942">
            <v>0</v>
          </cell>
          <cell r="M942">
            <v>0</v>
          </cell>
          <cell r="N942">
            <v>0</v>
          </cell>
          <cell r="O942">
            <v>0</v>
          </cell>
          <cell r="P942">
            <v>0</v>
          </cell>
          <cell r="Q942">
            <v>0</v>
          </cell>
          <cell r="R942">
            <v>0</v>
          </cell>
          <cell r="S942">
            <v>0</v>
          </cell>
          <cell r="T942">
            <v>0</v>
          </cell>
          <cell r="U942">
            <v>0</v>
          </cell>
          <cell r="V942">
            <v>0</v>
          </cell>
          <cell r="W942">
            <v>0</v>
          </cell>
          <cell r="X942">
            <v>0</v>
          </cell>
          <cell r="Y942">
            <v>0</v>
          </cell>
        </row>
        <row r="943">
          <cell r="B943">
            <v>0</v>
          </cell>
          <cell r="C943">
            <v>0</v>
          </cell>
          <cell r="D943">
            <v>0</v>
          </cell>
          <cell r="E943">
            <v>0</v>
          </cell>
          <cell r="F943">
            <v>0</v>
          </cell>
          <cell r="G943">
            <v>0</v>
          </cell>
          <cell r="H943">
            <v>0</v>
          </cell>
          <cell r="I943">
            <v>0</v>
          </cell>
          <cell r="J943">
            <v>0</v>
          </cell>
          <cell r="K943">
            <v>0</v>
          </cell>
          <cell r="L943">
            <v>0</v>
          </cell>
          <cell r="M943">
            <v>0</v>
          </cell>
          <cell r="N943">
            <v>0</v>
          </cell>
          <cell r="O943">
            <v>0</v>
          </cell>
          <cell r="P943">
            <v>0</v>
          </cell>
          <cell r="Q943">
            <v>0</v>
          </cell>
          <cell r="R943">
            <v>0</v>
          </cell>
          <cell r="S943">
            <v>0</v>
          </cell>
          <cell r="T943">
            <v>0</v>
          </cell>
          <cell r="U943">
            <v>0</v>
          </cell>
          <cell r="V943">
            <v>0</v>
          </cell>
          <cell r="W943">
            <v>0</v>
          </cell>
          <cell r="X943">
            <v>0</v>
          </cell>
          <cell r="Y943">
            <v>0</v>
          </cell>
        </row>
        <row r="944">
          <cell r="B944">
            <v>0</v>
          </cell>
          <cell r="C944">
            <v>0</v>
          </cell>
          <cell r="D944">
            <v>0</v>
          </cell>
          <cell r="E944">
            <v>0</v>
          </cell>
          <cell r="F944">
            <v>0</v>
          </cell>
          <cell r="G944">
            <v>0</v>
          </cell>
          <cell r="H944">
            <v>0</v>
          </cell>
          <cell r="I944">
            <v>0</v>
          </cell>
          <cell r="J944">
            <v>0</v>
          </cell>
          <cell r="K944">
            <v>0</v>
          </cell>
          <cell r="L944">
            <v>0</v>
          </cell>
          <cell r="M944">
            <v>0</v>
          </cell>
          <cell r="N944">
            <v>0</v>
          </cell>
          <cell r="O944">
            <v>0</v>
          </cell>
          <cell r="P944">
            <v>0</v>
          </cell>
          <cell r="Q944">
            <v>0</v>
          </cell>
          <cell r="R944">
            <v>0</v>
          </cell>
          <cell r="S944">
            <v>0</v>
          </cell>
          <cell r="T944">
            <v>0</v>
          </cell>
          <cell r="U944">
            <v>0</v>
          </cell>
          <cell r="V944">
            <v>0</v>
          </cell>
          <cell r="W944">
            <v>0</v>
          </cell>
          <cell r="X944">
            <v>0</v>
          </cell>
          <cell r="Y944">
            <v>0</v>
          </cell>
        </row>
        <row r="945">
          <cell r="B945">
            <v>0</v>
          </cell>
          <cell r="C945">
            <v>0</v>
          </cell>
          <cell r="D945">
            <v>0</v>
          </cell>
          <cell r="E945">
            <v>0</v>
          </cell>
          <cell r="F945">
            <v>0</v>
          </cell>
          <cell r="G945">
            <v>0</v>
          </cell>
          <cell r="H945">
            <v>0</v>
          </cell>
          <cell r="I945">
            <v>0</v>
          </cell>
          <cell r="J945">
            <v>0</v>
          </cell>
          <cell r="K945">
            <v>0</v>
          </cell>
          <cell r="L945">
            <v>0</v>
          </cell>
          <cell r="M945">
            <v>0</v>
          </cell>
          <cell r="N945">
            <v>0</v>
          </cell>
          <cell r="O945">
            <v>0</v>
          </cell>
          <cell r="P945">
            <v>0</v>
          </cell>
          <cell r="Q945">
            <v>0</v>
          </cell>
          <cell r="R945">
            <v>0</v>
          </cell>
          <cell r="S945">
            <v>0</v>
          </cell>
          <cell r="T945">
            <v>0</v>
          </cell>
          <cell r="U945">
            <v>0</v>
          </cell>
          <cell r="V945">
            <v>0</v>
          </cell>
          <cell r="W945">
            <v>0</v>
          </cell>
          <cell r="X945">
            <v>0</v>
          </cell>
          <cell r="Y945">
            <v>0</v>
          </cell>
        </row>
        <row r="946">
          <cell r="B946">
            <v>0</v>
          </cell>
          <cell r="C946">
            <v>0</v>
          </cell>
          <cell r="D946">
            <v>0</v>
          </cell>
          <cell r="E946">
            <v>0</v>
          </cell>
          <cell r="F946">
            <v>0</v>
          </cell>
          <cell r="G946">
            <v>0</v>
          </cell>
          <cell r="H946">
            <v>0</v>
          </cell>
          <cell r="I946">
            <v>0</v>
          </cell>
          <cell r="J946">
            <v>0</v>
          </cell>
          <cell r="K946">
            <v>0</v>
          </cell>
          <cell r="L946">
            <v>0</v>
          </cell>
          <cell r="M946">
            <v>0</v>
          </cell>
          <cell r="N946">
            <v>0</v>
          </cell>
          <cell r="O946">
            <v>0</v>
          </cell>
          <cell r="P946">
            <v>0</v>
          </cell>
          <cell r="Q946">
            <v>0</v>
          </cell>
          <cell r="R946">
            <v>0</v>
          </cell>
          <cell r="S946">
            <v>0</v>
          </cell>
          <cell r="T946">
            <v>0</v>
          </cell>
          <cell r="U946">
            <v>0</v>
          </cell>
          <cell r="V946">
            <v>0</v>
          </cell>
          <cell r="W946">
            <v>0</v>
          </cell>
          <cell r="X946">
            <v>0</v>
          </cell>
          <cell r="Y946">
            <v>0</v>
          </cell>
        </row>
        <row r="947">
          <cell r="B947">
            <v>0</v>
          </cell>
          <cell r="C947">
            <v>0</v>
          </cell>
          <cell r="D947">
            <v>0</v>
          </cell>
          <cell r="E947">
            <v>0</v>
          </cell>
          <cell r="F947">
            <v>0</v>
          </cell>
          <cell r="G947">
            <v>0</v>
          </cell>
          <cell r="H947">
            <v>0</v>
          </cell>
          <cell r="I947">
            <v>0</v>
          </cell>
          <cell r="J947">
            <v>0</v>
          </cell>
          <cell r="K947">
            <v>0</v>
          </cell>
          <cell r="L947">
            <v>0</v>
          </cell>
          <cell r="M947">
            <v>0</v>
          </cell>
          <cell r="N947">
            <v>0</v>
          </cell>
          <cell r="O947">
            <v>0</v>
          </cell>
          <cell r="P947">
            <v>0</v>
          </cell>
          <cell r="Q947">
            <v>0</v>
          </cell>
          <cell r="R947">
            <v>0</v>
          </cell>
          <cell r="S947">
            <v>0</v>
          </cell>
          <cell r="T947">
            <v>0</v>
          </cell>
          <cell r="U947">
            <v>0</v>
          </cell>
          <cell r="V947">
            <v>0</v>
          </cell>
          <cell r="W947">
            <v>0</v>
          </cell>
          <cell r="X947">
            <v>0</v>
          </cell>
          <cell r="Y947">
            <v>0</v>
          </cell>
        </row>
        <row r="948">
          <cell r="B948">
            <v>0</v>
          </cell>
          <cell r="C948">
            <v>0</v>
          </cell>
          <cell r="D948">
            <v>0</v>
          </cell>
          <cell r="E948">
            <v>0</v>
          </cell>
          <cell r="F948">
            <v>0</v>
          </cell>
          <cell r="G948">
            <v>0</v>
          </cell>
          <cell r="H948">
            <v>0</v>
          </cell>
          <cell r="I948">
            <v>0</v>
          </cell>
          <cell r="J948">
            <v>0</v>
          </cell>
          <cell r="K948">
            <v>0</v>
          </cell>
          <cell r="L948">
            <v>0</v>
          </cell>
          <cell r="M948">
            <v>0</v>
          </cell>
          <cell r="N948">
            <v>0</v>
          </cell>
          <cell r="O948">
            <v>0</v>
          </cell>
          <cell r="P948">
            <v>0</v>
          </cell>
          <cell r="Q948">
            <v>0</v>
          </cell>
          <cell r="R948">
            <v>0</v>
          </cell>
          <cell r="S948">
            <v>0</v>
          </cell>
          <cell r="T948">
            <v>0</v>
          </cell>
          <cell r="U948">
            <v>0</v>
          </cell>
          <cell r="V948">
            <v>0</v>
          </cell>
          <cell r="W948">
            <v>0</v>
          </cell>
          <cell r="X948">
            <v>0</v>
          </cell>
          <cell r="Y948">
            <v>0</v>
          </cell>
        </row>
        <row r="949">
          <cell r="B949">
            <v>0</v>
          </cell>
          <cell r="C949">
            <v>0</v>
          </cell>
          <cell r="D949">
            <v>0</v>
          </cell>
          <cell r="E949">
            <v>0</v>
          </cell>
          <cell r="F949">
            <v>0</v>
          </cell>
          <cell r="G949">
            <v>0</v>
          </cell>
          <cell r="H949">
            <v>0</v>
          </cell>
          <cell r="I949">
            <v>0</v>
          </cell>
          <cell r="J949">
            <v>0</v>
          </cell>
          <cell r="K949">
            <v>0</v>
          </cell>
          <cell r="L949">
            <v>0</v>
          </cell>
          <cell r="M949">
            <v>0</v>
          </cell>
          <cell r="N949">
            <v>0</v>
          </cell>
          <cell r="O949">
            <v>0</v>
          </cell>
          <cell r="P949">
            <v>0</v>
          </cell>
          <cell r="Q949">
            <v>0</v>
          </cell>
          <cell r="R949">
            <v>0</v>
          </cell>
          <cell r="S949">
            <v>0</v>
          </cell>
          <cell r="T949">
            <v>0</v>
          </cell>
          <cell r="U949">
            <v>0</v>
          </cell>
          <cell r="V949">
            <v>0</v>
          </cell>
          <cell r="W949">
            <v>0</v>
          </cell>
          <cell r="X949">
            <v>0</v>
          </cell>
          <cell r="Y949">
            <v>0</v>
          </cell>
        </row>
        <row r="950">
          <cell r="B950">
            <v>0</v>
          </cell>
          <cell r="C950">
            <v>0</v>
          </cell>
          <cell r="D950">
            <v>0</v>
          </cell>
          <cell r="E950">
            <v>0</v>
          </cell>
          <cell r="F950">
            <v>0</v>
          </cell>
          <cell r="G950">
            <v>0</v>
          </cell>
          <cell r="H950">
            <v>0</v>
          </cell>
          <cell r="I950">
            <v>0</v>
          </cell>
          <cell r="J950">
            <v>0</v>
          </cell>
          <cell r="K950">
            <v>0</v>
          </cell>
          <cell r="L950">
            <v>0</v>
          </cell>
          <cell r="M950">
            <v>0</v>
          </cell>
          <cell r="N950">
            <v>0</v>
          </cell>
          <cell r="O950">
            <v>0</v>
          </cell>
          <cell r="P950">
            <v>0</v>
          </cell>
          <cell r="Q950">
            <v>0</v>
          </cell>
          <cell r="R950">
            <v>0</v>
          </cell>
          <cell r="S950">
            <v>0</v>
          </cell>
          <cell r="T950">
            <v>0</v>
          </cell>
          <cell r="U950">
            <v>0</v>
          </cell>
          <cell r="V950">
            <v>0</v>
          </cell>
          <cell r="W950">
            <v>0</v>
          </cell>
          <cell r="X950">
            <v>0</v>
          </cell>
          <cell r="Y950">
            <v>0</v>
          </cell>
        </row>
        <row r="951">
          <cell r="B951">
            <v>0</v>
          </cell>
          <cell r="C951">
            <v>0</v>
          </cell>
          <cell r="D951">
            <v>0</v>
          </cell>
          <cell r="E951">
            <v>0</v>
          </cell>
          <cell r="F951">
            <v>0</v>
          </cell>
          <cell r="G951">
            <v>0</v>
          </cell>
          <cell r="H951">
            <v>0</v>
          </cell>
          <cell r="I951">
            <v>0</v>
          </cell>
          <cell r="J951">
            <v>0</v>
          </cell>
          <cell r="K951">
            <v>0</v>
          </cell>
          <cell r="L951">
            <v>0</v>
          </cell>
          <cell r="M951">
            <v>0</v>
          </cell>
          <cell r="N951">
            <v>0</v>
          </cell>
          <cell r="O951">
            <v>0</v>
          </cell>
          <cell r="P951">
            <v>0</v>
          </cell>
          <cell r="Q951">
            <v>0</v>
          </cell>
          <cell r="R951">
            <v>0</v>
          </cell>
          <cell r="S951">
            <v>0</v>
          </cell>
          <cell r="T951">
            <v>0</v>
          </cell>
          <cell r="U951">
            <v>0</v>
          </cell>
          <cell r="V951">
            <v>0</v>
          </cell>
          <cell r="W951">
            <v>0</v>
          </cell>
          <cell r="X951">
            <v>0</v>
          </cell>
          <cell r="Y951">
            <v>0</v>
          </cell>
        </row>
        <row r="952">
          <cell r="B952">
            <v>0</v>
          </cell>
          <cell r="C952">
            <v>0</v>
          </cell>
          <cell r="D952">
            <v>0</v>
          </cell>
          <cell r="E952">
            <v>0</v>
          </cell>
          <cell r="F952">
            <v>0</v>
          </cell>
          <cell r="G952">
            <v>0</v>
          </cell>
          <cell r="H952">
            <v>0</v>
          </cell>
          <cell r="I952">
            <v>0</v>
          </cell>
          <cell r="J952">
            <v>0</v>
          </cell>
          <cell r="K952">
            <v>0</v>
          </cell>
          <cell r="L952">
            <v>0</v>
          </cell>
          <cell r="M952">
            <v>0</v>
          </cell>
          <cell r="N952">
            <v>0</v>
          </cell>
          <cell r="O952">
            <v>0</v>
          </cell>
          <cell r="P952">
            <v>0</v>
          </cell>
          <cell r="Q952">
            <v>0</v>
          </cell>
          <cell r="R952">
            <v>0</v>
          </cell>
          <cell r="S952">
            <v>0</v>
          </cell>
          <cell r="T952">
            <v>0</v>
          </cell>
          <cell r="U952">
            <v>0</v>
          </cell>
          <cell r="V952">
            <v>0</v>
          </cell>
          <cell r="W952">
            <v>0</v>
          </cell>
          <cell r="X952">
            <v>0</v>
          </cell>
          <cell r="Y952">
            <v>0</v>
          </cell>
        </row>
        <row r="953">
          <cell r="B953">
            <v>0</v>
          </cell>
          <cell r="C953">
            <v>0</v>
          </cell>
          <cell r="D953">
            <v>0</v>
          </cell>
          <cell r="E953">
            <v>0</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row>
        <row r="954">
          <cell r="B954">
            <v>0</v>
          </cell>
          <cell r="C954">
            <v>0</v>
          </cell>
          <cell r="D954">
            <v>0</v>
          </cell>
          <cell r="E954">
            <v>0</v>
          </cell>
          <cell r="F954">
            <v>0</v>
          </cell>
          <cell r="G954">
            <v>0</v>
          </cell>
          <cell r="H954">
            <v>0</v>
          </cell>
          <cell r="I954">
            <v>0</v>
          </cell>
          <cell r="J954">
            <v>0</v>
          </cell>
          <cell r="K954">
            <v>0</v>
          </cell>
          <cell r="L954">
            <v>0</v>
          </cell>
          <cell r="M954">
            <v>0</v>
          </cell>
          <cell r="N954">
            <v>0</v>
          </cell>
          <cell r="O954">
            <v>0</v>
          </cell>
          <cell r="P954">
            <v>0</v>
          </cell>
          <cell r="Q954">
            <v>0</v>
          </cell>
          <cell r="R954">
            <v>0</v>
          </cell>
          <cell r="S954">
            <v>0</v>
          </cell>
          <cell r="T954">
            <v>0</v>
          </cell>
          <cell r="U954">
            <v>0</v>
          </cell>
          <cell r="V954">
            <v>0</v>
          </cell>
          <cell r="W954">
            <v>0</v>
          </cell>
          <cell r="X954">
            <v>0</v>
          </cell>
          <cell r="Y954">
            <v>0</v>
          </cell>
        </row>
        <row r="955">
          <cell r="B955">
            <v>0</v>
          </cell>
          <cell r="C955">
            <v>0</v>
          </cell>
          <cell r="D955">
            <v>0</v>
          </cell>
          <cell r="E955">
            <v>0</v>
          </cell>
          <cell r="F955">
            <v>0</v>
          </cell>
          <cell r="G955">
            <v>0</v>
          </cell>
          <cell r="H955">
            <v>0</v>
          </cell>
          <cell r="I955">
            <v>0</v>
          </cell>
          <cell r="J955">
            <v>0</v>
          </cell>
          <cell r="K955">
            <v>0</v>
          </cell>
          <cell r="L955">
            <v>0</v>
          </cell>
          <cell r="M955">
            <v>0</v>
          </cell>
          <cell r="N955">
            <v>0</v>
          </cell>
          <cell r="O955">
            <v>0</v>
          </cell>
          <cell r="P955">
            <v>0</v>
          </cell>
          <cell r="Q955">
            <v>0</v>
          </cell>
          <cell r="R955">
            <v>0</v>
          </cell>
          <cell r="S955">
            <v>0</v>
          </cell>
          <cell r="T955">
            <v>0</v>
          </cell>
          <cell r="U955">
            <v>0</v>
          </cell>
          <cell r="V955">
            <v>0</v>
          </cell>
          <cell r="W955">
            <v>0</v>
          </cell>
          <cell r="X955">
            <v>0</v>
          </cell>
          <cell r="Y955">
            <v>0</v>
          </cell>
        </row>
        <row r="956">
          <cell r="B956">
            <v>0</v>
          </cell>
          <cell r="C956">
            <v>0</v>
          </cell>
          <cell r="D956">
            <v>0</v>
          </cell>
          <cell r="E956">
            <v>0</v>
          </cell>
          <cell r="F956">
            <v>0</v>
          </cell>
          <cell r="G956">
            <v>0</v>
          </cell>
          <cell r="H956">
            <v>0</v>
          </cell>
          <cell r="I956">
            <v>0</v>
          </cell>
          <cell r="J956">
            <v>0</v>
          </cell>
          <cell r="K956">
            <v>0</v>
          </cell>
          <cell r="L956">
            <v>0</v>
          </cell>
          <cell r="M956">
            <v>0</v>
          </cell>
          <cell r="N956">
            <v>0</v>
          </cell>
          <cell r="O956">
            <v>0</v>
          </cell>
          <cell r="P956">
            <v>0</v>
          </cell>
          <cell r="Q956">
            <v>0</v>
          </cell>
          <cell r="R956">
            <v>0</v>
          </cell>
          <cell r="S956">
            <v>0</v>
          </cell>
          <cell r="T956">
            <v>0</v>
          </cell>
          <cell r="U956">
            <v>0</v>
          </cell>
          <cell r="V956">
            <v>0</v>
          </cell>
          <cell r="W956">
            <v>0</v>
          </cell>
          <cell r="X956">
            <v>0</v>
          </cell>
          <cell r="Y956">
            <v>0</v>
          </cell>
        </row>
        <row r="957">
          <cell r="B957">
            <v>0</v>
          </cell>
          <cell r="C957">
            <v>0</v>
          </cell>
          <cell r="D957">
            <v>0</v>
          </cell>
          <cell r="E957">
            <v>0</v>
          </cell>
          <cell r="F957">
            <v>0</v>
          </cell>
          <cell r="G957">
            <v>0</v>
          </cell>
          <cell r="H957">
            <v>0</v>
          </cell>
          <cell r="I957">
            <v>0</v>
          </cell>
          <cell r="J957">
            <v>0</v>
          </cell>
          <cell r="K957">
            <v>0</v>
          </cell>
          <cell r="L957">
            <v>0</v>
          </cell>
          <cell r="M957">
            <v>0</v>
          </cell>
          <cell r="N957">
            <v>0</v>
          </cell>
          <cell r="O957">
            <v>0</v>
          </cell>
          <cell r="P957">
            <v>0</v>
          </cell>
          <cell r="Q957">
            <v>0</v>
          </cell>
          <cell r="R957">
            <v>0</v>
          </cell>
          <cell r="S957">
            <v>0</v>
          </cell>
          <cell r="T957">
            <v>0</v>
          </cell>
          <cell r="U957">
            <v>0</v>
          </cell>
          <cell r="V957">
            <v>0</v>
          </cell>
          <cell r="W957">
            <v>0</v>
          </cell>
          <cell r="X957">
            <v>0</v>
          </cell>
          <cell r="Y957">
            <v>0</v>
          </cell>
        </row>
        <row r="958">
          <cell r="B958">
            <v>0</v>
          </cell>
          <cell r="C958">
            <v>0</v>
          </cell>
          <cell r="D958">
            <v>0</v>
          </cell>
          <cell r="E958">
            <v>0</v>
          </cell>
          <cell r="F958">
            <v>0</v>
          </cell>
          <cell r="G958">
            <v>0</v>
          </cell>
          <cell r="H958">
            <v>0</v>
          </cell>
          <cell r="I958">
            <v>0</v>
          </cell>
          <cell r="J958">
            <v>0</v>
          </cell>
          <cell r="K958">
            <v>0</v>
          </cell>
          <cell r="L958">
            <v>0</v>
          </cell>
          <cell r="M958">
            <v>0</v>
          </cell>
          <cell r="N958">
            <v>0</v>
          </cell>
          <cell r="O958">
            <v>0</v>
          </cell>
          <cell r="P958">
            <v>0</v>
          </cell>
          <cell r="Q958">
            <v>0</v>
          </cell>
          <cell r="R958">
            <v>0</v>
          </cell>
          <cell r="S958">
            <v>0</v>
          </cell>
          <cell r="T958">
            <v>0</v>
          </cell>
          <cell r="U958">
            <v>0</v>
          </cell>
          <cell r="V958">
            <v>0</v>
          </cell>
          <cell r="W958">
            <v>0</v>
          </cell>
          <cell r="X958">
            <v>0</v>
          </cell>
          <cell r="Y958">
            <v>0</v>
          </cell>
        </row>
        <row r="959">
          <cell r="B959">
            <v>0</v>
          </cell>
          <cell r="C959">
            <v>0</v>
          </cell>
          <cell r="D959">
            <v>0</v>
          </cell>
          <cell r="E959">
            <v>0</v>
          </cell>
          <cell r="F959">
            <v>0</v>
          </cell>
          <cell r="G959">
            <v>0</v>
          </cell>
          <cell r="H959">
            <v>0</v>
          </cell>
          <cell r="I959">
            <v>0</v>
          </cell>
          <cell r="J959">
            <v>0</v>
          </cell>
          <cell r="K959">
            <v>0</v>
          </cell>
          <cell r="L959">
            <v>0</v>
          </cell>
          <cell r="M959">
            <v>0</v>
          </cell>
          <cell r="N959">
            <v>0</v>
          </cell>
          <cell r="O959">
            <v>0</v>
          </cell>
          <cell r="P959">
            <v>0</v>
          </cell>
          <cell r="Q959">
            <v>0</v>
          </cell>
          <cell r="R959">
            <v>0</v>
          </cell>
          <cell r="S959">
            <v>0</v>
          </cell>
          <cell r="T959">
            <v>0</v>
          </cell>
          <cell r="U959">
            <v>0</v>
          </cell>
          <cell r="V959">
            <v>0</v>
          </cell>
          <cell r="W959">
            <v>0</v>
          </cell>
          <cell r="X959">
            <v>0</v>
          </cell>
          <cell r="Y959">
            <v>0</v>
          </cell>
        </row>
        <row r="960">
          <cell r="B960">
            <v>0</v>
          </cell>
          <cell r="C960">
            <v>0</v>
          </cell>
          <cell r="D960">
            <v>0</v>
          </cell>
          <cell r="E960">
            <v>0</v>
          </cell>
          <cell r="F960">
            <v>0</v>
          </cell>
          <cell r="G960">
            <v>0</v>
          </cell>
          <cell r="H960">
            <v>0</v>
          </cell>
          <cell r="I960">
            <v>0</v>
          </cell>
          <cell r="J960">
            <v>0</v>
          </cell>
          <cell r="K960">
            <v>0</v>
          </cell>
          <cell r="L960">
            <v>0</v>
          </cell>
          <cell r="M960">
            <v>0</v>
          </cell>
          <cell r="N960">
            <v>0</v>
          </cell>
          <cell r="O960">
            <v>0</v>
          </cell>
          <cell r="P960">
            <v>0</v>
          </cell>
          <cell r="Q960">
            <v>0</v>
          </cell>
          <cell r="R960">
            <v>0</v>
          </cell>
          <cell r="S960">
            <v>0</v>
          </cell>
          <cell r="T960">
            <v>0</v>
          </cell>
          <cell r="U960">
            <v>0</v>
          </cell>
          <cell r="V960">
            <v>0</v>
          </cell>
          <cell r="W960">
            <v>0</v>
          </cell>
          <cell r="X960">
            <v>0</v>
          </cell>
          <cell r="Y960">
            <v>0</v>
          </cell>
        </row>
        <row r="961">
          <cell r="B961">
            <v>0</v>
          </cell>
          <cell r="C961">
            <v>0</v>
          </cell>
          <cell r="D961">
            <v>0</v>
          </cell>
          <cell r="E961">
            <v>0</v>
          </cell>
          <cell r="F961">
            <v>0</v>
          </cell>
          <cell r="G961">
            <v>0</v>
          </cell>
          <cell r="H961">
            <v>0</v>
          </cell>
          <cell r="I961">
            <v>0</v>
          </cell>
          <cell r="J961">
            <v>0</v>
          </cell>
          <cell r="K961">
            <v>0</v>
          </cell>
          <cell r="L961">
            <v>0</v>
          </cell>
          <cell r="M961">
            <v>0</v>
          </cell>
          <cell r="N961">
            <v>0</v>
          </cell>
          <cell r="O961">
            <v>0</v>
          </cell>
          <cell r="P961">
            <v>0</v>
          </cell>
          <cell r="Q961">
            <v>0</v>
          </cell>
          <cell r="R961">
            <v>0</v>
          </cell>
          <cell r="S961">
            <v>0</v>
          </cell>
          <cell r="T961">
            <v>0</v>
          </cell>
          <cell r="U961">
            <v>0</v>
          </cell>
          <cell r="V961">
            <v>0</v>
          </cell>
          <cell r="W961">
            <v>0</v>
          </cell>
          <cell r="X961">
            <v>0</v>
          </cell>
          <cell r="Y961">
            <v>0</v>
          </cell>
        </row>
        <row r="962">
          <cell r="B962">
            <v>0</v>
          </cell>
          <cell r="C962">
            <v>0</v>
          </cell>
          <cell r="D962">
            <v>0</v>
          </cell>
          <cell r="E962">
            <v>0</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row>
        <row r="963">
          <cell r="B963">
            <v>0</v>
          </cell>
          <cell r="C963">
            <v>0</v>
          </cell>
          <cell r="D963">
            <v>0</v>
          </cell>
          <cell r="E963">
            <v>0</v>
          </cell>
          <cell r="F963">
            <v>0</v>
          </cell>
          <cell r="G963">
            <v>0</v>
          </cell>
          <cell r="H963">
            <v>0</v>
          </cell>
          <cell r="I963">
            <v>0</v>
          </cell>
          <cell r="J963">
            <v>0</v>
          </cell>
          <cell r="K963">
            <v>0</v>
          </cell>
          <cell r="L963">
            <v>0</v>
          </cell>
          <cell r="M963">
            <v>0</v>
          </cell>
          <cell r="N963">
            <v>0</v>
          </cell>
          <cell r="O963">
            <v>0</v>
          </cell>
          <cell r="P963">
            <v>0</v>
          </cell>
          <cell r="Q963">
            <v>0</v>
          </cell>
          <cell r="R963">
            <v>0</v>
          </cell>
          <cell r="S963">
            <v>0</v>
          </cell>
          <cell r="T963">
            <v>0</v>
          </cell>
          <cell r="U963">
            <v>0</v>
          </cell>
          <cell r="V963">
            <v>0</v>
          </cell>
          <cell r="W963">
            <v>0</v>
          </cell>
          <cell r="X963">
            <v>0</v>
          </cell>
          <cell r="Y963">
            <v>0</v>
          </cell>
        </row>
        <row r="964">
          <cell r="B964">
            <v>0</v>
          </cell>
          <cell r="C964">
            <v>0</v>
          </cell>
          <cell r="D964">
            <v>0</v>
          </cell>
          <cell r="E964">
            <v>0</v>
          </cell>
          <cell r="F964">
            <v>0</v>
          </cell>
          <cell r="G964">
            <v>0</v>
          </cell>
          <cell r="H964">
            <v>0</v>
          </cell>
          <cell r="I964">
            <v>0</v>
          </cell>
          <cell r="J964">
            <v>0</v>
          </cell>
          <cell r="K964">
            <v>0</v>
          </cell>
          <cell r="L964">
            <v>0</v>
          </cell>
          <cell r="M964">
            <v>0</v>
          </cell>
          <cell r="N964">
            <v>0</v>
          </cell>
          <cell r="O964">
            <v>0</v>
          </cell>
          <cell r="P964">
            <v>0</v>
          </cell>
          <cell r="Q964">
            <v>0</v>
          </cell>
          <cell r="R964">
            <v>0</v>
          </cell>
          <cell r="S964">
            <v>0</v>
          </cell>
          <cell r="T964">
            <v>0</v>
          </cell>
          <cell r="U964">
            <v>0</v>
          </cell>
          <cell r="V964">
            <v>0</v>
          </cell>
          <cell r="W964">
            <v>0</v>
          </cell>
          <cell r="X964">
            <v>0</v>
          </cell>
          <cell r="Y964">
            <v>0</v>
          </cell>
        </row>
        <row r="965">
          <cell r="B965">
            <v>0</v>
          </cell>
          <cell r="C965">
            <v>0</v>
          </cell>
          <cell r="D965">
            <v>0</v>
          </cell>
          <cell r="E965">
            <v>0</v>
          </cell>
          <cell r="F965">
            <v>0</v>
          </cell>
          <cell r="G965">
            <v>0</v>
          </cell>
          <cell r="H965">
            <v>0</v>
          </cell>
          <cell r="I965">
            <v>0</v>
          </cell>
          <cell r="J965">
            <v>0</v>
          </cell>
          <cell r="K965">
            <v>0</v>
          </cell>
          <cell r="L965">
            <v>0</v>
          </cell>
          <cell r="M965">
            <v>0</v>
          </cell>
          <cell r="N965">
            <v>0</v>
          </cell>
          <cell r="O965">
            <v>0</v>
          </cell>
          <cell r="P965">
            <v>0</v>
          </cell>
          <cell r="Q965">
            <v>0</v>
          </cell>
          <cell r="R965">
            <v>0</v>
          </cell>
          <cell r="S965">
            <v>0</v>
          </cell>
          <cell r="T965">
            <v>0</v>
          </cell>
          <cell r="U965">
            <v>0</v>
          </cell>
          <cell r="V965">
            <v>0</v>
          </cell>
          <cell r="W965">
            <v>0</v>
          </cell>
          <cell r="X965">
            <v>0</v>
          </cell>
          <cell r="Y965">
            <v>0</v>
          </cell>
        </row>
        <row r="966">
          <cell r="B966">
            <v>0</v>
          </cell>
          <cell r="C966">
            <v>0</v>
          </cell>
          <cell r="D966">
            <v>0</v>
          </cell>
          <cell r="E966">
            <v>0</v>
          </cell>
          <cell r="F966">
            <v>0</v>
          </cell>
          <cell r="G966">
            <v>0</v>
          </cell>
          <cell r="H966">
            <v>0</v>
          </cell>
          <cell r="I966">
            <v>0</v>
          </cell>
          <cell r="J966">
            <v>0</v>
          </cell>
          <cell r="K966">
            <v>0</v>
          </cell>
          <cell r="L966">
            <v>0</v>
          </cell>
          <cell r="M966">
            <v>0</v>
          </cell>
          <cell r="N966">
            <v>0</v>
          </cell>
          <cell r="O966">
            <v>0</v>
          </cell>
          <cell r="P966">
            <v>0</v>
          </cell>
          <cell r="Q966">
            <v>0</v>
          </cell>
          <cell r="R966">
            <v>0</v>
          </cell>
          <cell r="S966">
            <v>0</v>
          </cell>
          <cell r="T966">
            <v>0</v>
          </cell>
          <cell r="U966">
            <v>0</v>
          </cell>
          <cell r="V966">
            <v>0</v>
          </cell>
          <cell r="W966">
            <v>0</v>
          </cell>
          <cell r="X966">
            <v>0</v>
          </cell>
          <cell r="Y966">
            <v>0</v>
          </cell>
        </row>
        <row r="967">
          <cell r="B967">
            <v>0</v>
          </cell>
          <cell r="C967">
            <v>0</v>
          </cell>
          <cell r="D967">
            <v>0</v>
          </cell>
          <cell r="E967">
            <v>0</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row>
        <row r="968">
          <cell r="B968">
            <v>0</v>
          </cell>
          <cell r="C968">
            <v>0</v>
          </cell>
          <cell r="D968">
            <v>0</v>
          </cell>
          <cell r="E968">
            <v>0</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row>
        <row r="969">
          <cell r="B969">
            <v>0</v>
          </cell>
          <cell r="C969">
            <v>0</v>
          </cell>
          <cell r="D969">
            <v>0</v>
          </cell>
          <cell r="E969">
            <v>0</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row>
        <row r="970">
          <cell r="B970">
            <v>0</v>
          </cell>
          <cell r="C970">
            <v>0</v>
          </cell>
          <cell r="D970">
            <v>0</v>
          </cell>
          <cell r="E970">
            <v>0</v>
          </cell>
          <cell r="F970">
            <v>0</v>
          </cell>
          <cell r="G970">
            <v>0</v>
          </cell>
          <cell r="H970">
            <v>0</v>
          </cell>
          <cell r="I970">
            <v>0</v>
          </cell>
          <cell r="J970">
            <v>0</v>
          </cell>
          <cell r="K970">
            <v>0</v>
          </cell>
          <cell r="L970">
            <v>0</v>
          </cell>
          <cell r="M970">
            <v>0</v>
          </cell>
          <cell r="N970">
            <v>0</v>
          </cell>
          <cell r="O970">
            <v>0</v>
          </cell>
          <cell r="P970">
            <v>0</v>
          </cell>
          <cell r="Q970">
            <v>0</v>
          </cell>
          <cell r="R970">
            <v>0</v>
          </cell>
          <cell r="S970">
            <v>0</v>
          </cell>
          <cell r="T970">
            <v>0</v>
          </cell>
          <cell r="U970">
            <v>0</v>
          </cell>
          <cell r="V970">
            <v>0</v>
          </cell>
          <cell r="W970">
            <v>0</v>
          </cell>
          <cell r="X970">
            <v>0</v>
          </cell>
          <cell r="Y970">
            <v>0</v>
          </cell>
        </row>
        <row r="971">
          <cell r="B971">
            <v>0</v>
          </cell>
          <cell r="C971">
            <v>0</v>
          </cell>
          <cell r="D971">
            <v>0</v>
          </cell>
          <cell r="E971">
            <v>0</v>
          </cell>
          <cell r="F971">
            <v>0</v>
          </cell>
          <cell r="G971">
            <v>0</v>
          </cell>
          <cell r="H971">
            <v>0</v>
          </cell>
          <cell r="I971">
            <v>0</v>
          </cell>
          <cell r="J971">
            <v>0</v>
          </cell>
          <cell r="K971">
            <v>0</v>
          </cell>
          <cell r="L971">
            <v>0</v>
          </cell>
          <cell r="M971">
            <v>0</v>
          </cell>
          <cell r="N971">
            <v>0</v>
          </cell>
          <cell r="O971">
            <v>0</v>
          </cell>
          <cell r="P971">
            <v>0</v>
          </cell>
          <cell r="Q971">
            <v>0</v>
          </cell>
          <cell r="R971">
            <v>0</v>
          </cell>
          <cell r="S971">
            <v>0</v>
          </cell>
          <cell r="T971">
            <v>0</v>
          </cell>
          <cell r="U971">
            <v>0</v>
          </cell>
          <cell r="V971">
            <v>0</v>
          </cell>
          <cell r="W971">
            <v>0</v>
          </cell>
          <cell r="X971">
            <v>0</v>
          </cell>
          <cell r="Y971">
            <v>0</v>
          </cell>
        </row>
        <row r="972">
          <cell r="B972">
            <v>0</v>
          </cell>
          <cell r="C972">
            <v>0</v>
          </cell>
          <cell r="D972">
            <v>0</v>
          </cell>
          <cell r="E972">
            <v>0</v>
          </cell>
          <cell r="F972">
            <v>0</v>
          </cell>
          <cell r="G972">
            <v>0</v>
          </cell>
          <cell r="H972">
            <v>0</v>
          </cell>
          <cell r="I972">
            <v>0</v>
          </cell>
          <cell r="J972">
            <v>0</v>
          </cell>
          <cell r="K972">
            <v>0</v>
          </cell>
          <cell r="L972">
            <v>0</v>
          </cell>
          <cell r="M972">
            <v>0</v>
          </cell>
          <cell r="N972">
            <v>0</v>
          </cell>
          <cell r="O972">
            <v>0</v>
          </cell>
          <cell r="P972">
            <v>0</v>
          </cell>
          <cell r="Q972">
            <v>0</v>
          </cell>
          <cell r="R972">
            <v>0</v>
          </cell>
          <cell r="S972">
            <v>0</v>
          </cell>
          <cell r="T972">
            <v>0</v>
          </cell>
          <cell r="U972">
            <v>0</v>
          </cell>
          <cell r="V972">
            <v>0</v>
          </cell>
          <cell r="W972">
            <v>0</v>
          </cell>
          <cell r="X972">
            <v>0</v>
          </cell>
          <cell r="Y972">
            <v>0</v>
          </cell>
        </row>
        <row r="973">
          <cell r="B973">
            <v>0</v>
          </cell>
          <cell r="C973">
            <v>0</v>
          </cell>
          <cell r="D973">
            <v>0</v>
          </cell>
          <cell r="E973">
            <v>0</v>
          </cell>
          <cell r="F973">
            <v>0</v>
          </cell>
          <cell r="G973">
            <v>0</v>
          </cell>
          <cell r="H973">
            <v>0</v>
          </cell>
          <cell r="I973">
            <v>0</v>
          </cell>
          <cell r="J973">
            <v>0</v>
          </cell>
          <cell r="K973">
            <v>0</v>
          </cell>
          <cell r="L973">
            <v>0</v>
          </cell>
          <cell r="M973">
            <v>0</v>
          </cell>
          <cell r="N973">
            <v>0</v>
          </cell>
          <cell r="O973">
            <v>0</v>
          </cell>
          <cell r="P973">
            <v>0</v>
          </cell>
          <cell r="Q973">
            <v>0</v>
          </cell>
          <cell r="R973">
            <v>0</v>
          </cell>
          <cell r="S973">
            <v>0</v>
          </cell>
          <cell r="T973">
            <v>0</v>
          </cell>
          <cell r="U973">
            <v>0</v>
          </cell>
          <cell r="V973">
            <v>0</v>
          </cell>
          <cell r="W973">
            <v>0</v>
          </cell>
          <cell r="X973">
            <v>0</v>
          </cell>
          <cell r="Y973">
            <v>0</v>
          </cell>
        </row>
        <row r="974">
          <cell r="B974">
            <v>0</v>
          </cell>
          <cell r="C974">
            <v>0</v>
          </cell>
          <cell r="D974">
            <v>0</v>
          </cell>
          <cell r="E974">
            <v>0</v>
          </cell>
          <cell r="F974">
            <v>0</v>
          </cell>
          <cell r="G974">
            <v>0</v>
          </cell>
          <cell r="H974">
            <v>0</v>
          </cell>
          <cell r="I974">
            <v>0</v>
          </cell>
          <cell r="J974">
            <v>0</v>
          </cell>
          <cell r="K974">
            <v>0</v>
          </cell>
          <cell r="L974">
            <v>0</v>
          </cell>
          <cell r="M974">
            <v>0</v>
          </cell>
          <cell r="N974">
            <v>0</v>
          </cell>
          <cell r="O974">
            <v>0</v>
          </cell>
          <cell r="P974">
            <v>0</v>
          </cell>
          <cell r="Q974">
            <v>0</v>
          </cell>
          <cell r="R974">
            <v>0</v>
          </cell>
          <cell r="S974">
            <v>0</v>
          </cell>
          <cell r="T974">
            <v>0</v>
          </cell>
          <cell r="U974">
            <v>0</v>
          </cell>
          <cell r="V974">
            <v>0</v>
          </cell>
          <cell r="W974">
            <v>0</v>
          </cell>
          <cell r="X974">
            <v>0</v>
          </cell>
          <cell r="Y974">
            <v>0</v>
          </cell>
        </row>
        <row r="975">
          <cell r="B975">
            <v>0</v>
          </cell>
          <cell r="C975">
            <v>0</v>
          </cell>
          <cell r="D975">
            <v>0</v>
          </cell>
          <cell r="E975">
            <v>0</v>
          </cell>
          <cell r="F975">
            <v>0</v>
          </cell>
          <cell r="G975">
            <v>0</v>
          </cell>
          <cell r="H975">
            <v>0</v>
          </cell>
          <cell r="I975">
            <v>0</v>
          </cell>
          <cell r="J975">
            <v>0</v>
          </cell>
          <cell r="K975">
            <v>0</v>
          </cell>
          <cell r="L975">
            <v>0</v>
          </cell>
          <cell r="M975">
            <v>0</v>
          </cell>
          <cell r="N975">
            <v>0</v>
          </cell>
          <cell r="O975">
            <v>0</v>
          </cell>
          <cell r="P975">
            <v>0</v>
          </cell>
          <cell r="Q975">
            <v>0</v>
          </cell>
          <cell r="R975">
            <v>0</v>
          </cell>
          <cell r="S975">
            <v>0</v>
          </cell>
          <cell r="T975">
            <v>0</v>
          </cell>
          <cell r="U975">
            <v>0</v>
          </cell>
          <cell r="V975">
            <v>0</v>
          </cell>
          <cell r="W975">
            <v>0</v>
          </cell>
          <cell r="X975">
            <v>0</v>
          </cell>
          <cell r="Y975">
            <v>0</v>
          </cell>
        </row>
        <row r="976">
          <cell r="B976">
            <v>0</v>
          </cell>
          <cell r="C976">
            <v>0</v>
          </cell>
          <cell r="D976">
            <v>0</v>
          </cell>
          <cell r="E976">
            <v>0</v>
          </cell>
          <cell r="F976">
            <v>0</v>
          </cell>
          <cell r="G976">
            <v>0</v>
          </cell>
          <cell r="H976">
            <v>0</v>
          </cell>
          <cell r="I976">
            <v>0</v>
          </cell>
          <cell r="J976">
            <v>0</v>
          </cell>
          <cell r="K976">
            <v>0</v>
          </cell>
          <cell r="L976">
            <v>0</v>
          </cell>
          <cell r="M976">
            <v>0</v>
          </cell>
          <cell r="N976">
            <v>0</v>
          </cell>
          <cell r="O976">
            <v>0</v>
          </cell>
          <cell r="P976">
            <v>0</v>
          </cell>
          <cell r="Q976">
            <v>0</v>
          </cell>
          <cell r="R976">
            <v>0</v>
          </cell>
          <cell r="S976">
            <v>0</v>
          </cell>
          <cell r="T976">
            <v>0</v>
          </cell>
          <cell r="U976">
            <v>0</v>
          </cell>
          <cell r="V976">
            <v>0</v>
          </cell>
          <cell r="W976">
            <v>0</v>
          </cell>
          <cell r="X976">
            <v>0</v>
          </cell>
          <cell r="Y976">
            <v>0</v>
          </cell>
        </row>
        <row r="977">
          <cell r="B977">
            <v>0</v>
          </cell>
          <cell r="C977">
            <v>0</v>
          </cell>
          <cell r="D977">
            <v>0</v>
          </cell>
          <cell r="E977">
            <v>0</v>
          </cell>
          <cell r="F977">
            <v>0</v>
          </cell>
          <cell r="G977">
            <v>0</v>
          </cell>
          <cell r="H977">
            <v>0</v>
          </cell>
          <cell r="I977">
            <v>0</v>
          </cell>
          <cell r="J977">
            <v>0</v>
          </cell>
          <cell r="K977">
            <v>0</v>
          </cell>
          <cell r="L977">
            <v>0</v>
          </cell>
          <cell r="M977">
            <v>0</v>
          </cell>
          <cell r="N977">
            <v>0</v>
          </cell>
          <cell r="O977">
            <v>0</v>
          </cell>
          <cell r="P977">
            <v>0</v>
          </cell>
          <cell r="Q977">
            <v>0</v>
          </cell>
          <cell r="R977">
            <v>0</v>
          </cell>
          <cell r="S977">
            <v>0</v>
          </cell>
          <cell r="T977">
            <v>0</v>
          </cell>
          <cell r="U977">
            <v>0</v>
          </cell>
          <cell r="V977">
            <v>0</v>
          </cell>
          <cell r="W977">
            <v>0</v>
          </cell>
          <cell r="X977">
            <v>0</v>
          </cell>
          <cell r="Y977">
            <v>0</v>
          </cell>
        </row>
        <row r="978">
          <cell r="B978">
            <v>0</v>
          </cell>
          <cell r="C978">
            <v>0</v>
          </cell>
          <cell r="D978">
            <v>0</v>
          </cell>
          <cell r="E978">
            <v>0</v>
          </cell>
          <cell r="F978">
            <v>0</v>
          </cell>
          <cell r="G978">
            <v>0</v>
          </cell>
          <cell r="H978">
            <v>0</v>
          </cell>
          <cell r="I978">
            <v>0</v>
          </cell>
          <cell r="J978">
            <v>0</v>
          </cell>
          <cell r="K978">
            <v>0</v>
          </cell>
          <cell r="L978">
            <v>0</v>
          </cell>
          <cell r="M978">
            <v>0</v>
          </cell>
          <cell r="N978">
            <v>0</v>
          </cell>
          <cell r="O978">
            <v>0</v>
          </cell>
          <cell r="P978">
            <v>0</v>
          </cell>
          <cell r="Q978">
            <v>0</v>
          </cell>
          <cell r="R978">
            <v>0</v>
          </cell>
          <cell r="S978">
            <v>0</v>
          </cell>
          <cell r="T978">
            <v>0</v>
          </cell>
          <cell r="U978">
            <v>0</v>
          </cell>
          <cell r="V978">
            <v>0</v>
          </cell>
          <cell r="W978">
            <v>0</v>
          </cell>
          <cell r="X978">
            <v>0</v>
          </cell>
          <cell r="Y978">
            <v>0</v>
          </cell>
        </row>
        <row r="979">
          <cell r="B979">
            <v>0</v>
          </cell>
          <cell r="C979">
            <v>0</v>
          </cell>
          <cell r="D979">
            <v>0</v>
          </cell>
          <cell r="E979">
            <v>0</v>
          </cell>
          <cell r="F979">
            <v>0</v>
          </cell>
          <cell r="G979">
            <v>0</v>
          </cell>
          <cell r="H979">
            <v>0</v>
          </cell>
          <cell r="I979">
            <v>0</v>
          </cell>
          <cell r="J979">
            <v>0</v>
          </cell>
          <cell r="K979">
            <v>0</v>
          </cell>
          <cell r="L979">
            <v>0</v>
          </cell>
          <cell r="M979">
            <v>0</v>
          </cell>
          <cell r="N979">
            <v>0</v>
          </cell>
          <cell r="O979">
            <v>0</v>
          </cell>
          <cell r="P979">
            <v>0</v>
          </cell>
          <cell r="Q979">
            <v>0</v>
          </cell>
          <cell r="R979">
            <v>0</v>
          </cell>
          <cell r="S979">
            <v>0</v>
          </cell>
          <cell r="T979">
            <v>0</v>
          </cell>
          <cell r="U979">
            <v>0</v>
          </cell>
          <cell r="V979">
            <v>0</v>
          </cell>
          <cell r="W979">
            <v>0</v>
          </cell>
          <cell r="X979">
            <v>0</v>
          </cell>
          <cell r="Y979">
            <v>0</v>
          </cell>
        </row>
        <row r="980">
          <cell r="B980">
            <v>0</v>
          </cell>
          <cell r="C980">
            <v>0</v>
          </cell>
          <cell r="D980">
            <v>0</v>
          </cell>
          <cell r="E980">
            <v>0</v>
          </cell>
          <cell r="F980">
            <v>0</v>
          </cell>
          <cell r="G980">
            <v>0</v>
          </cell>
          <cell r="H980">
            <v>0</v>
          </cell>
          <cell r="I980">
            <v>0</v>
          </cell>
          <cell r="J980">
            <v>0</v>
          </cell>
          <cell r="K980">
            <v>0</v>
          </cell>
          <cell r="L980">
            <v>0</v>
          </cell>
          <cell r="M980">
            <v>0</v>
          </cell>
          <cell r="N980">
            <v>0</v>
          </cell>
          <cell r="O980">
            <v>0</v>
          </cell>
          <cell r="P980">
            <v>0</v>
          </cell>
          <cell r="Q980">
            <v>0</v>
          </cell>
          <cell r="R980">
            <v>0</v>
          </cell>
          <cell r="S980">
            <v>0</v>
          </cell>
          <cell r="T980">
            <v>0</v>
          </cell>
          <cell r="U980">
            <v>0</v>
          </cell>
          <cell r="V980">
            <v>0</v>
          </cell>
          <cell r="W980">
            <v>0</v>
          </cell>
          <cell r="X980">
            <v>0</v>
          </cell>
          <cell r="Y980">
            <v>0</v>
          </cell>
        </row>
        <row r="981">
          <cell r="B981">
            <v>0</v>
          </cell>
          <cell r="C981">
            <v>0</v>
          </cell>
          <cell r="D981">
            <v>0</v>
          </cell>
          <cell r="E981">
            <v>0</v>
          </cell>
          <cell r="F981">
            <v>0</v>
          </cell>
          <cell r="G981">
            <v>0</v>
          </cell>
          <cell r="H981">
            <v>0</v>
          </cell>
          <cell r="I981">
            <v>0</v>
          </cell>
          <cell r="J981">
            <v>0</v>
          </cell>
          <cell r="K981">
            <v>0</v>
          </cell>
          <cell r="L981">
            <v>0</v>
          </cell>
          <cell r="M981">
            <v>0</v>
          </cell>
          <cell r="N981">
            <v>0</v>
          </cell>
          <cell r="O981">
            <v>0</v>
          </cell>
          <cell r="P981">
            <v>0</v>
          </cell>
          <cell r="Q981">
            <v>0</v>
          </cell>
          <cell r="R981">
            <v>0</v>
          </cell>
          <cell r="S981">
            <v>0</v>
          </cell>
          <cell r="T981">
            <v>0</v>
          </cell>
          <cell r="U981">
            <v>0</v>
          </cell>
          <cell r="V981">
            <v>0</v>
          </cell>
          <cell r="W981">
            <v>0</v>
          </cell>
          <cell r="X981">
            <v>0</v>
          </cell>
          <cell r="Y981">
            <v>0</v>
          </cell>
        </row>
        <row r="982">
          <cell r="B982">
            <v>0</v>
          </cell>
          <cell r="C982">
            <v>0</v>
          </cell>
          <cell r="D982">
            <v>0</v>
          </cell>
          <cell r="E982">
            <v>0</v>
          </cell>
          <cell r="F982">
            <v>0</v>
          </cell>
          <cell r="G982">
            <v>0</v>
          </cell>
          <cell r="H982">
            <v>0</v>
          </cell>
          <cell r="I982">
            <v>0</v>
          </cell>
          <cell r="J982">
            <v>0</v>
          </cell>
          <cell r="K982">
            <v>0</v>
          </cell>
          <cell r="L982">
            <v>0</v>
          </cell>
          <cell r="M982">
            <v>0</v>
          </cell>
          <cell r="N982">
            <v>0</v>
          </cell>
          <cell r="O982">
            <v>0</v>
          </cell>
          <cell r="P982">
            <v>0</v>
          </cell>
          <cell r="Q982">
            <v>0</v>
          </cell>
          <cell r="R982">
            <v>0</v>
          </cell>
          <cell r="S982">
            <v>0</v>
          </cell>
          <cell r="T982">
            <v>0</v>
          </cell>
          <cell r="U982">
            <v>0</v>
          </cell>
          <cell r="V982">
            <v>0</v>
          </cell>
          <cell r="W982">
            <v>0</v>
          </cell>
          <cell r="X982">
            <v>0</v>
          </cell>
          <cell r="Y982">
            <v>0</v>
          </cell>
        </row>
        <row r="983">
          <cell r="B983">
            <v>0</v>
          </cell>
          <cell r="C983">
            <v>0</v>
          </cell>
          <cell r="D983">
            <v>0</v>
          </cell>
          <cell r="E983">
            <v>0</v>
          </cell>
          <cell r="F983">
            <v>0</v>
          </cell>
          <cell r="G983">
            <v>0</v>
          </cell>
          <cell r="H983">
            <v>0</v>
          </cell>
          <cell r="I983">
            <v>0</v>
          </cell>
          <cell r="J983">
            <v>0</v>
          </cell>
          <cell r="K983">
            <v>0</v>
          </cell>
          <cell r="L983">
            <v>0</v>
          </cell>
          <cell r="M983">
            <v>0</v>
          </cell>
          <cell r="N983">
            <v>0</v>
          </cell>
          <cell r="O983">
            <v>0</v>
          </cell>
          <cell r="P983">
            <v>0</v>
          </cell>
          <cell r="Q983">
            <v>0</v>
          </cell>
          <cell r="R983">
            <v>0</v>
          </cell>
          <cell r="S983">
            <v>0</v>
          </cell>
          <cell r="T983">
            <v>0</v>
          </cell>
          <cell r="U983">
            <v>0</v>
          </cell>
          <cell r="V983">
            <v>0</v>
          </cell>
          <cell r="W983">
            <v>0</v>
          </cell>
          <cell r="X983">
            <v>0</v>
          </cell>
          <cell r="Y983">
            <v>0</v>
          </cell>
        </row>
        <row r="984">
          <cell r="B984">
            <v>0</v>
          </cell>
          <cell r="C984">
            <v>0</v>
          </cell>
          <cell r="D984">
            <v>0</v>
          </cell>
          <cell r="E984">
            <v>0</v>
          </cell>
          <cell r="F984">
            <v>0</v>
          </cell>
          <cell r="G984">
            <v>0</v>
          </cell>
          <cell r="H984">
            <v>0</v>
          </cell>
          <cell r="I984">
            <v>0</v>
          </cell>
          <cell r="J984">
            <v>0</v>
          </cell>
          <cell r="K984">
            <v>0</v>
          </cell>
          <cell r="L984">
            <v>0</v>
          </cell>
          <cell r="M984">
            <v>0</v>
          </cell>
          <cell r="N984">
            <v>0</v>
          </cell>
          <cell r="O984">
            <v>0</v>
          </cell>
          <cell r="P984">
            <v>0</v>
          </cell>
          <cell r="Q984">
            <v>0</v>
          </cell>
          <cell r="R984">
            <v>0</v>
          </cell>
          <cell r="S984">
            <v>0</v>
          </cell>
          <cell r="T984">
            <v>0</v>
          </cell>
          <cell r="U984">
            <v>0</v>
          </cell>
          <cell r="V984">
            <v>0</v>
          </cell>
          <cell r="W984">
            <v>0</v>
          </cell>
          <cell r="X984">
            <v>0</v>
          </cell>
          <cell r="Y984">
            <v>0</v>
          </cell>
        </row>
        <row r="985">
          <cell r="B985">
            <v>0</v>
          </cell>
          <cell r="C985">
            <v>0</v>
          </cell>
          <cell r="D985">
            <v>0</v>
          </cell>
          <cell r="E985">
            <v>0</v>
          </cell>
          <cell r="F985">
            <v>0</v>
          </cell>
          <cell r="G985">
            <v>0</v>
          </cell>
          <cell r="H985">
            <v>0</v>
          </cell>
          <cell r="I985">
            <v>0</v>
          </cell>
          <cell r="J985">
            <v>0</v>
          </cell>
          <cell r="K985">
            <v>0</v>
          </cell>
          <cell r="L985">
            <v>0</v>
          </cell>
          <cell r="M985">
            <v>0</v>
          </cell>
          <cell r="N985">
            <v>0</v>
          </cell>
          <cell r="O985">
            <v>0</v>
          </cell>
          <cell r="P985">
            <v>0</v>
          </cell>
          <cell r="Q985">
            <v>0</v>
          </cell>
          <cell r="R985">
            <v>0</v>
          </cell>
          <cell r="S985">
            <v>0</v>
          </cell>
          <cell r="T985">
            <v>0</v>
          </cell>
          <cell r="U985">
            <v>0</v>
          </cell>
          <cell r="V985">
            <v>0</v>
          </cell>
          <cell r="W985">
            <v>0</v>
          </cell>
          <cell r="X985">
            <v>0</v>
          </cell>
          <cell r="Y985">
            <v>0</v>
          </cell>
        </row>
        <row r="986">
          <cell r="B986">
            <v>0</v>
          </cell>
          <cell r="C986">
            <v>0</v>
          </cell>
          <cell r="D986">
            <v>0</v>
          </cell>
          <cell r="E986">
            <v>0</v>
          </cell>
          <cell r="F986">
            <v>0</v>
          </cell>
          <cell r="G986">
            <v>0</v>
          </cell>
          <cell r="H986">
            <v>0</v>
          </cell>
          <cell r="I986">
            <v>0</v>
          </cell>
          <cell r="J986">
            <v>0</v>
          </cell>
          <cell r="K986">
            <v>0</v>
          </cell>
          <cell r="L986">
            <v>0</v>
          </cell>
          <cell r="M986">
            <v>0</v>
          </cell>
          <cell r="N986">
            <v>0</v>
          </cell>
          <cell r="O986">
            <v>0</v>
          </cell>
          <cell r="P986">
            <v>0</v>
          </cell>
          <cell r="Q986">
            <v>0</v>
          </cell>
          <cell r="R986">
            <v>0</v>
          </cell>
          <cell r="S986">
            <v>0</v>
          </cell>
          <cell r="T986">
            <v>0</v>
          </cell>
          <cell r="U986">
            <v>0</v>
          </cell>
          <cell r="V986">
            <v>0</v>
          </cell>
          <cell r="W986">
            <v>0</v>
          </cell>
          <cell r="X986">
            <v>0</v>
          </cell>
          <cell r="Y986">
            <v>0</v>
          </cell>
        </row>
        <row r="987">
          <cell r="B987">
            <v>0</v>
          </cell>
          <cell r="C987">
            <v>0</v>
          </cell>
          <cell r="D987">
            <v>0</v>
          </cell>
          <cell r="E987">
            <v>0</v>
          </cell>
          <cell r="F987">
            <v>0</v>
          </cell>
          <cell r="G987">
            <v>0</v>
          </cell>
          <cell r="H987">
            <v>0</v>
          </cell>
          <cell r="I987">
            <v>0</v>
          </cell>
          <cell r="J987">
            <v>0</v>
          </cell>
          <cell r="K987">
            <v>0</v>
          </cell>
          <cell r="L987">
            <v>0</v>
          </cell>
          <cell r="M987">
            <v>0</v>
          </cell>
          <cell r="N987">
            <v>0</v>
          </cell>
          <cell r="O987">
            <v>0</v>
          </cell>
          <cell r="P987">
            <v>0</v>
          </cell>
          <cell r="Q987">
            <v>0</v>
          </cell>
          <cell r="R987">
            <v>0</v>
          </cell>
          <cell r="S987">
            <v>0</v>
          </cell>
          <cell r="T987">
            <v>0</v>
          </cell>
          <cell r="U987">
            <v>0</v>
          </cell>
          <cell r="V987">
            <v>0</v>
          </cell>
          <cell r="W987">
            <v>0</v>
          </cell>
          <cell r="X987">
            <v>0</v>
          </cell>
          <cell r="Y987">
            <v>0</v>
          </cell>
        </row>
        <row r="988">
          <cell r="B988">
            <v>0</v>
          </cell>
          <cell r="C988">
            <v>0</v>
          </cell>
          <cell r="D988">
            <v>0</v>
          </cell>
          <cell r="E988">
            <v>0</v>
          </cell>
          <cell r="F988">
            <v>0</v>
          </cell>
          <cell r="G988">
            <v>0</v>
          </cell>
          <cell r="H988">
            <v>0</v>
          </cell>
          <cell r="I988">
            <v>0</v>
          </cell>
          <cell r="J988">
            <v>0</v>
          </cell>
          <cell r="K988">
            <v>0</v>
          </cell>
          <cell r="L988">
            <v>0</v>
          </cell>
          <cell r="M988">
            <v>0</v>
          </cell>
          <cell r="N988">
            <v>0</v>
          </cell>
          <cell r="O988">
            <v>0</v>
          </cell>
          <cell r="P988">
            <v>0</v>
          </cell>
          <cell r="Q988">
            <v>0</v>
          </cell>
          <cell r="R988">
            <v>0</v>
          </cell>
          <cell r="S988">
            <v>0</v>
          </cell>
          <cell r="T988">
            <v>0</v>
          </cell>
          <cell r="U988">
            <v>0</v>
          </cell>
          <cell r="V988">
            <v>0</v>
          </cell>
          <cell r="W988">
            <v>0</v>
          </cell>
          <cell r="X988">
            <v>0</v>
          </cell>
          <cell r="Y988">
            <v>0</v>
          </cell>
        </row>
        <row r="989">
          <cell r="B989">
            <v>0</v>
          </cell>
          <cell r="C989">
            <v>0</v>
          </cell>
          <cell r="D989">
            <v>0</v>
          </cell>
          <cell r="E989">
            <v>0</v>
          </cell>
          <cell r="F989">
            <v>0</v>
          </cell>
          <cell r="G989">
            <v>0</v>
          </cell>
          <cell r="H989">
            <v>0</v>
          </cell>
          <cell r="I989">
            <v>0</v>
          </cell>
          <cell r="J989">
            <v>0</v>
          </cell>
          <cell r="K989">
            <v>0</v>
          </cell>
          <cell r="L989">
            <v>0</v>
          </cell>
          <cell r="M989">
            <v>0</v>
          </cell>
          <cell r="N989">
            <v>0</v>
          </cell>
          <cell r="O989">
            <v>0</v>
          </cell>
          <cell r="P989">
            <v>0</v>
          </cell>
          <cell r="Q989">
            <v>0</v>
          </cell>
          <cell r="R989">
            <v>0</v>
          </cell>
          <cell r="S989">
            <v>0</v>
          </cell>
          <cell r="T989">
            <v>0</v>
          </cell>
          <cell r="U989">
            <v>0</v>
          </cell>
          <cell r="V989">
            <v>0</v>
          </cell>
          <cell r="W989">
            <v>0</v>
          </cell>
          <cell r="X989">
            <v>0</v>
          </cell>
          <cell r="Y989">
            <v>0</v>
          </cell>
        </row>
        <row r="990">
          <cell r="B990">
            <v>0</v>
          </cell>
          <cell r="C990">
            <v>0</v>
          </cell>
          <cell r="D990">
            <v>0</v>
          </cell>
          <cell r="E990">
            <v>0</v>
          </cell>
          <cell r="F990">
            <v>0</v>
          </cell>
          <cell r="G990">
            <v>0</v>
          </cell>
          <cell r="H990">
            <v>0</v>
          </cell>
          <cell r="I990">
            <v>0</v>
          </cell>
          <cell r="J990">
            <v>0</v>
          </cell>
          <cell r="K990">
            <v>0</v>
          </cell>
          <cell r="L990">
            <v>0</v>
          </cell>
          <cell r="M990">
            <v>0</v>
          </cell>
          <cell r="N990">
            <v>0</v>
          </cell>
          <cell r="O990">
            <v>0</v>
          </cell>
          <cell r="P990">
            <v>0</v>
          </cell>
          <cell r="Q990">
            <v>0</v>
          </cell>
          <cell r="R990">
            <v>0</v>
          </cell>
          <cell r="S990">
            <v>0</v>
          </cell>
          <cell r="T990">
            <v>0</v>
          </cell>
          <cell r="U990">
            <v>0</v>
          </cell>
          <cell r="V990">
            <v>0</v>
          </cell>
          <cell r="W990">
            <v>0</v>
          </cell>
          <cell r="X990">
            <v>0</v>
          </cell>
          <cell r="Y990">
            <v>0</v>
          </cell>
        </row>
        <row r="991">
          <cell r="B991">
            <v>0</v>
          </cell>
          <cell r="C991">
            <v>0</v>
          </cell>
          <cell r="D991">
            <v>0</v>
          </cell>
          <cell r="E991">
            <v>0</v>
          </cell>
          <cell r="F991">
            <v>0</v>
          </cell>
          <cell r="G991">
            <v>0</v>
          </cell>
          <cell r="H991">
            <v>0</v>
          </cell>
          <cell r="I991">
            <v>0</v>
          </cell>
          <cell r="J991">
            <v>0</v>
          </cell>
          <cell r="K991">
            <v>0</v>
          </cell>
          <cell r="L991">
            <v>0</v>
          </cell>
          <cell r="M991">
            <v>0</v>
          </cell>
          <cell r="N991">
            <v>0</v>
          </cell>
          <cell r="O991">
            <v>0</v>
          </cell>
          <cell r="P991">
            <v>0</v>
          </cell>
          <cell r="Q991">
            <v>0</v>
          </cell>
          <cell r="R991">
            <v>0</v>
          </cell>
          <cell r="S991">
            <v>0</v>
          </cell>
          <cell r="T991">
            <v>0</v>
          </cell>
          <cell r="U991">
            <v>0</v>
          </cell>
          <cell r="V991">
            <v>0</v>
          </cell>
          <cell r="W991">
            <v>0</v>
          </cell>
          <cell r="X991">
            <v>0</v>
          </cell>
          <cell r="Y991">
            <v>0</v>
          </cell>
        </row>
        <row r="992">
          <cell r="B992">
            <v>0</v>
          </cell>
          <cell r="C992">
            <v>0</v>
          </cell>
          <cell r="D992">
            <v>0</v>
          </cell>
          <cell r="E992">
            <v>0</v>
          </cell>
          <cell r="F992">
            <v>0</v>
          </cell>
          <cell r="G992">
            <v>0</v>
          </cell>
          <cell r="H992">
            <v>0</v>
          </cell>
          <cell r="I992">
            <v>0</v>
          </cell>
          <cell r="J992">
            <v>0</v>
          </cell>
          <cell r="K992">
            <v>0</v>
          </cell>
          <cell r="L992">
            <v>0</v>
          </cell>
          <cell r="M992">
            <v>0</v>
          </cell>
          <cell r="N992">
            <v>0</v>
          </cell>
          <cell r="O992">
            <v>0</v>
          </cell>
          <cell r="P992">
            <v>0</v>
          </cell>
          <cell r="Q992">
            <v>0</v>
          </cell>
          <cell r="R992">
            <v>0</v>
          </cell>
          <cell r="S992">
            <v>0</v>
          </cell>
          <cell r="T992">
            <v>0</v>
          </cell>
          <cell r="U992">
            <v>0</v>
          </cell>
          <cell r="V992">
            <v>0</v>
          </cell>
          <cell r="W992">
            <v>0</v>
          </cell>
          <cell r="X992">
            <v>0</v>
          </cell>
          <cell r="Y992">
            <v>0</v>
          </cell>
        </row>
        <row r="993">
          <cell r="B993">
            <v>0</v>
          </cell>
          <cell r="C993">
            <v>0</v>
          </cell>
          <cell r="D993">
            <v>0</v>
          </cell>
          <cell r="E993">
            <v>0</v>
          </cell>
          <cell r="F993">
            <v>0</v>
          </cell>
          <cell r="G993">
            <v>0</v>
          </cell>
          <cell r="H993">
            <v>0</v>
          </cell>
          <cell r="I993">
            <v>0</v>
          </cell>
          <cell r="J993">
            <v>0</v>
          </cell>
          <cell r="K993">
            <v>0</v>
          </cell>
          <cell r="L993">
            <v>0</v>
          </cell>
          <cell r="M993">
            <v>0</v>
          </cell>
          <cell r="N993">
            <v>0</v>
          </cell>
          <cell r="O993">
            <v>0</v>
          </cell>
          <cell r="P993">
            <v>0</v>
          </cell>
          <cell r="Q993">
            <v>0</v>
          </cell>
          <cell r="R993">
            <v>0</v>
          </cell>
          <cell r="S993">
            <v>0</v>
          </cell>
          <cell r="T993">
            <v>0</v>
          </cell>
          <cell r="U993">
            <v>0</v>
          </cell>
          <cell r="V993">
            <v>0</v>
          </cell>
          <cell r="W993">
            <v>0</v>
          </cell>
          <cell r="X993">
            <v>0</v>
          </cell>
          <cell r="Y993">
            <v>0</v>
          </cell>
        </row>
        <row r="994">
          <cell r="B994">
            <v>0</v>
          </cell>
          <cell r="C994">
            <v>0</v>
          </cell>
          <cell r="D994">
            <v>0</v>
          </cell>
          <cell r="E994">
            <v>0</v>
          </cell>
          <cell r="F994">
            <v>0</v>
          </cell>
          <cell r="G994">
            <v>0</v>
          </cell>
          <cell r="H994">
            <v>0</v>
          </cell>
          <cell r="I994">
            <v>0</v>
          </cell>
          <cell r="J994">
            <v>0</v>
          </cell>
          <cell r="K994">
            <v>0</v>
          </cell>
          <cell r="L994">
            <v>0</v>
          </cell>
          <cell r="M994">
            <v>0</v>
          </cell>
          <cell r="N994">
            <v>0</v>
          </cell>
          <cell r="O994">
            <v>0</v>
          </cell>
          <cell r="P994">
            <v>0</v>
          </cell>
          <cell r="Q994">
            <v>0</v>
          </cell>
          <cell r="R994">
            <v>0</v>
          </cell>
          <cell r="S994">
            <v>0</v>
          </cell>
          <cell r="T994">
            <v>0</v>
          </cell>
          <cell r="U994">
            <v>0</v>
          </cell>
          <cell r="V994">
            <v>0</v>
          </cell>
          <cell r="W994">
            <v>0</v>
          </cell>
          <cell r="X994">
            <v>0</v>
          </cell>
          <cell r="Y994">
            <v>0</v>
          </cell>
        </row>
        <row r="995">
          <cell r="B995">
            <v>0</v>
          </cell>
          <cell r="C995">
            <v>0</v>
          </cell>
          <cell r="D995">
            <v>0</v>
          </cell>
          <cell r="E995">
            <v>0</v>
          </cell>
          <cell r="F995">
            <v>0</v>
          </cell>
          <cell r="G995">
            <v>0</v>
          </cell>
          <cell r="H995">
            <v>0</v>
          </cell>
          <cell r="I995">
            <v>0</v>
          </cell>
          <cell r="J995">
            <v>0</v>
          </cell>
          <cell r="K995">
            <v>0</v>
          </cell>
          <cell r="L995">
            <v>0</v>
          </cell>
          <cell r="M995">
            <v>0</v>
          </cell>
          <cell r="N995">
            <v>0</v>
          </cell>
          <cell r="O995">
            <v>0</v>
          </cell>
          <cell r="P995">
            <v>0</v>
          </cell>
          <cell r="Q995">
            <v>0</v>
          </cell>
          <cell r="R995">
            <v>0</v>
          </cell>
          <cell r="S995">
            <v>0</v>
          </cell>
          <cell r="T995">
            <v>0</v>
          </cell>
          <cell r="U995">
            <v>0</v>
          </cell>
          <cell r="V995">
            <v>0</v>
          </cell>
          <cell r="W995">
            <v>0</v>
          </cell>
          <cell r="X995">
            <v>0</v>
          </cell>
          <cell r="Y995">
            <v>0</v>
          </cell>
        </row>
        <row r="996">
          <cell r="B996">
            <v>0</v>
          </cell>
          <cell r="C996">
            <v>0</v>
          </cell>
          <cell r="D996">
            <v>0</v>
          </cell>
          <cell r="E996">
            <v>0</v>
          </cell>
          <cell r="F996">
            <v>0</v>
          </cell>
          <cell r="G996">
            <v>0</v>
          </cell>
          <cell r="H996">
            <v>0</v>
          </cell>
          <cell r="I996">
            <v>0</v>
          </cell>
          <cell r="J996">
            <v>0</v>
          </cell>
          <cell r="K996">
            <v>0</v>
          </cell>
          <cell r="L996">
            <v>0</v>
          </cell>
          <cell r="M996">
            <v>0</v>
          </cell>
          <cell r="N996">
            <v>0</v>
          </cell>
          <cell r="O996">
            <v>0</v>
          </cell>
          <cell r="P996">
            <v>0</v>
          </cell>
          <cell r="Q996">
            <v>0</v>
          </cell>
          <cell r="R996">
            <v>0</v>
          </cell>
          <cell r="S996">
            <v>0</v>
          </cell>
          <cell r="T996">
            <v>0</v>
          </cell>
          <cell r="U996">
            <v>0</v>
          </cell>
          <cell r="V996">
            <v>0</v>
          </cell>
          <cell r="W996">
            <v>0</v>
          </cell>
          <cell r="X996">
            <v>0</v>
          </cell>
          <cell r="Y996">
            <v>0</v>
          </cell>
        </row>
        <row r="997">
          <cell r="B997">
            <v>0</v>
          </cell>
          <cell r="C997">
            <v>0</v>
          </cell>
          <cell r="D997">
            <v>0</v>
          </cell>
          <cell r="E997">
            <v>0</v>
          </cell>
          <cell r="F997">
            <v>0</v>
          </cell>
          <cell r="G997">
            <v>0</v>
          </cell>
          <cell r="H997">
            <v>0</v>
          </cell>
          <cell r="I997">
            <v>0</v>
          </cell>
          <cell r="J997">
            <v>0</v>
          </cell>
          <cell r="K997">
            <v>0</v>
          </cell>
          <cell r="L997">
            <v>0</v>
          </cell>
          <cell r="M997">
            <v>0</v>
          </cell>
          <cell r="N997">
            <v>0</v>
          </cell>
          <cell r="O997">
            <v>0</v>
          </cell>
          <cell r="P997">
            <v>0</v>
          </cell>
          <cell r="Q997">
            <v>0</v>
          </cell>
          <cell r="R997">
            <v>0</v>
          </cell>
          <cell r="S997">
            <v>0</v>
          </cell>
          <cell r="T997">
            <v>0</v>
          </cell>
          <cell r="U997">
            <v>0</v>
          </cell>
          <cell r="V997">
            <v>0</v>
          </cell>
          <cell r="W997">
            <v>0</v>
          </cell>
          <cell r="X997">
            <v>0</v>
          </cell>
          <cell r="Y997">
            <v>0</v>
          </cell>
        </row>
        <row r="998">
          <cell r="B998">
            <v>0</v>
          </cell>
          <cell r="C998">
            <v>0</v>
          </cell>
          <cell r="D998">
            <v>0</v>
          </cell>
          <cell r="E998">
            <v>0</v>
          </cell>
          <cell r="F998">
            <v>0</v>
          </cell>
          <cell r="G998">
            <v>0</v>
          </cell>
          <cell r="H998">
            <v>0</v>
          </cell>
          <cell r="I998">
            <v>0</v>
          </cell>
          <cell r="J998">
            <v>0</v>
          </cell>
          <cell r="K998">
            <v>0</v>
          </cell>
          <cell r="L998">
            <v>0</v>
          </cell>
          <cell r="M998">
            <v>0</v>
          </cell>
          <cell r="N998">
            <v>0</v>
          </cell>
          <cell r="O998">
            <v>0</v>
          </cell>
          <cell r="P998">
            <v>0</v>
          </cell>
          <cell r="Q998">
            <v>0</v>
          </cell>
          <cell r="R998">
            <v>0</v>
          </cell>
          <cell r="S998">
            <v>0</v>
          </cell>
          <cell r="T998">
            <v>0</v>
          </cell>
          <cell r="U998">
            <v>0</v>
          </cell>
          <cell r="V998">
            <v>0</v>
          </cell>
          <cell r="W998">
            <v>0</v>
          </cell>
          <cell r="X998">
            <v>0</v>
          </cell>
          <cell r="Y998">
            <v>0</v>
          </cell>
        </row>
        <row r="999">
          <cell r="B999">
            <v>0</v>
          </cell>
          <cell r="C999">
            <v>0</v>
          </cell>
          <cell r="D999">
            <v>0</v>
          </cell>
          <cell r="E999">
            <v>0</v>
          </cell>
          <cell r="F999">
            <v>0</v>
          </cell>
          <cell r="G999">
            <v>0</v>
          </cell>
          <cell r="H999">
            <v>0</v>
          </cell>
          <cell r="I999">
            <v>0</v>
          </cell>
          <cell r="J999">
            <v>0</v>
          </cell>
          <cell r="K999">
            <v>0</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row>
        <row r="1000">
          <cell r="B1000">
            <v>0</v>
          </cell>
          <cell r="C1000">
            <v>0</v>
          </cell>
          <cell r="D1000">
            <v>0</v>
          </cell>
          <cell r="E1000">
            <v>0</v>
          </cell>
          <cell r="F1000">
            <v>0</v>
          </cell>
          <cell r="G1000">
            <v>0</v>
          </cell>
          <cell r="H1000">
            <v>0</v>
          </cell>
          <cell r="I1000">
            <v>0</v>
          </cell>
          <cell r="J1000">
            <v>0</v>
          </cell>
          <cell r="K1000">
            <v>0</v>
          </cell>
          <cell r="L1000">
            <v>0</v>
          </cell>
          <cell r="M1000">
            <v>0</v>
          </cell>
          <cell r="N1000">
            <v>0</v>
          </cell>
          <cell r="O1000">
            <v>0</v>
          </cell>
          <cell r="P1000">
            <v>0</v>
          </cell>
          <cell r="Q1000">
            <v>0</v>
          </cell>
          <cell r="R1000">
            <v>0</v>
          </cell>
          <cell r="S1000">
            <v>0</v>
          </cell>
          <cell r="T1000">
            <v>0</v>
          </cell>
          <cell r="U1000">
            <v>0</v>
          </cell>
          <cell r="V1000">
            <v>0</v>
          </cell>
          <cell r="W1000">
            <v>0</v>
          </cell>
          <cell r="X1000">
            <v>0</v>
          </cell>
          <cell r="Y1000">
            <v>0</v>
          </cell>
        </row>
        <row r="1001">
          <cell r="B1001">
            <v>0</v>
          </cell>
          <cell r="C1001">
            <v>0</v>
          </cell>
          <cell r="D1001">
            <v>0</v>
          </cell>
          <cell r="E1001">
            <v>0</v>
          </cell>
          <cell r="F1001">
            <v>0</v>
          </cell>
          <cell r="G1001">
            <v>0</v>
          </cell>
          <cell r="H1001">
            <v>0</v>
          </cell>
          <cell r="I1001">
            <v>0</v>
          </cell>
          <cell r="J1001">
            <v>0</v>
          </cell>
          <cell r="K1001">
            <v>0</v>
          </cell>
          <cell r="L1001">
            <v>0</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247"/>
  <sheetViews>
    <sheetView showGridLines="0" tabSelected="1"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209" t="s">
        <v>1</v>
      </c>
      <c r="B1" s="210"/>
      <c r="C1" s="211"/>
      <c r="D1" s="211"/>
      <c r="E1" s="3" t="s">
        <v>0</v>
      </c>
      <c r="F1" s="9"/>
      <c r="G1" s="3" t="s">
        <v>25</v>
      </c>
      <c r="H1" s="212"/>
      <c r="I1" s="212"/>
      <c r="J1" s="213"/>
    </row>
    <row r="2" spans="1:10" ht="15" customHeight="1" x14ac:dyDescent="0.2">
      <c r="A2" s="201" t="s">
        <v>2</v>
      </c>
      <c r="B2" s="202"/>
      <c r="C2" s="202"/>
      <c r="D2" s="202"/>
      <c r="E2" s="202"/>
      <c r="F2" s="202"/>
      <c r="G2" s="202"/>
      <c r="H2" s="202"/>
      <c r="I2" s="202"/>
      <c r="J2" s="203"/>
    </row>
    <row r="3" spans="1:10" ht="15" customHeight="1" x14ac:dyDescent="0.2">
      <c r="A3" s="143" t="s">
        <v>3</v>
      </c>
      <c r="B3" s="144"/>
      <c r="C3" s="144" t="s">
        <v>4</v>
      </c>
      <c r="D3" s="144"/>
      <c r="E3" s="144"/>
      <c r="F3" s="144"/>
      <c r="G3" s="144"/>
      <c r="H3" s="144"/>
      <c r="I3" s="144" t="s">
        <v>5</v>
      </c>
      <c r="J3" s="145"/>
    </row>
    <row r="4" spans="1:10" ht="15" customHeight="1" x14ac:dyDescent="0.2">
      <c r="A4" s="207" t="str">
        <f>+IFERROR(VLOOKUP(H1,[3]Directorio!$B$1:$Y$1001,2,FALSE),"")</f>
        <v/>
      </c>
      <c r="B4" s="204"/>
      <c r="C4" s="204" t="str">
        <f>+IFERROR(VLOOKUP(H1,[3]Directorio!$B$1:$Y$1001,3,FALSE),"")</f>
        <v/>
      </c>
      <c r="D4" s="204"/>
      <c r="E4" s="204"/>
      <c r="F4" s="204"/>
      <c r="G4" s="204"/>
      <c r="H4" s="204"/>
      <c r="I4" s="204" t="str">
        <f>+IFERROR(VLOOKUP(H1,[3]Directorio!$B$1:$Y$1001,4,FALSE),"")</f>
        <v/>
      </c>
      <c r="J4" s="208"/>
    </row>
    <row r="5" spans="1:10" ht="15" customHeight="1" x14ac:dyDescent="0.2">
      <c r="A5" s="143" t="s">
        <v>7</v>
      </c>
      <c r="B5" s="144"/>
      <c r="C5" s="144"/>
      <c r="D5" s="144"/>
      <c r="E5" s="144" t="s">
        <v>6</v>
      </c>
      <c r="F5" s="144"/>
      <c r="G5" s="144"/>
      <c r="H5" s="144"/>
      <c r="I5" s="144"/>
      <c r="J5" s="145"/>
    </row>
    <row r="6" spans="1:10" ht="15" customHeight="1" x14ac:dyDescent="0.2">
      <c r="A6" s="207" t="str">
        <f>+IFERROR(VLOOKUP(H1,[3]Directorio!$B$1:$Y$1001,5,FALSE),"")</f>
        <v/>
      </c>
      <c r="B6" s="204"/>
      <c r="C6" s="204"/>
      <c r="D6" s="204"/>
      <c r="E6" s="204" t="str">
        <f>+IFERROR(VLOOKUP(H1,[3]Directorio!$B$1:$Y$1001,6,FALSE),"")</f>
        <v/>
      </c>
      <c r="F6" s="204"/>
      <c r="G6" s="204"/>
      <c r="H6" s="204"/>
      <c r="I6" s="204"/>
      <c r="J6" s="208"/>
    </row>
    <row r="7" spans="1:10" ht="15" customHeight="1" x14ac:dyDescent="0.2">
      <c r="A7" s="143" t="s">
        <v>8</v>
      </c>
      <c r="B7" s="144"/>
      <c r="C7" s="144"/>
      <c r="D7" s="144"/>
      <c r="E7" s="144" t="s">
        <v>9</v>
      </c>
      <c r="F7" s="144"/>
      <c r="G7" s="144"/>
      <c r="H7" s="144" t="s">
        <v>10</v>
      </c>
      <c r="I7" s="144"/>
      <c r="J7" s="145"/>
    </row>
    <row r="8" spans="1:10" ht="15" customHeight="1" x14ac:dyDescent="0.2">
      <c r="A8" s="207" t="str">
        <f>+IFERROR(VLOOKUP(H1,[3]Directorio!$B$1:$Y$1001,7,FALSE),"")</f>
        <v/>
      </c>
      <c r="B8" s="204"/>
      <c r="C8" s="204"/>
      <c r="D8" s="204"/>
      <c r="E8" s="204" t="str">
        <f>+IFERROR(VLOOKUP(H1,[3]Directorio!$B$1:$Y$1001,8,FALSE),"")</f>
        <v/>
      </c>
      <c r="F8" s="204"/>
      <c r="G8" s="204"/>
      <c r="H8" s="204" t="str">
        <f>+IFERROR(VLOOKUP(H1,[3]Directorio!$B$1:$Y$1001,9,FALSE),"")</f>
        <v/>
      </c>
      <c r="I8" s="204"/>
      <c r="J8" s="208"/>
    </row>
    <row r="9" spans="1:10" ht="15" customHeight="1" x14ac:dyDescent="0.2">
      <c r="A9" s="143" t="s">
        <v>11</v>
      </c>
      <c r="B9" s="144"/>
      <c r="C9" s="144"/>
      <c r="D9" s="144" t="s">
        <v>12</v>
      </c>
      <c r="E9" s="144"/>
      <c r="F9" s="144"/>
      <c r="G9" s="144" t="s">
        <v>13</v>
      </c>
      <c r="H9" s="144"/>
      <c r="I9" s="144"/>
      <c r="J9" s="145"/>
    </row>
    <row r="10" spans="1:10" ht="15" customHeight="1" thickBot="1" x14ac:dyDescent="0.25">
      <c r="A10" s="200" t="str">
        <f>+IFERROR(VLOOKUP(H1,[3]Directorio!$B$1:$Y$1001,10,FALSE),"")</f>
        <v/>
      </c>
      <c r="B10" s="190"/>
      <c r="C10" s="190"/>
      <c r="D10" s="190" t="str">
        <f>+IFERROR(VLOOKUP(H1,[3]Directorio!$B$1:$Y$1001,11,FALSE),"")</f>
        <v/>
      </c>
      <c r="E10" s="190"/>
      <c r="F10" s="190"/>
      <c r="G10" s="190" t="str">
        <f>+IFERROR(VLOOKUP(H1,[3]Directorio!$B$1:$Y$1001,12,FALSE),"")</f>
        <v/>
      </c>
      <c r="H10" s="190"/>
      <c r="I10" s="190"/>
      <c r="J10" s="191"/>
    </row>
    <row r="11" spans="1:10" ht="15" customHeight="1" x14ac:dyDescent="0.2">
      <c r="A11" s="201" t="s">
        <v>14</v>
      </c>
      <c r="B11" s="202"/>
      <c r="C11" s="202"/>
      <c r="D11" s="202"/>
      <c r="E11" s="202"/>
      <c r="F11" s="202"/>
      <c r="G11" s="202"/>
      <c r="H11" s="202"/>
      <c r="I11" s="202"/>
      <c r="J11" s="203"/>
    </row>
    <row r="12" spans="1:10" ht="15" customHeight="1" x14ac:dyDescent="0.2">
      <c r="A12" s="58" t="s">
        <v>167</v>
      </c>
      <c r="B12" s="144" t="s">
        <v>15</v>
      </c>
      <c r="C12" s="144"/>
      <c r="D12" s="144"/>
      <c r="E12" s="198" t="s">
        <v>16</v>
      </c>
      <c r="F12" s="195"/>
      <c r="G12" s="198" t="s">
        <v>17</v>
      </c>
      <c r="H12" s="195"/>
      <c r="I12" s="198" t="s">
        <v>168</v>
      </c>
      <c r="J12" s="205"/>
    </row>
    <row r="13" spans="1:10" ht="15" customHeight="1" x14ac:dyDescent="0.2">
      <c r="A13" s="57" t="str">
        <f>+IFERROR(VLOOKUP(H1,[3]Directorio!$B$1:$Y$1001,13,FALSE),"")</f>
        <v/>
      </c>
      <c r="B13" s="204" t="str">
        <f>+IFERROR(VLOOKUP(H1,[3]Directorio!$B$1:$Y$1001,14,FALSE),"")</f>
        <v/>
      </c>
      <c r="C13" s="204"/>
      <c r="D13" s="204"/>
      <c r="E13" s="199" t="str">
        <f>+IFERROR(VLOOKUP(H1,[3]Directorio!$B$1:$Y$1001,15,FALSE),"")</f>
        <v/>
      </c>
      <c r="F13" s="197"/>
      <c r="G13" s="199" t="str">
        <f>+IFERROR(VLOOKUP(H1,[3]Directorio!$B$1:$Y$1001,16,FALSE),"")</f>
        <v/>
      </c>
      <c r="H13" s="197"/>
      <c r="I13" s="199" t="str">
        <f>+IFERROR(VLOOKUP(H1,[3]Directorio!$B$1:$Y$1001,17,FALSE),"")</f>
        <v/>
      </c>
      <c r="J13" s="206"/>
    </row>
    <row r="14" spans="1:10" ht="15" customHeight="1" x14ac:dyDescent="0.2">
      <c r="A14" s="194" t="s">
        <v>18</v>
      </c>
      <c r="B14" s="195"/>
      <c r="C14" s="198" t="s">
        <v>19</v>
      </c>
      <c r="D14" s="195"/>
      <c r="E14" s="198" t="s">
        <v>169</v>
      </c>
      <c r="F14" s="195"/>
      <c r="G14" s="144" t="s">
        <v>20</v>
      </c>
      <c r="H14" s="144"/>
      <c r="I14" s="144" t="s">
        <v>21</v>
      </c>
      <c r="J14" s="145"/>
    </row>
    <row r="15" spans="1:10" ht="15" customHeight="1" x14ac:dyDescent="0.2">
      <c r="A15" s="196" t="str">
        <f>+IFERROR(VLOOKUP(H1,[3]Directorio!$B$1:$Y$1001,18,FALSE),"")</f>
        <v/>
      </c>
      <c r="B15" s="197"/>
      <c r="C15" s="199" t="str">
        <f>+IFERROR(VLOOKUP(H1,[3]Directorio!$B$1:$Y$1001,19,FALSE),"")</f>
        <v/>
      </c>
      <c r="D15" s="197"/>
      <c r="E15" s="199" t="str">
        <f>+IFERROR(VLOOKUP(H1,[3]Directorio!$B$1:$Y$1001,20,FALSE),"")</f>
        <v/>
      </c>
      <c r="F15" s="197"/>
      <c r="G15" s="192" t="str">
        <f>+IFERROR(VLOOKUP(H1,[3]Directorio!$B$1:$Y$1001,21,FALSE),"")</f>
        <v/>
      </c>
      <c r="H15" s="192"/>
      <c r="I15" s="192" t="str">
        <f>+IFERROR(VLOOKUP(H1,[3]Directorio!$B$1:$Y$1001,22,FALSE),"")</f>
        <v/>
      </c>
      <c r="J15" s="193"/>
    </row>
    <row r="16" spans="1:10" ht="15" customHeight="1" x14ac:dyDescent="0.2">
      <c r="A16" s="143" t="s">
        <v>22</v>
      </c>
      <c r="B16" s="144"/>
      <c r="C16" s="144"/>
      <c r="D16" s="144" t="s">
        <v>23</v>
      </c>
      <c r="E16" s="144"/>
      <c r="F16" s="144"/>
      <c r="G16" s="144"/>
      <c r="H16" s="144"/>
      <c r="I16" s="144"/>
      <c r="J16" s="145"/>
    </row>
    <row r="17" spans="1:10" ht="15" customHeight="1" thickBot="1" x14ac:dyDescent="0.25">
      <c r="A17" s="188" t="str">
        <f>+IFERROR(VLOOKUP(H1,[3]Directorio!$B$1:$Y$1001,23,FALSE),"")</f>
        <v/>
      </c>
      <c r="B17" s="189"/>
      <c r="C17" s="189"/>
      <c r="D17" s="190" t="str">
        <f>+IFERROR(VLOOKUP(H1,[3]Directorio!$B$1:$Y$1001,24,FALSE),"")</f>
        <v/>
      </c>
      <c r="E17" s="190"/>
      <c r="F17" s="190"/>
      <c r="G17" s="190"/>
      <c r="H17" s="190"/>
      <c r="I17" s="190"/>
      <c r="J17" s="191"/>
    </row>
    <row r="18" spans="1:10" ht="15" customHeight="1" x14ac:dyDescent="0.2">
      <c r="A18" s="201" t="s">
        <v>27</v>
      </c>
      <c r="B18" s="202"/>
      <c r="C18" s="202"/>
      <c r="D18" s="202"/>
      <c r="E18" s="202"/>
      <c r="F18" s="202"/>
      <c r="G18" s="202"/>
      <c r="H18" s="202"/>
      <c r="I18" s="202"/>
      <c r="J18" s="203"/>
    </row>
    <row r="19" spans="1:10" ht="15" customHeight="1" thickBot="1" x14ac:dyDescent="0.25">
      <c r="A19" s="218" t="s">
        <v>24</v>
      </c>
      <c r="B19" s="219"/>
      <c r="C19" s="220"/>
      <c r="D19" s="220"/>
      <c r="E19" s="220"/>
      <c r="F19" s="219" t="s">
        <v>26</v>
      </c>
      <c r="G19" s="219"/>
      <c r="H19" s="220"/>
      <c r="I19" s="220"/>
      <c r="J19" s="221"/>
    </row>
    <row r="20" spans="1:10" ht="15" customHeight="1" thickBot="1" x14ac:dyDescent="0.25">
      <c r="A20" s="222" t="s">
        <v>28</v>
      </c>
      <c r="B20" s="223"/>
      <c r="C20" s="223"/>
      <c r="D20" s="223"/>
      <c r="E20" s="223"/>
      <c r="F20" s="223"/>
      <c r="G20" s="223"/>
      <c r="H20" s="223"/>
      <c r="I20" s="223"/>
      <c r="J20" s="224"/>
    </row>
    <row r="21" spans="1:10" ht="39.950000000000003" customHeight="1" thickBot="1" x14ac:dyDescent="0.25">
      <c r="A21" s="125" t="s">
        <v>181</v>
      </c>
      <c r="B21" s="126"/>
      <c r="C21" s="126"/>
      <c r="D21" s="126"/>
      <c r="E21" s="126"/>
      <c r="F21" s="126"/>
      <c r="G21" s="126"/>
      <c r="H21" s="127"/>
      <c r="I21" s="128" t="str">
        <f>+IF(OR(D22="Valide todos los criterios"),"Valide todas las variables",IF(AND(D22="Cumple variable"),"Cumple obligación","No cumple obligación"))</f>
        <v>Valide todas las variables</v>
      </c>
      <c r="J21" s="129"/>
    </row>
    <row r="22" spans="1:10" ht="15" customHeight="1" x14ac:dyDescent="0.2">
      <c r="A22" s="130" t="s">
        <v>181</v>
      </c>
      <c r="B22" s="12" t="s">
        <v>37</v>
      </c>
      <c r="C22" s="13"/>
      <c r="D22" s="133" t="str">
        <f>+IF(OR(C22="",C23="",C24="",C25=""),"Valide todos los criterios",IF(AND(C22="Cumple",C23="Cumple",C24="Cumple",C25="Cumple"),"Cumple variable","No cumple variable"))</f>
        <v>Valide todos los criterios</v>
      </c>
      <c r="E22" s="136" t="s">
        <v>46</v>
      </c>
      <c r="F22" s="136"/>
      <c r="G22" s="136"/>
      <c r="H22" s="136"/>
      <c r="I22" s="136"/>
      <c r="J22" s="137"/>
    </row>
    <row r="23" spans="1:10" ht="45" customHeight="1" x14ac:dyDescent="0.2">
      <c r="A23" s="131"/>
      <c r="B23" s="10" t="s">
        <v>38</v>
      </c>
      <c r="C23" s="11"/>
      <c r="D23" s="134"/>
      <c r="E23" s="138"/>
      <c r="F23" s="139"/>
      <c r="G23" s="139"/>
      <c r="H23" s="139"/>
      <c r="I23" s="139"/>
      <c r="J23" s="140"/>
    </row>
    <row r="24" spans="1:10" ht="45" customHeight="1" x14ac:dyDescent="0.2">
      <c r="A24" s="131"/>
      <c r="B24" s="10" t="s">
        <v>39</v>
      </c>
      <c r="C24" s="11"/>
      <c r="D24" s="134"/>
      <c r="E24" s="138"/>
      <c r="F24" s="139"/>
      <c r="G24" s="139"/>
      <c r="H24" s="139"/>
      <c r="I24" s="139"/>
      <c r="J24" s="140"/>
    </row>
    <row r="25" spans="1:10" ht="45" customHeight="1" thickBot="1" x14ac:dyDescent="0.25">
      <c r="A25" s="132"/>
      <c r="B25" s="14" t="s">
        <v>40</v>
      </c>
      <c r="C25" s="42"/>
      <c r="D25" s="135"/>
      <c r="E25" s="118"/>
      <c r="F25" s="119"/>
      <c r="G25" s="119"/>
      <c r="H25" s="119"/>
      <c r="I25" s="119"/>
      <c r="J25" s="120"/>
    </row>
    <row r="26" spans="1:10" ht="39.950000000000003" customHeight="1" thickBot="1" x14ac:dyDescent="0.25">
      <c r="A26" s="125" t="s">
        <v>182</v>
      </c>
      <c r="B26" s="126"/>
      <c r="C26" s="126"/>
      <c r="D26" s="126"/>
      <c r="E26" s="126"/>
      <c r="F26" s="126"/>
      <c r="G26" s="126"/>
      <c r="H26" s="127"/>
      <c r="I26" s="128" t="str">
        <f>+IF(C35="X","Obligación no aplica",IF(OR(D27="Valide todos los criterios"),"Valide todas las variables",IF(AND(D27="Cumple variable"),"Cumple obligación","No cumple obligación")))</f>
        <v>Valide todas las variables</v>
      </c>
      <c r="J26" s="129"/>
    </row>
    <row r="27" spans="1:10" ht="15" customHeight="1" x14ac:dyDescent="0.2">
      <c r="A27" s="130" t="s">
        <v>182</v>
      </c>
      <c r="B27" s="12" t="s">
        <v>37</v>
      </c>
      <c r="C27" s="13"/>
      <c r="D27" s="133"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36" t="s">
        <v>46</v>
      </c>
      <c r="F27" s="136"/>
      <c r="G27" s="136"/>
      <c r="H27" s="136"/>
      <c r="I27" s="136"/>
      <c r="J27" s="137"/>
    </row>
    <row r="28" spans="1:10" ht="15" customHeight="1" x14ac:dyDescent="0.2">
      <c r="A28" s="131"/>
      <c r="B28" s="10" t="s">
        <v>38</v>
      </c>
      <c r="C28" s="11"/>
      <c r="D28" s="134"/>
      <c r="E28" s="138"/>
      <c r="F28" s="139"/>
      <c r="G28" s="139"/>
      <c r="H28" s="139"/>
      <c r="I28" s="139"/>
      <c r="J28" s="140"/>
    </row>
    <row r="29" spans="1:10" ht="15" customHeight="1" x14ac:dyDescent="0.2">
      <c r="A29" s="131"/>
      <c r="B29" s="10" t="s">
        <v>39</v>
      </c>
      <c r="C29" s="11"/>
      <c r="D29" s="134"/>
      <c r="E29" s="138"/>
      <c r="F29" s="139"/>
      <c r="G29" s="139"/>
      <c r="H29" s="139"/>
      <c r="I29" s="139"/>
      <c r="J29" s="140"/>
    </row>
    <row r="30" spans="1:10" ht="15" customHeight="1" x14ac:dyDescent="0.2">
      <c r="A30" s="131"/>
      <c r="B30" s="10" t="s">
        <v>40</v>
      </c>
      <c r="C30" s="11"/>
      <c r="D30" s="134"/>
      <c r="E30" s="138"/>
      <c r="F30" s="139"/>
      <c r="G30" s="139"/>
      <c r="H30" s="139"/>
      <c r="I30" s="139"/>
      <c r="J30" s="140"/>
    </row>
    <row r="31" spans="1:10" ht="15" customHeight="1" x14ac:dyDescent="0.2">
      <c r="A31" s="131"/>
      <c r="B31" s="10" t="s">
        <v>41</v>
      </c>
      <c r="C31" s="11"/>
      <c r="D31" s="134"/>
      <c r="E31" s="138"/>
      <c r="F31" s="139"/>
      <c r="G31" s="139"/>
      <c r="H31" s="139"/>
      <c r="I31" s="139"/>
      <c r="J31" s="140"/>
    </row>
    <row r="32" spans="1:10" ht="15" customHeight="1" x14ac:dyDescent="0.2">
      <c r="A32" s="131"/>
      <c r="B32" s="10" t="s">
        <v>42</v>
      </c>
      <c r="C32" s="11"/>
      <c r="D32" s="134"/>
      <c r="E32" s="138"/>
      <c r="F32" s="139"/>
      <c r="G32" s="139"/>
      <c r="H32" s="139"/>
      <c r="I32" s="139"/>
      <c r="J32" s="140"/>
    </row>
    <row r="33" spans="1:10" ht="15" customHeight="1" x14ac:dyDescent="0.2">
      <c r="A33" s="131"/>
      <c r="B33" s="10" t="s">
        <v>43</v>
      </c>
      <c r="C33" s="11"/>
      <c r="D33" s="134"/>
      <c r="E33" s="138"/>
      <c r="F33" s="139"/>
      <c r="G33" s="139"/>
      <c r="H33" s="139"/>
      <c r="I33" s="139"/>
      <c r="J33" s="140"/>
    </row>
    <row r="34" spans="1:10" ht="15" customHeight="1" x14ac:dyDescent="0.2">
      <c r="A34" s="171"/>
      <c r="B34" s="10" t="s">
        <v>44</v>
      </c>
      <c r="C34" s="17"/>
      <c r="D34" s="187"/>
      <c r="E34" s="138"/>
      <c r="F34" s="139"/>
      <c r="G34" s="139"/>
      <c r="H34" s="139"/>
      <c r="I34" s="139"/>
      <c r="J34" s="140"/>
    </row>
    <row r="35" spans="1:10" ht="15" customHeight="1" thickBot="1" x14ac:dyDescent="0.25">
      <c r="A35" s="132"/>
      <c r="B35" s="18" t="s">
        <v>48</v>
      </c>
      <c r="C35" s="19"/>
      <c r="D35" s="135"/>
      <c r="E35" s="118"/>
      <c r="F35" s="119"/>
      <c r="G35" s="119"/>
      <c r="H35" s="119"/>
      <c r="I35" s="119"/>
      <c r="J35" s="120"/>
    </row>
    <row r="36" spans="1:10" ht="60" customHeight="1" thickBot="1" x14ac:dyDescent="0.25">
      <c r="A36" s="125" t="s">
        <v>399</v>
      </c>
      <c r="B36" s="126"/>
      <c r="C36" s="126"/>
      <c r="D36" s="126"/>
      <c r="E36" s="126"/>
      <c r="F36" s="126"/>
      <c r="G36" s="126"/>
      <c r="H36" s="127"/>
      <c r="I36" s="128" t="str">
        <f>+IF(OR(D37="Valide todos los criterios"),"Valide todas las variables",IF(AND(D37="Cumple variable"),"Cumple obligación","No cumple obligación"))</f>
        <v>Valide todas las variables</v>
      </c>
      <c r="J36" s="129"/>
    </row>
    <row r="37" spans="1:10" ht="20.100000000000001" customHeight="1" x14ac:dyDescent="0.2">
      <c r="A37" s="130" t="s">
        <v>184</v>
      </c>
      <c r="B37" s="12" t="s">
        <v>37</v>
      </c>
      <c r="C37" s="13"/>
      <c r="D37" s="172" t="str">
        <f>+IF(OR(C37="",C38="",C39=""),"Valide todos los criterios",IF(AND(C37="Cumple",C38="Cumple",C39="Cumple"),"Cumple variable","No cumple variable"))</f>
        <v>Valide todos los criterios</v>
      </c>
      <c r="E37" s="136" t="s">
        <v>46</v>
      </c>
      <c r="F37" s="136"/>
      <c r="G37" s="136"/>
      <c r="H37" s="136"/>
      <c r="I37" s="136"/>
      <c r="J37" s="137"/>
    </row>
    <row r="38" spans="1:10" ht="60" customHeight="1" x14ac:dyDescent="0.2">
      <c r="A38" s="131"/>
      <c r="B38" s="10" t="s">
        <v>38</v>
      </c>
      <c r="C38" s="11"/>
      <c r="D38" s="173"/>
      <c r="E38" s="138"/>
      <c r="F38" s="139"/>
      <c r="G38" s="139"/>
      <c r="H38" s="139"/>
      <c r="I38" s="139"/>
      <c r="J38" s="140"/>
    </row>
    <row r="39" spans="1:10" ht="60" customHeight="1" thickBot="1" x14ac:dyDescent="0.25">
      <c r="A39" s="132"/>
      <c r="B39" s="14" t="s">
        <v>39</v>
      </c>
      <c r="C39" s="15"/>
      <c r="D39" s="174"/>
      <c r="E39" s="118"/>
      <c r="F39" s="119"/>
      <c r="G39" s="119"/>
      <c r="H39" s="119"/>
      <c r="I39" s="119"/>
      <c r="J39" s="120"/>
    </row>
    <row r="40" spans="1:10" ht="60" customHeight="1" thickBot="1" x14ac:dyDescent="0.25">
      <c r="A40" s="125" t="s">
        <v>400</v>
      </c>
      <c r="B40" s="126"/>
      <c r="C40" s="126"/>
      <c r="D40" s="126"/>
      <c r="E40" s="126"/>
      <c r="F40" s="126"/>
      <c r="G40" s="126"/>
      <c r="H40" s="127"/>
      <c r="I40" s="128" t="str">
        <f>+IF(OR(D41="Valide todos los criterios"),"Valide todas las variables",IF(AND(D41="Cumple variable"),"Cumple obligación","No cumple obligación"))</f>
        <v>Valide todas las variables</v>
      </c>
      <c r="J40" s="129"/>
    </row>
    <row r="41" spans="1:10" ht="15" customHeight="1" x14ac:dyDescent="0.2">
      <c r="A41" s="130" t="s">
        <v>185</v>
      </c>
      <c r="B41" s="12" t="s">
        <v>37</v>
      </c>
      <c r="C41" s="13"/>
      <c r="D41" s="172" t="str">
        <f>+IF(OR(C41="",C42="",C43=""),"Valide todos los criterios",IF(AND(C41="Cumple",C42="Cumple",C43="Cumple"),"Cumple variable","No cumple variable"))</f>
        <v>Valide todos los criterios</v>
      </c>
      <c r="E41" s="136" t="s">
        <v>46</v>
      </c>
      <c r="F41" s="136"/>
      <c r="G41" s="136"/>
      <c r="H41" s="136"/>
      <c r="I41" s="136"/>
      <c r="J41" s="137"/>
    </row>
    <row r="42" spans="1:10" ht="60" customHeight="1" x14ac:dyDescent="0.2">
      <c r="A42" s="131"/>
      <c r="B42" s="10" t="s">
        <v>38</v>
      </c>
      <c r="C42" s="11"/>
      <c r="D42" s="173"/>
      <c r="E42" s="138"/>
      <c r="F42" s="139"/>
      <c r="G42" s="139"/>
      <c r="H42" s="139"/>
      <c r="I42" s="139"/>
      <c r="J42" s="140"/>
    </row>
    <row r="43" spans="1:10" ht="60" customHeight="1" thickBot="1" x14ac:dyDescent="0.25">
      <c r="A43" s="132"/>
      <c r="B43" s="14" t="s">
        <v>39</v>
      </c>
      <c r="C43" s="63"/>
      <c r="D43" s="174"/>
      <c r="E43" s="118"/>
      <c r="F43" s="119"/>
      <c r="G43" s="119"/>
      <c r="H43" s="119"/>
      <c r="I43" s="119"/>
      <c r="J43" s="120"/>
    </row>
    <row r="44" spans="1:10" ht="39.950000000000003" customHeight="1" thickBot="1" x14ac:dyDescent="0.25">
      <c r="A44" s="125" t="s">
        <v>186</v>
      </c>
      <c r="B44" s="126"/>
      <c r="C44" s="126"/>
      <c r="D44" s="126"/>
      <c r="E44" s="126"/>
      <c r="F44" s="126"/>
      <c r="G44" s="126"/>
      <c r="H44" s="127"/>
      <c r="I44" s="128" t="str">
        <f>+IF(OR(D45="Valide todos los criterios",D51="Valide todos los criterios",D54="Valide todos los criterios",D70="Valide todos los criterios",D77="Valide todos los criterios"),"Valide todas las variables",IF(AND(D45="Cumple variable",D51="Cumple variable",D54="Cumple variable",D70="Cumple variable",D77="Cumple variable"),"Cumple obligación","No cumple obligación"))</f>
        <v>Valide todas las variables</v>
      </c>
      <c r="J44" s="129"/>
    </row>
    <row r="45" spans="1:10" ht="15" customHeight="1" x14ac:dyDescent="0.2">
      <c r="A45" s="130" t="s">
        <v>187</v>
      </c>
      <c r="B45" s="12" t="s">
        <v>37</v>
      </c>
      <c r="C45" s="13"/>
      <c r="D45" s="133" t="str">
        <f>+IF(OR(C45="",C46="",C47="",C48="",C49="",C50=""),"Valide todos los criterios",IF(AND(C45="Cumple",C46="Cumple",C47="Cumple",C48="Cumple",C49="Cumple",C50="Cumple"),"Cumple variable","No cumple variable"))</f>
        <v>Valide todos los criterios</v>
      </c>
      <c r="E45" s="136" t="s">
        <v>46</v>
      </c>
      <c r="F45" s="136"/>
      <c r="G45" s="136"/>
      <c r="H45" s="136"/>
      <c r="I45" s="136"/>
      <c r="J45" s="137"/>
    </row>
    <row r="46" spans="1:10" ht="24.95" customHeight="1" x14ac:dyDescent="0.2">
      <c r="A46" s="131"/>
      <c r="B46" s="10" t="s">
        <v>38</v>
      </c>
      <c r="C46" s="11"/>
      <c r="D46" s="134"/>
      <c r="E46" s="138"/>
      <c r="F46" s="139"/>
      <c r="G46" s="139"/>
      <c r="H46" s="139"/>
      <c r="I46" s="139"/>
      <c r="J46" s="140"/>
    </row>
    <row r="47" spans="1:10" ht="24.95" customHeight="1" x14ac:dyDescent="0.2">
      <c r="A47" s="131"/>
      <c r="B47" s="10" t="s">
        <v>39</v>
      </c>
      <c r="C47" s="11"/>
      <c r="D47" s="134"/>
      <c r="E47" s="138"/>
      <c r="F47" s="139"/>
      <c r="G47" s="139"/>
      <c r="H47" s="139"/>
      <c r="I47" s="139"/>
      <c r="J47" s="140"/>
    </row>
    <row r="48" spans="1:10" ht="24.95" customHeight="1" x14ac:dyDescent="0.2">
      <c r="A48" s="131"/>
      <c r="B48" s="10" t="s">
        <v>40</v>
      </c>
      <c r="C48" s="11"/>
      <c r="D48" s="134"/>
      <c r="E48" s="138"/>
      <c r="F48" s="139"/>
      <c r="G48" s="139"/>
      <c r="H48" s="139"/>
      <c r="I48" s="139"/>
      <c r="J48" s="140"/>
    </row>
    <row r="49" spans="1:10" ht="24.95" customHeight="1" x14ac:dyDescent="0.2">
      <c r="A49" s="131"/>
      <c r="B49" s="10" t="s">
        <v>41</v>
      </c>
      <c r="C49" s="11"/>
      <c r="D49" s="134"/>
      <c r="E49" s="138"/>
      <c r="F49" s="139"/>
      <c r="G49" s="139"/>
      <c r="H49" s="139"/>
      <c r="I49" s="139"/>
      <c r="J49" s="140"/>
    </row>
    <row r="50" spans="1:10" ht="24.95" customHeight="1" thickBot="1" x14ac:dyDescent="0.25">
      <c r="A50" s="132"/>
      <c r="B50" s="14" t="s">
        <v>42</v>
      </c>
      <c r="C50" s="15"/>
      <c r="D50" s="135"/>
      <c r="E50" s="118"/>
      <c r="F50" s="119"/>
      <c r="G50" s="119"/>
      <c r="H50" s="119"/>
      <c r="I50" s="119"/>
      <c r="J50" s="120"/>
    </row>
    <row r="51" spans="1:10" ht="15" customHeight="1" x14ac:dyDescent="0.2">
      <c r="A51" s="130" t="s">
        <v>188</v>
      </c>
      <c r="B51" s="12" t="s">
        <v>37</v>
      </c>
      <c r="C51" s="13"/>
      <c r="D51" s="133" t="str">
        <f>+IF(OR(C51="",C52="",C53=""),"Valide todos los criterios",IF(AND(C51="Cumple",C52="Cumple",C53="Cumple"),"Cumple variable","No cumple variable"))</f>
        <v>Valide todos los criterios</v>
      </c>
      <c r="E51" s="136" t="s">
        <v>46</v>
      </c>
      <c r="F51" s="136"/>
      <c r="G51" s="136"/>
      <c r="H51" s="136"/>
      <c r="I51" s="136"/>
      <c r="J51" s="137"/>
    </row>
    <row r="52" spans="1:10" ht="60" customHeight="1" x14ac:dyDescent="0.2">
      <c r="A52" s="131"/>
      <c r="B52" s="10" t="s">
        <v>38</v>
      </c>
      <c r="C52" s="11"/>
      <c r="D52" s="134"/>
      <c r="E52" s="138"/>
      <c r="F52" s="139"/>
      <c r="G52" s="139"/>
      <c r="H52" s="139"/>
      <c r="I52" s="139"/>
      <c r="J52" s="140"/>
    </row>
    <row r="53" spans="1:10" ht="60" customHeight="1" thickBot="1" x14ac:dyDescent="0.25">
      <c r="A53" s="132"/>
      <c r="B53" s="14" t="s">
        <v>39</v>
      </c>
      <c r="C53" s="15"/>
      <c r="D53" s="135"/>
      <c r="E53" s="118"/>
      <c r="F53" s="119"/>
      <c r="G53" s="119"/>
      <c r="H53" s="119"/>
      <c r="I53" s="119"/>
      <c r="J53" s="120"/>
    </row>
    <row r="54" spans="1:10" ht="15" customHeight="1" x14ac:dyDescent="0.2">
      <c r="A54" s="184" t="s">
        <v>189</v>
      </c>
      <c r="B54" s="12" t="s">
        <v>37</v>
      </c>
      <c r="C54" s="13"/>
      <c r="D54" s="133" t="str">
        <f>+IF(A69="No",IF(OR(C54="",C55="",C56="",C57="",C58="",C59="",C60="",C61="",C62="",C63="",C64="",C65="",C66="",C67=""),"Valide todos los criterios",IF(AND(C54="Cumple",C55="Cumple",C56="Cumple",C57="Cumple",C58="Cumple",C59="Cumple",C60="Cumple",C61="Cumple",C62="Cumple",C63="Cumple",C64="Cumple",C65="Cumple",C66="Cumple",C67="Cumple"),"Cumple variable","No cumple variable")),IF(OR(C68="",C69=""),"Valide todos los criterios",IF(AND(C68="Cumple",C69="Cumple"),"Cumple variable","No cumple variable")))</f>
        <v>Valide todos los criterios</v>
      </c>
      <c r="E54" s="136" t="s">
        <v>46</v>
      </c>
      <c r="F54" s="136"/>
      <c r="G54" s="136"/>
      <c r="H54" s="136"/>
      <c r="I54" s="136"/>
      <c r="J54" s="137"/>
    </row>
    <row r="55" spans="1:10" ht="15" customHeight="1" x14ac:dyDescent="0.2">
      <c r="A55" s="185"/>
      <c r="B55" s="10" t="s">
        <v>38</v>
      </c>
      <c r="C55" s="11"/>
      <c r="D55" s="134"/>
      <c r="E55" s="138"/>
      <c r="F55" s="139"/>
      <c r="G55" s="139"/>
      <c r="H55" s="139"/>
      <c r="I55" s="139"/>
      <c r="J55" s="140"/>
    </row>
    <row r="56" spans="1:10" ht="15" customHeight="1" x14ac:dyDescent="0.2">
      <c r="A56" s="185"/>
      <c r="B56" s="10" t="s">
        <v>39</v>
      </c>
      <c r="C56" s="11"/>
      <c r="D56" s="134"/>
      <c r="E56" s="138"/>
      <c r="F56" s="139"/>
      <c r="G56" s="139"/>
      <c r="H56" s="139"/>
      <c r="I56" s="139"/>
      <c r="J56" s="140"/>
    </row>
    <row r="57" spans="1:10" ht="15" customHeight="1" x14ac:dyDescent="0.2">
      <c r="A57" s="185"/>
      <c r="B57" s="10" t="s">
        <v>40</v>
      </c>
      <c r="C57" s="11"/>
      <c r="D57" s="134"/>
      <c r="E57" s="138"/>
      <c r="F57" s="139"/>
      <c r="G57" s="139"/>
      <c r="H57" s="139"/>
      <c r="I57" s="139"/>
      <c r="J57" s="140"/>
    </row>
    <row r="58" spans="1:10" ht="15" customHeight="1" x14ac:dyDescent="0.2">
      <c r="A58" s="185"/>
      <c r="B58" s="10" t="s">
        <v>41</v>
      </c>
      <c r="C58" s="11"/>
      <c r="D58" s="134"/>
      <c r="E58" s="138"/>
      <c r="F58" s="139"/>
      <c r="G58" s="139"/>
      <c r="H58" s="139"/>
      <c r="I58" s="139"/>
      <c r="J58" s="140"/>
    </row>
    <row r="59" spans="1:10" ht="15" customHeight="1" x14ac:dyDescent="0.2">
      <c r="A59" s="185"/>
      <c r="B59" s="10" t="s">
        <v>42</v>
      </c>
      <c r="C59" s="11"/>
      <c r="D59" s="134"/>
      <c r="E59" s="138"/>
      <c r="F59" s="139"/>
      <c r="G59" s="139"/>
      <c r="H59" s="139"/>
      <c r="I59" s="139"/>
      <c r="J59" s="140"/>
    </row>
    <row r="60" spans="1:10" ht="15" customHeight="1" x14ac:dyDescent="0.2">
      <c r="A60" s="185"/>
      <c r="B60" s="10" t="s">
        <v>43</v>
      </c>
      <c r="C60" s="11"/>
      <c r="D60" s="134"/>
      <c r="E60" s="138"/>
      <c r="F60" s="139"/>
      <c r="G60" s="139"/>
      <c r="H60" s="139"/>
      <c r="I60" s="139"/>
      <c r="J60" s="140"/>
    </row>
    <row r="61" spans="1:10" ht="15" customHeight="1" x14ac:dyDescent="0.2">
      <c r="A61" s="185"/>
      <c r="B61" s="16" t="s">
        <v>44</v>
      </c>
      <c r="C61" s="17"/>
      <c r="D61" s="187"/>
      <c r="E61" s="138"/>
      <c r="F61" s="139"/>
      <c r="G61" s="139"/>
      <c r="H61" s="139"/>
      <c r="I61" s="139"/>
      <c r="J61" s="140"/>
    </row>
    <row r="62" spans="1:10" ht="15" customHeight="1" x14ac:dyDescent="0.2">
      <c r="A62" s="185"/>
      <c r="B62" s="16" t="s">
        <v>49</v>
      </c>
      <c r="C62" s="17"/>
      <c r="D62" s="187"/>
      <c r="E62" s="138"/>
      <c r="F62" s="139"/>
      <c r="G62" s="139"/>
      <c r="H62" s="139"/>
      <c r="I62" s="139"/>
      <c r="J62" s="140"/>
    </row>
    <row r="63" spans="1:10" ht="15" customHeight="1" x14ac:dyDescent="0.2">
      <c r="A63" s="185"/>
      <c r="B63" s="16" t="s">
        <v>50</v>
      </c>
      <c r="C63" s="17"/>
      <c r="D63" s="187"/>
      <c r="E63" s="138"/>
      <c r="F63" s="139"/>
      <c r="G63" s="139"/>
      <c r="H63" s="139"/>
      <c r="I63" s="139"/>
      <c r="J63" s="140"/>
    </row>
    <row r="64" spans="1:10" ht="15" customHeight="1" x14ac:dyDescent="0.2">
      <c r="A64" s="185"/>
      <c r="B64" s="16" t="s">
        <v>58</v>
      </c>
      <c r="C64" s="17"/>
      <c r="D64" s="187"/>
      <c r="E64" s="138"/>
      <c r="F64" s="139"/>
      <c r="G64" s="139"/>
      <c r="H64" s="139"/>
      <c r="I64" s="139"/>
      <c r="J64" s="140"/>
    </row>
    <row r="65" spans="1:10" ht="15" customHeight="1" x14ac:dyDescent="0.2">
      <c r="A65" s="217"/>
      <c r="B65" s="16" t="s">
        <v>170</v>
      </c>
      <c r="C65" s="17"/>
      <c r="D65" s="187"/>
      <c r="E65" s="138"/>
      <c r="F65" s="139"/>
      <c r="G65" s="139"/>
      <c r="H65" s="139"/>
      <c r="I65" s="139"/>
      <c r="J65" s="140"/>
    </row>
    <row r="66" spans="1:10" ht="15" customHeight="1" x14ac:dyDescent="0.2">
      <c r="A66" s="214" t="s">
        <v>55</v>
      </c>
      <c r="B66" s="16" t="s">
        <v>171</v>
      </c>
      <c r="C66" s="17"/>
      <c r="D66" s="187"/>
      <c r="E66" s="138"/>
      <c r="F66" s="139"/>
      <c r="G66" s="139"/>
      <c r="H66" s="139"/>
      <c r="I66" s="139"/>
      <c r="J66" s="140"/>
    </row>
    <row r="67" spans="1:10" ht="15" customHeight="1" x14ac:dyDescent="0.2">
      <c r="A67" s="215"/>
      <c r="B67" s="16" t="s">
        <v>172</v>
      </c>
      <c r="C67" s="17"/>
      <c r="D67" s="187"/>
      <c r="E67" s="138"/>
      <c r="F67" s="139"/>
      <c r="G67" s="139"/>
      <c r="H67" s="139"/>
      <c r="I67" s="139"/>
      <c r="J67" s="140"/>
    </row>
    <row r="68" spans="1:10" ht="15" customHeight="1" x14ac:dyDescent="0.2">
      <c r="A68" s="216"/>
      <c r="B68" s="60" t="s">
        <v>37</v>
      </c>
      <c r="C68" s="11"/>
      <c r="D68" s="187"/>
      <c r="E68" s="138"/>
      <c r="F68" s="139"/>
      <c r="G68" s="139"/>
      <c r="H68" s="139"/>
      <c r="I68" s="139"/>
      <c r="J68" s="140"/>
    </row>
    <row r="69" spans="1:10" ht="15" customHeight="1" thickBot="1" x14ac:dyDescent="0.25">
      <c r="A69" s="23"/>
      <c r="B69" s="59" t="s">
        <v>38</v>
      </c>
      <c r="C69" s="56"/>
      <c r="D69" s="135"/>
      <c r="E69" s="118"/>
      <c r="F69" s="119"/>
      <c r="G69" s="119"/>
      <c r="H69" s="119"/>
      <c r="I69" s="119"/>
      <c r="J69" s="120"/>
    </row>
    <row r="70" spans="1:10" ht="15" customHeight="1" x14ac:dyDescent="0.2">
      <c r="A70" s="184" t="s">
        <v>190</v>
      </c>
      <c r="B70" s="12" t="s">
        <v>37</v>
      </c>
      <c r="C70" s="13"/>
      <c r="D70" s="133" t="str">
        <f>+IF(A69="No",IF(OR(C70="",C71="",C72="",C73="",C74="",C75=""),"Valide todos los criterios",IF(AND(C70="Cumple",C71="Cumple",C72="Cumple",C73="Cumple",C74="Cumple",C75="Cumple"),"Cumple variable","No cumple variable")),IF(OR(C76=""),"Valide todos los criterios",IF(AND(C76="Cumple"),"Cumple variable","No cumple variable")))</f>
        <v>Valide todos los criterios</v>
      </c>
      <c r="E70" s="136" t="s">
        <v>46</v>
      </c>
      <c r="F70" s="136"/>
      <c r="G70" s="136"/>
      <c r="H70" s="136"/>
      <c r="I70" s="136"/>
      <c r="J70" s="137"/>
    </row>
    <row r="71" spans="1:10" ht="20.100000000000001" customHeight="1" x14ac:dyDescent="0.2">
      <c r="A71" s="185"/>
      <c r="B71" s="10" t="s">
        <v>38</v>
      </c>
      <c r="C71" s="11"/>
      <c r="D71" s="134"/>
      <c r="E71" s="138"/>
      <c r="F71" s="139"/>
      <c r="G71" s="139"/>
      <c r="H71" s="139"/>
      <c r="I71" s="139"/>
      <c r="J71" s="140"/>
    </row>
    <row r="72" spans="1:10" ht="20.100000000000001" customHeight="1" x14ac:dyDescent="0.2">
      <c r="A72" s="185"/>
      <c r="B72" s="10" t="s">
        <v>39</v>
      </c>
      <c r="C72" s="11"/>
      <c r="D72" s="134"/>
      <c r="E72" s="138"/>
      <c r="F72" s="139"/>
      <c r="G72" s="139"/>
      <c r="H72" s="139"/>
      <c r="I72" s="139"/>
      <c r="J72" s="140"/>
    </row>
    <row r="73" spans="1:10" ht="20.100000000000001" customHeight="1" x14ac:dyDescent="0.2">
      <c r="A73" s="185"/>
      <c r="B73" s="10" t="s">
        <v>40</v>
      </c>
      <c r="C73" s="11"/>
      <c r="D73" s="134"/>
      <c r="E73" s="138"/>
      <c r="F73" s="139"/>
      <c r="G73" s="139"/>
      <c r="H73" s="139"/>
      <c r="I73" s="139"/>
      <c r="J73" s="140"/>
    </row>
    <row r="74" spans="1:10" ht="20.100000000000001" customHeight="1" x14ac:dyDescent="0.2">
      <c r="A74" s="185"/>
      <c r="B74" s="10" t="s">
        <v>41</v>
      </c>
      <c r="C74" s="11"/>
      <c r="D74" s="134"/>
      <c r="E74" s="138"/>
      <c r="F74" s="139"/>
      <c r="G74" s="139"/>
      <c r="H74" s="139"/>
      <c r="I74" s="139"/>
      <c r="J74" s="140"/>
    </row>
    <row r="75" spans="1:10" ht="20.100000000000001" customHeight="1" x14ac:dyDescent="0.2">
      <c r="A75" s="185"/>
      <c r="B75" s="10" t="s">
        <v>42</v>
      </c>
      <c r="C75" s="11"/>
      <c r="D75" s="134"/>
      <c r="E75" s="138"/>
      <c r="F75" s="139"/>
      <c r="G75" s="139"/>
      <c r="H75" s="139"/>
      <c r="I75" s="139"/>
      <c r="J75" s="140"/>
    </row>
    <row r="76" spans="1:10" ht="20.100000000000001" customHeight="1" thickBot="1" x14ac:dyDescent="0.25">
      <c r="A76" s="186"/>
      <c r="B76" s="41" t="s">
        <v>37</v>
      </c>
      <c r="C76" s="15"/>
      <c r="D76" s="135"/>
      <c r="E76" s="118"/>
      <c r="F76" s="119"/>
      <c r="G76" s="119"/>
      <c r="H76" s="119"/>
      <c r="I76" s="119"/>
      <c r="J76" s="120"/>
    </row>
    <row r="77" spans="1:10" ht="15" customHeight="1" x14ac:dyDescent="0.2">
      <c r="A77" s="130" t="s">
        <v>191</v>
      </c>
      <c r="B77" s="12" t="s">
        <v>37</v>
      </c>
      <c r="C77" s="13"/>
      <c r="D77" s="133" t="str">
        <f>+IF(A69="No",IF(OR(C77="",C78="",C79="",C80="",C81="",C82="",C83=""),"Valide todos los criterios",IF(AND(C77="Cumple",C78="Cumple",C79="Cumple",C80="Cumple",C81="Cumple",C82="Cumple",C83="Cumple"),"Cumple variable","No cumple variable")),IF(OR(C84=""),"Valide todos los criterios",IF(AND(C84="Cumple"),"Cumple variable","No cumple variable")))</f>
        <v>Valide todos los criterios</v>
      </c>
      <c r="E77" s="136" t="s">
        <v>46</v>
      </c>
      <c r="F77" s="136"/>
      <c r="G77" s="136"/>
      <c r="H77" s="136"/>
      <c r="I77" s="136"/>
      <c r="J77" s="137"/>
    </row>
    <row r="78" spans="1:10" ht="15" customHeight="1" x14ac:dyDescent="0.2">
      <c r="A78" s="131"/>
      <c r="B78" s="10" t="s">
        <v>38</v>
      </c>
      <c r="C78" s="11"/>
      <c r="D78" s="134"/>
      <c r="E78" s="138"/>
      <c r="F78" s="139"/>
      <c r="G78" s="139"/>
      <c r="H78" s="139"/>
      <c r="I78" s="139"/>
      <c r="J78" s="140"/>
    </row>
    <row r="79" spans="1:10" ht="15" customHeight="1" x14ac:dyDescent="0.2">
      <c r="A79" s="131"/>
      <c r="B79" s="10" t="s">
        <v>39</v>
      </c>
      <c r="C79" s="11"/>
      <c r="D79" s="134"/>
      <c r="E79" s="138"/>
      <c r="F79" s="139"/>
      <c r="G79" s="139"/>
      <c r="H79" s="139"/>
      <c r="I79" s="139"/>
      <c r="J79" s="140"/>
    </row>
    <row r="80" spans="1:10" ht="15" customHeight="1" x14ac:dyDescent="0.2">
      <c r="A80" s="131"/>
      <c r="B80" s="10" t="s">
        <v>40</v>
      </c>
      <c r="C80" s="11"/>
      <c r="D80" s="134"/>
      <c r="E80" s="138"/>
      <c r="F80" s="139"/>
      <c r="G80" s="139"/>
      <c r="H80" s="139"/>
      <c r="I80" s="139"/>
      <c r="J80" s="140"/>
    </row>
    <row r="81" spans="1:10" ht="15" customHeight="1" x14ac:dyDescent="0.2">
      <c r="A81" s="131"/>
      <c r="B81" s="10" t="s">
        <v>41</v>
      </c>
      <c r="C81" s="11"/>
      <c r="D81" s="134"/>
      <c r="E81" s="138"/>
      <c r="F81" s="139"/>
      <c r="G81" s="139"/>
      <c r="H81" s="139"/>
      <c r="I81" s="139"/>
      <c r="J81" s="140"/>
    </row>
    <row r="82" spans="1:10" ht="15" customHeight="1" x14ac:dyDescent="0.2">
      <c r="A82" s="131"/>
      <c r="B82" s="10" t="s">
        <v>42</v>
      </c>
      <c r="C82" s="11"/>
      <c r="D82" s="134"/>
      <c r="E82" s="138"/>
      <c r="F82" s="139"/>
      <c r="G82" s="139"/>
      <c r="H82" s="139"/>
      <c r="I82" s="139"/>
      <c r="J82" s="140"/>
    </row>
    <row r="83" spans="1:10" ht="15" customHeight="1" x14ac:dyDescent="0.2">
      <c r="A83" s="131"/>
      <c r="B83" s="10" t="s">
        <v>43</v>
      </c>
      <c r="C83" s="11"/>
      <c r="D83" s="134"/>
      <c r="E83" s="138"/>
      <c r="F83" s="139"/>
      <c r="G83" s="139"/>
      <c r="H83" s="139"/>
      <c r="I83" s="139"/>
      <c r="J83" s="140"/>
    </row>
    <row r="84" spans="1:10" ht="15" customHeight="1" thickBot="1" x14ac:dyDescent="0.25">
      <c r="A84" s="132"/>
      <c r="B84" s="41" t="s">
        <v>37</v>
      </c>
      <c r="C84" s="15"/>
      <c r="D84" s="135"/>
      <c r="E84" s="118"/>
      <c r="F84" s="119"/>
      <c r="G84" s="119"/>
      <c r="H84" s="119"/>
      <c r="I84" s="119"/>
      <c r="J84" s="120"/>
    </row>
    <row r="85" spans="1:10" ht="39.950000000000003" customHeight="1" thickBot="1" x14ac:dyDescent="0.25">
      <c r="A85" s="125" t="s">
        <v>192</v>
      </c>
      <c r="B85" s="126"/>
      <c r="C85" s="126"/>
      <c r="D85" s="126"/>
      <c r="E85" s="126"/>
      <c r="F85" s="126"/>
      <c r="G85" s="126"/>
      <c r="H85" s="127"/>
      <c r="I85" s="128" t="str">
        <f>IF(D97="Variable no aplica",IF(OR(D86="Valide todos los criterios",D88="Valide todos los criterios",D93="Valide todos los criterios",D101=""),"Valide todas las variables",IF(AND(D86="Cumple variable",D88="Cumple variable",D93="Cumple variable",D101="Cumple variable"),"Cumple obligación","No cumple obligación")),IF(OR(D86="Valide todos los criterios",D88="Valide todos los criterios",D93="Valide todos los criterios",D97="Valide todos los criterios",D101=""),"Valide todas las variables",IF(AND(D86="Cumple variable",D88="Cumple variable",D93="Cumple variable",D97="Cumple variable",D101="Cumple variable"),"Cumple obligación","No cumple obligación")))</f>
        <v>Valide todas las variables</v>
      </c>
      <c r="J85" s="129"/>
    </row>
    <row r="86" spans="1:10" ht="15" customHeight="1" x14ac:dyDescent="0.2">
      <c r="A86" s="130" t="s">
        <v>193</v>
      </c>
      <c r="B86" s="12" t="s">
        <v>37</v>
      </c>
      <c r="C86" s="13"/>
      <c r="D86" s="133" t="str">
        <f>+IF(OR(C86="",C87=""),"Valide todos los criterios",IF(AND(C86="Cumple",C87="Cumple"),"Cumple variable","No cumple variable"))</f>
        <v>Valide todos los criterios</v>
      </c>
      <c r="E86" s="136" t="s">
        <v>46</v>
      </c>
      <c r="F86" s="136"/>
      <c r="G86" s="136"/>
      <c r="H86" s="136"/>
      <c r="I86" s="136"/>
      <c r="J86" s="137"/>
    </row>
    <row r="87" spans="1:10" ht="120" customHeight="1" thickBot="1" x14ac:dyDescent="0.25">
      <c r="A87" s="131"/>
      <c r="B87" s="10" t="s">
        <v>38</v>
      </c>
      <c r="C87" s="11"/>
      <c r="D87" s="134"/>
      <c r="E87" s="138"/>
      <c r="F87" s="139"/>
      <c r="G87" s="139"/>
      <c r="H87" s="139"/>
      <c r="I87" s="139"/>
      <c r="J87" s="140"/>
    </row>
    <row r="88" spans="1:10" ht="15" customHeight="1" x14ac:dyDescent="0.2">
      <c r="A88" s="130" t="s">
        <v>194</v>
      </c>
      <c r="B88" s="12" t="s">
        <v>37</v>
      </c>
      <c r="C88" s="13"/>
      <c r="D88" s="133" t="str">
        <f>+IF(OR(C88="",C89="",C90="",C91="",C92=""),"Valide todos los criterios",IF(AND(C88="Cumple",C89="Cumple",C90="Cumple",C91="Cumple",C92="Cumple"),"Cumple variable","No cumple variable"))</f>
        <v>Valide todos los criterios</v>
      </c>
      <c r="E88" s="136" t="s">
        <v>46</v>
      </c>
      <c r="F88" s="136"/>
      <c r="G88" s="136"/>
      <c r="H88" s="136"/>
      <c r="I88" s="136"/>
      <c r="J88" s="137"/>
    </row>
    <row r="89" spans="1:10" ht="30" customHeight="1" x14ac:dyDescent="0.2">
      <c r="A89" s="131"/>
      <c r="B89" s="10" t="s">
        <v>38</v>
      </c>
      <c r="C89" s="11"/>
      <c r="D89" s="134"/>
      <c r="E89" s="138"/>
      <c r="F89" s="139"/>
      <c r="G89" s="139"/>
      <c r="H89" s="139"/>
      <c r="I89" s="139"/>
      <c r="J89" s="140"/>
    </row>
    <row r="90" spans="1:10" ht="30" customHeight="1" x14ac:dyDescent="0.2">
      <c r="A90" s="131"/>
      <c r="B90" s="10" t="s">
        <v>39</v>
      </c>
      <c r="C90" s="11"/>
      <c r="D90" s="134"/>
      <c r="E90" s="138"/>
      <c r="F90" s="139"/>
      <c r="G90" s="139"/>
      <c r="H90" s="139"/>
      <c r="I90" s="139"/>
      <c r="J90" s="140"/>
    </row>
    <row r="91" spans="1:10" ht="30" customHeight="1" x14ac:dyDescent="0.2">
      <c r="A91" s="131"/>
      <c r="B91" s="10" t="s">
        <v>40</v>
      </c>
      <c r="C91" s="11"/>
      <c r="D91" s="134"/>
      <c r="E91" s="138"/>
      <c r="F91" s="139"/>
      <c r="G91" s="139"/>
      <c r="H91" s="139"/>
      <c r="I91" s="139"/>
      <c r="J91" s="140"/>
    </row>
    <row r="92" spans="1:10" ht="30" customHeight="1" thickBot="1" x14ac:dyDescent="0.25">
      <c r="A92" s="132"/>
      <c r="B92" s="14" t="s">
        <v>41</v>
      </c>
      <c r="C92" s="22"/>
      <c r="D92" s="135"/>
      <c r="E92" s="118"/>
      <c r="F92" s="119"/>
      <c r="G92" s="119"/>
      <c r="H92" s="119"/>
      <c r="I92" s="119"/>
      <c r="J92" s="120"/>
    </row>
    <row r="93" spans="1:10" ht="24.95" customHeight="1" x14ac:dyDescent="0.2">
      <c r="A93" s="130" t="s">
        <v>195</v>
      </c>
      <c r="B93" s="12" t="s">
        <v>37</v>
      </c>
      <c r="C93" s="13"/>
      <c r="D93" s="133" t="str">
        <f>+IF(OR(C93="",C94="",C95="",C96=""),"Valide todos los criterios",IF(AND(C93="Cumple",C94="Cumple",C95="Cumple",C96="Cumple"),"Cumple variable","No cumple variable"))</f>
        <v>Valide todos los criterios</v>
      </c>
      <c r="E93" s="136" t="s">
        <v>46</v>
      </c>
      <c r="F93" s="136"/>
      <c r="G93" s="136"/>
      <c r="H93" s="136"/>
      <c r="I93" s="136"/>
      <c r="J93" s="137"/>
    </row>
    <row r="94" spans="1:10" ht="39.950000000000003" customHeight="1" x14ac:dyDescent="0.2">
      <c r="A94" s="131"/>
      <c r="B94" s="10" t="s">
        <v>38</v>
      </c>
      <c r="C94" s="11"/>
      <c r="D94" s="134"/>
      <c r="E94" s="138"/>
      <c r="F94" s="139"/>
      <c r="G94" s="139"/>
      <c r="H94" s="139"/>
      <c r="I94" s="139"/>
      <c r="J94" s="140"/>
    </row>
    <row r="95" spans="1:10" ht="39.950000000000003" customHeight="1" x14ac:dyDescent="0.2">
      <c r="A95" s="131"/>
      <c r="B95" s="10" t="s">
        <v>39</v>
      </c>
      <c r="C95" s="11"/>
      <c r="D95" s="134"/>
      <c r="E95" s="138"/>
      <c r="F95" s="139"/>
      <c r="G95" s="139"/>
      <c r="H95" s="139"/>
      <c r="I95" s="139"/>
      <c r="J95" s="140"/>
    </row>
    <row r="96" spans="1:10" ht="39.950000000000003" customHeight="1" thickBot="1" x14ac:dyDescent="0.25">
      <c r="A96" s="132"/>
      <c r="B96" s="14" t="s">
        <v>40</v>
      </c>
      <c r="C96" s="22"/>
      <c r="D96" s="135"/>
      <c r="E96" s="118"/>
      <c r="F96" s="119"/>
      <c r="G96" s="119"/>
      <c r="H96" s="119"/>
      <c r="I96" s="119"/>
      <c r="J96" s="120"/>
    </row>
    <row r="97" spans="1:10" ht="15" customHeight="1" x14ac:dyDescent="0.2">
      <c r="A97" s="184" t="s">
        <v>196</v>
      </c>
      <c r="B97" s="12" t="s">
        <v>37</v>
      </c>
      <c r="C97" s="13"/>
      <c r="D97" s="133" t="str">
        <f>+IF(C100="X","Variable no aplica",IF(OR(C97="",C98="",C99=""),"Valide todos los criterios",IF(AND(C97="Cumple",C98="Cumple",C99="Cumple"),"Cumple variable","No cumple variable")))</f>
        <v>Valide todos los criterios</v>
      </c>
      <c r="E97" s="136" t="s">
        <v>46</v>
      </c>
      <c r="F97" s="136"/>
      <c r="G97" s="136"/>
      <c r="H97" s="136"/>
      <c r="I97" s="136"/>
      <c r="J97" s="137"/>
    </row>
    <row r="98" spans="1:10" ht="60" customHeight="1" x14ac:dyDescent="0.2">
      <c r="A98" s="185"/>
      <c r="B98" s="10" t="s">
        <v>38</v>
      </c>
      <c r="C98" s="11"/>
      <c r="D98" s="134"/>
      <c r="E98" s="138"/>
      <c r="F98" s="139"/>
      <c r="G98" s="139"/>
      <c r="H98" s="139"/>
      <c r="I98" s="139"/>
      <c r="J98" s="140"/>
    </row>
    <row r="99" spans="1:10" ht="60" customHeight="1" x14ac:dyDescent="0.2">
      <c r="A99" s="185"/>
      <c r="B99" s="16" t="s">
        <v>39</v>
      </c>
      <c r="C99" s="17"/>
      <c r="D99" s="187"/>
      <c r="E99" s="138"/>
      <c r="F99" s="139"/>
      <c r="G99" s="139"/>
      <c r="H99" s="139"/>
      <c r="I99" s="139"/>
      <c r="J99" s="140"/>
    </row>
    <row r="100" spans="1:10" ht="15" customHeight="1" thickBot="1" x14ac:dyDescent="0.25">
      <c r="A100" s="186"/>
      <c r="B100" s="18" t="s">
        <v>48</v>
      </c>
      <c r="C100" s="19"/>
      <c r="D100" s="135"/>
      <c r="E100" s="118"/>
      <c r="F100" s="119"/>
      <c r="G100" s="119"/>
      <c r="H100" s="119"/>
      <c r="I100" s="119"/>
      <c r="J100" s="120"/>
    </row>
    <row r="101" spans="1:10" ht="15" customHeight="1" x14ac:dyDescent="0.2">
      <c r="A101" s="130" t="s">
        <v>197</v>
      </c>
      <c r="B101" s="175" t="s">
        <v>54</v>
      </c>
      <c r="C101" s="178"/>
      <c r="D101" s="168"/>
      <c r="E101" s="136" t="s">
        <v>46</v>
      </c>
      <c r="F101" s="136"/>
      <c r="G101" s="136"/>
      <c r="H101" s="136"/>
      <c r="I101" s="136"/>
      <c r="J101" s="137"/>
    </row>
    <row r="102" spans="1:10" ht="15" customHeight="1" x14ac:dyDescent="0.2">
      <c r="A102" s="131"/>
      <c r="B102" s="176"/>
      <c r="C102" s="179"/>
      <c r="D102" s="169"/>
      <c r="E102" s="138"/>
      <c r="F102" s="139"/>
      <c r="G102" s="139"/>
      <c r="H102" s="139"/>
      <c r="I102" s="139"/>
      <c r="J102" s="140"/>
    </row>
    <row r="103" spans="1:10" ht="15" customHeight="1" x14ac:dyDescent="0.2">
      <c r="A103" s="131"/>
      <c r="B103" s="176"/>
      <c r="C103" s="179"/>
      <c r="D103" s="169"/>
      <c r="E103" s="138"/>
      <c r="F103" s="139"/>
      <c r="G103" s="139"/>
      <c r="H103" s="139"/>
      <c r="I103" s="139"/>
      <c r="J103" s="140"/>
    </row>
    <row r="104" spans="1:10" ht="15" customHeight="1" x14ac:dyDescent="0.2">
      <c r="A104" s="131"/>
      <c r="B104" s="176"/>
      <c r="C104" s="179"/>
      <c r="D104" s="169"/>
      <c r="E104" s="138"/>
      <c r="F104" s="139"/>
      <c r="G104" s="139"/>
      <c r="H104" s="139"/>
      <c r="I104" s="139"/>
      <c r="J104" s="140"/>
    </row>
    <row r="105" spans="1:10" ht="15" customHeight="1" x14ac:dyDescent="0.2">
      <c r="A105" s="131"/>
      <c r="B105" s="176"/>
      <c r="C105" s="179"/>
      <c r="D105" s="169"/>
      <c r="E105" s="138"/>
      <c r="F105" s="139"/>
      <c r="G105" s="139"/>
      <c r="H105" s="139"/>
      <c r="I105" s="139"/>
      <c r="J105" s="140"/>
    </row>
    <row r="106" spans="1:10" ht="15" customHeight="1" x14ac:dyDescent="0.2">
      <c r="A106" s="131"/>
      <c r="B106" s="176"/>
      <c r="C106" s="179"/>
      <c r="D106" s="169"/>
      <c r="E106" s="138"/>
      <c r="F106" s="139"/>
      <c r="G106" s="139"/>
      <c r="H106" s="139"/>
      <c r="I106" s="139"/>
      <c r="J106" s="140"/>
    </row>
    <row r="107" spans="1:10" ht="15" customHeight="1" x14ac:dyDescent="0.2">
      <c r="A107" s="131"/>
      <c r="B107" s="176"/>
      <c r="C107" s="179"/>
      <c r="D107" s="169"/>
      <c r="E107" s="138"/>
      <c r="F107" s="139"/>
      <c r="G107" s="139"/>
      <c r="H107" s="139"/>
      <c r="I107" s="139"/>
      <c r="J107" s="140"/>
    </row>
    <row r="108" spans="1:10" ht="15" customHeight="1" thickBot="1" x14ac:dyDescent="0.25">
      <c r="A108" s="132"/>
      <c r="B108" s="177"/>
      <c r="C108" s="180"/>
      <c r="D108" s="170"/>
      <c r="E108" s="118"/>
      <c r="F108" s="119"/>
      <c r="G108" s="119"/>
      <c r="H108" s="119"/>
      <c r="I108" s="119"/>
      <c r="J108" s="120"/>
    </row>
    <row r="109" spans="1:10" ht="140.1" customHeight="1" thickBot="1" x14ac:dyDescent="0.25">
      <c r="A109" s="125" t="s">
        <v>401</v>
      </c>
      <c r="B109" s="126"/>
      <c r="C109" s="126"/>
      <c r="D109" s="126"/>
      <c r="E109" s="126"/>
      <c r="F109" s="126"/>
      <c r="G109" s="126"/>
      <c r="H109" s="127"/>
      <c r="I109" s="128" t="str">
        <f>+IF(OR(D110="Valide todos los criterios"),"Valide todas las variables",IF(AND(D110="Cumple variable"),"Cumple obligación","No cumple obligación"))</f>
        <v>Valide todas las variables</v>
      </c>
      <c r="J109" s="129"/>
    </row>
    <row r="110" spans="1:10" ht="15" customHeight="1" x14ac:dyDescent="0.2">
      <c r="A110" s="130" t="s">
        <v>198</v>
      </c>
      <c r="B110" s="121" t="s">
        <v>38</v>
      </c>
      <c r="C110" s="123"/>
      <c r="D110" s="172" t="str">
        <f>+IF(OR(C110=""),"Valide todos los criterios",IF(AND(C110="Cumple"),"Cumple variable","No cumple variable"))</f>
        <v>Valide todos los criterios</v>
      </c>
      <c r="E110" s="136" t="s">
        <v>46</v>
      </c>
      <c r="F110" s="136"/>
      <c r="G110" s="136"/>
      <c r="H110" s="136"/>
      <c r="I110" s="136"/>
      <c r="J110" s="137"/>
    </row>
    <row r="111" spans="1:10" ht="120" customHeight="1" thickBot="1" x14ac:dyDescent="0.25">
      <c r="A111" s="132"/>
      <c r="B111" s="122"/>
      <c r="C111" s="124"/>
      <c r="D111" s="174"/>
      <c r="E111" s="118"/>
      <c r="F111" s="119"/>
      <c r="G111" s="119"/>
      <c r="H111" s="119"/>
      <c r="I111" s="119"/>
      <c r="J111" s="120"/>
    </row>
    <row r="112" spans="1:10" ht="90" customHeight="1" thickBot="1" x14ac:dyDescent="0.25">
      <c r="A112" s="125" t="s">
        <v>402</v>
      </c>
      <c r="B112" s="126"/>
      <c r="C112" s="126"/>
      <c r="D112" s="126"/>
      <c r="E112" s="126"/>
      <c r="F112" s="126"/>
      <c r="G112" s="126"/>
      <c r="H112" s="127"/>
      <c r="I112" s="128" t="str">
        <f>+IF(OR(D113="Valide todos los criterios"),"Valide todas las variables",IF(AND(D113="Cumple variable"),"Cumple obligación","No cumple obligación"))</f>
        <v>Valide todas las variables</v>
      </c>
      <c r="J112" s="129"/>
    </row>
    <row r="113" spans="1:10" ht="15" customHeight="1" x14ac:dyDescent="0.2">
      <c r="A113" s="130" t="s">
        <v>199</v>
      </c>
      <c r="B113" s="12" t="s">
        <v>37</v>
      </c>
      <c r="C113" s="13"/>
      <c r="D113" s="133" t="str">
        <f>+IF(OR(C113="",C114="",C115="",C116="",C117=""),"Valide todos los criterios",IF(AND(C113="Cumple",C114="Cumple",C115="Cumple",C116="Cumple",C117="Cumple"),"Cumple variable","No cumple variable"))</f>
        <v>Valide todos los criterios</v>
      </c>
      <c r="E113" s="136" t="s">
        <v>46</v>
      </c>
      <c r="F113" s="136"/>
      <c r="G113" s="136"/>
      <c r="H113" s="136"/>
      <c r="I113" s="136"/>
      <c r="J113" s="137"/>
    </row>
    <row r="114" spans="1:10" ht="35.1" customHeight="1" x14ac:dyDescent="0.2">
      <c r="A114" s="185"/>
      <c r="B114" s="10" t="s">
        <v>38</v>
      </c>
      <c r="C114" s="11"/>
      <c r="D114" s="134"/>
      <c r="E114" s="225"/>
      <c r="F114" s="226"/>
      <c r="G114" s="226"/>
      <c r="H114" s="226"/>
      <c r="I114" s="226"/>
      <c r="J114" s="227"/>
    </row>
    <row r="115" spans="1:10" ht="35.1" customHeight="1" x14ac:dyDescent="0.2">
      <c r="A115" s="185"/>
      <c r="B115" s="10" t="s">
        <v>39</v>
      </c>
      <c r="C115" s="11"/>
      <c r="D115" s="134"/>
      <c r="E115" s="138"/>
      <c r="F115" s="139"/>
      <c r="G115" s="139"/>
      <c r="H115" s="139"/>
      <c r="I115" s="139"/>
      <c r="J115" s="140"/>
    </row>
    <row r="116" spans="1:10" ht="35.1" customHeight="1" x14ac:dyDescent="0.2">
      <c r="A116" s="185"/>
      <c r="B116" s="10" t="s">
        <v>40</v>
      </c>
      <c r="C116" s="11"/>
      <c r="D116" s="134"/>
      <c r="E116" s="138"/>
      <c r="F116" s="139"/>
      <c r="G116" s="139"/>
      <c r="H116" s="139"/>
      <c r="I116" s="139"/>
      <c r="J116" s="140"/>
    </row>
    <row r="117" spans="1:10" ht="35.1" customHeight="1" thickBot="1" x14ac:dyDescent="0.25">
      <c r="A117" s="132"/>
      <c r="B117" s="14" t="s">
        <v>41</v>
      </c>
      <c r="C117" s="63"/>
      <c r="D117" s="135"/>
      <c r="E117" s="118"/>
      <c r="F117" s="119"/>
      <c r="G117" s="119"/>
      <c r="H117" s="119"/>
      <c r="I117" s="119"/>
      <c r="J117" s="120"/>
    </row>
    <row r="118" spans="1:10" ht="35.1" customHeight="1" thickBot="1" x14ac:dyDescent="0.25">
      <c r="A118" s="125" t="s">
        <v>200</v>
      </c>
      <c r="B118" s="126"/>
      <c r="C118" s="126"/>
      <c r="D118" s="126"/>
      <c r="E118" s="126"/>
      <c r="F118" s="126"/>
      <c r="G118" s="126"/>
      <c r="H118" s="127"/>
      <c r="I118" s="128" t="str">
        <f>+IF(OR(D119=""),"Valide todas las variables",IF(AND(D119="Cumple variable"),"Cumple obligación","No cumple obligación"))</f>
        <v>Valide todas las variables</v>
      </c>
      <c r="J118" s="129"/>
    </row>
    <row r="119" spans="1:10" ht="15" customHeight="1" x14ac:dyDescent="0.2">
      <c r="A119" s="130" t="s">
        <v>201</v>
      </c>
      <c r="B119" s="175" t="s">
        <v>54</v>
      </c>
      <c r="C119" s="178"/>
      <c r="D119" s="168"/>
      <c r="E119" s="136" t="s">
        <v>46</v>
      </c>
      <c r="F119" s="136"/>
      <c r="G119" s="136"/>
      <c r="H119" s="136"/>
      <c r="I119" s="136"/>
      <c r="J119" s="137"/>
    </row>
    <row r="120" spans="1:10" ht="15" customHeight="1" x14ac:dyDescent="0.2">
      <c r="A120" s="131"/>
      <c r="B120" s="176"/>
      <c r="C120" s="179"/>
      <c r="D120" s="169"/>
      <c r="E120" s="138"/>
      <c r="F120" s="139"/>
      <c r="G120" s="139"/>
      <c r="H120" s="139"/>
      <c r="I120" s="139"/>
      <c r="J120" s="140"/>
    </row>
    <row r="121" spans="1:10" ht="15" customHeight="1" x14ac:dyDescent="0.2">
      <c r="A121" s="131"/>
      <c r="B121" s="176"/>
      <c r="C121" s="179"/>
      <c r="D121" s="169"/>
      <c r="E121" s="138"/>
      <c r="F121" s="139"/>
      <c r="G121" s="139"/>
      <c r="H121" s="139"/>
      <c r="I121" s="139"/>
      <c r="J121" s="140"/>
    </row>
    <row r="122" spans="1:10" ht="15" customHeight="1" x14ac:dyDescent="0.2">
      <c r="A122" s="131"/>
      <c r="B122" s="176"/>
      <c r="C122" s="179"/>
      <c r="D122" s="169"/>
      <c r="E122" s="138"/>
      <c r="F122" s="139"/>
      <c r="G122" s="139"/>
      <c r="H122" s="139"/>
      <c r="I122" s="139"/>
      <c r="J122" s="140"/>
    </row>
    <row r="123" spans="1:10" ht="15" customHeight="1" x14ac:dyDescent="0.2">
      <c r="A123" s="131"/>
      <c r="B123" s="176"/>
      <c r="C123" s="179"/>
      <c r="D123" s="169"/>
      <c r="E123" s="138"/>
      <c r="F123" s="139"/>
      <c r="G123" s="139"/>
      <c r="H123" s="139"/>
      <c r="I123" s="139"/>
      <c r="J123" s="140"/>
    </row>
    <row r="124" spans="1:10" ht="15" customHeight="1" x14ac:dyDescent="0.2">
      <c r="A124" s="131"/>
      <c r="B124" s="176"/>
      <c r="C124" s="179"/>
      <c r="D124" s="169"/>
      <c r="E124" s="138"/>
      <c r="F124" s="139"/>
      <c r="G124" s="139"/>
      <c r="H124" s="139"/>
      <c r="I124" s="139"/>
      <c r="J124" s="140"/>
    </row>
    <row r="125" spans="1:10" ht="15" customHeight="1" x14ac:dyDescent="0.2">
      <c r="A125" s="131"/>
      <c r="B125" s="176"/>
      <c r="C125" s="179"/>
      <c r="D125" s="169"/>
      <c r="E125" s="138"/>
      <c r="F125" s="139"/>
      <c r="G125" s="139"/>
      <c r="H125" s="139"/>
      <c r="I125" s="139"/>
      <c r="J125" s="140"/>
    </row>
    <row r="126" spans="1:10" ht="15" customHeight="1" thickBot="1" x14ac:dyDescent="0.25">
      <c r="A126" s="132"/>
      <c r="B126" s="177"/>
      <c r="C126" s="180"/>
      <c r="D126" s="170"/>
      <c r="E126" s="118"/>
      <c r="F126" s="119"/>
      <c r="G126" s="119"/>
      <c r="H126" s="119"/>
      <c r="I126" s="119"/>
      <c r="J126" s="120"/>
    </row>
    <row r="127" spans="1:10" ht="39.950000000000003" customHeight="1" thickBot="1" x14ac:dyDescent="0.25">
      <c r="A127" s="125" t="s">
        <v>202</v>
      </c>
      <c r="B127" s="126"/>
      <c r="C127" s="126"/>
      <c r="D127" s="126"/>
      <c r="E127" s="126"/>
      <c r="F127" s="126"/>
      <c r="G127" s="126"/>
      <c r="H127" s="127"/>
      <c r="I127" s="128" t="str">
        <f>+IF(C130="X","Obligación no aplica",IF(OR(D128="Valide todos los criterios"),"Valide todas las variables",IF(AND(D128="Cumple variable"),"Cumple obligación","No cumple obligación")))</f>
        <v>Valide todas las variables</v>
      </c>
      <c r="J127" s="129"/>
    </row>
    <row r="128" spans="1:10" ht="15" customHeight="1" x14ac:dyDescent="0.2">
      <c r="A128" s="184" t="s">
        <v>203</v>
      </c>
      <c r="B128" s="12" t="s">
        <v>37</v>
      </c>
      <c r="C128" s="13"/>
      <c r="D128" s="133" t="str">
        <f>+IF(C130="X","Variable no aplica",IF(OR(C128="",C129=""),"Valide todos los criterios",IF(AND(C128="Cumple",C129="Cumple"),"Cumple variable","No cumple variable")))</f>
        <v>Valide todos los criterios</v>
      </c>
      <c r="E128" s="136" t="s">
        <v>46</v>
      </c>
      <c r="F128" s="136"/>
      <c r="G128" s="136"/>
      <c r="H128" s="136"/>
      <c r="I128" s="136"/>
      <c r="J128" s="137"/>
    </row>
    <row r="129" spans="1:10" ht="120" customHeight="1" x14ac:dyDescent="0.2">
      <c r="A129" s="185"/>
      <c r="B129" s="16" t="s">
        <v>38</v>
      </c>
      <c r="C129" s="17"/>
      <c r="D129" s="187"/>
      <c r="E129" s="138"/>
      <c r="F129" s="139"/>
      <c r="G129" s="139"/>
      <c r="H129" s="139"/>
      <c r="I129" s="139"/>
      <c r="J129" s="140"/>
    </row>
    <row r="130" spans="1:10" ht="15" customHeight="1" thickBot="1" x14ac:dyDescent="0.25">
      <c r="A130" s="186"/>
      <c r="B130" s="18" t="s">
        <v>48</v>
      </c>
      <c r="C130" s="19"/>
      <c r="D130" s="135"/>
      <c r="E130" s="118"/>
      <c r="F130" s="119"/>
      <c r="G130" s="119"/>
      <c r="H130" s="119"/>
      <c r="I130" s="119"/>
      <c r="J130" s="120"/>
    </row>
    <row r="131" spans="1:10" ht="39.950000000000003" customHeight="1" thickBot="1" x14ac:dyDescent="0.25">
      <c r="A131" s="125" t="s">
        <v>204</v>
      </c>
      <c r="B131" s="126"/>
      <c r="C131" s="126"/>
      <c r="D131" s="126"/>
      <c r="E131" s="126"/>
      <c r="F131" s="126"/>
      <c r="G131" s="126"/>
      <c r="H131" s="127"/>
      <c r="I131" s="128" t="str">
        <f>+IF(D132="Variable no aplica","Obligación no aplica",IF(OR(D132=""),"Valide todas las variables",IF(AND(D132="Cumple variable"),"Cumple obligación","No cumple obligación")))</f>
        <v>Valide todas las variables</v>
      </c>
      <c r="J131" s="129"/>
    </row>
    <row r="132" spans="1:10" ht="15" customHeight="1" x14ac:dyDescent="0.2">
      <c r="A132" s="130" t="s">
        <v>205</v>
      </c>
      <c r="B132" s="175" t="s">
        <v>54</v>
      </c>
      <c r="C132" s="178"/>
      <c r="D132" s="168"/>
      <c r="E132" s="136" t="s">
        <v>46</v>
      </c>
      <c r="F132" s="136"/>
      <c r="G132" s="136"/>
      <c r="H132" s="136"/>
      <c r="I132" s="136"/>
      <c r="J132" s="137"/>
    </row>
    <row r="133" spans="1:10" ht="15" customHeight="1" x14ac:dyDescent="0.2">
      <c r="A133" s="131"/>
      <c r="B133" s="176"/>
      <c r="C133" s="179"/>
      <c r="D133" s="169"/>
      <c r="E133" s="138"/>
      <c r="F133" s="139"/>
      <c r="G133" s="139"/>
      <c r="H133" s="139"/>
      <c r="I133" s="139"/>
      <c r="J133" s="140"/>
    </row>
    <row r="134" spans="1:10" ht="15" customHeight="1" x14ac:dyDescent="0.2">
      <c r="A134" s="131"/>
      <c r="B134" s="176"/>
      <c r="C134" s="179"/>
      <c r="D134" s="169"/>
      <c r="E134" s="138"/>
      <c r="F134" s="139"/>
      <c r="G134" s="139"/>
      <c r="H134" s="139"/>
      <c r="I134" s="139"/>
      <c r="J134" s="140"/>
    </row>
    <row r="135" spans="1:10" ht="15" customHeight="1" x14ac:dyDescent="0.2">
      <c r="A135" s="131"/>
      <c r="B135" s="176"/>
      <c r="C135" s="179"/>
      <c r="D135" s="169"/>
      <c r="E135" s="138"/>
      <c r="F135" s="139"/>
      <c r="G135" s="139"/>
      <c r="H135" s="139"/>
      <c r="I135" s="139"/>
      <c r="J135" s="140"/>
    </row>
    <row r="136" spans="1:10" ht="15" customHeight="1" x14ac:dyDescent="0.2">
      <c r="A136" s="131"/>
      <c r="B136" s="176"/>
      <c r="C136" s="179"/>
      <c r="D136" s="169"/>
      <c r="E136" s="138"/>
      <c r="F136" s="139"/>
      <c r="G136" s="139"/>
      <c r="H136" s="139"/>
      <c r="I136" s="139"/>
      <c r="J136" s="140"/>
    </row>
    <row r="137" spans="1:10" ht="15" customHeight="1" x14ac:dyDescent="0.2">
      <c r="A137" s="131"/>
      <c r="B137" s="176"/>
      <c r="C137" s="179"/>
      <c r="D137" s="169"/>
      <c r="E137" s="138"/>
      <c r="F137" s="139"/>
      <c r="G137" s="139"/>
      <c r="H137" s="139"/>
      <c r="I137" s="139"/>
      <c r="J137" s="140"/>
    </row>
    <row r="138" spans="1:10" ht="15" customHeight="1" x14ac:dyDescent="0.2">
      <c r="A138" s="131"/>
      <c r="B138" s="176"/>
      <c r="C138" s="179"/>
      <c r="D138" s="169"/>
      <c r="E138" s="138"/>
      <c r="F138" s="139"/>
      <c r="G138" s="139"/>
      <c r="H138" s="139"/>
      <c r="I138" s="139"/>
      <c r="J138" s="140"/>
    </row>
    <row r="139" spans="1:10" ht="15" customHeight="1" thickBot="1" x14ac:dyDescent="0.25">
      <c r="A139" s="132"/>
      <c r="B139" s="177"/>
      <c r="C139" s="180"/>
      <c r="D139" s="170"/>
      <c r="E139" s="118"/>
      <c r="F139" s="119"/>
      <c r="G139" s="119"/>
      <c r="H139" s="119"/>
      <c r="I139" s="119"/>
      <c r="J139" s="120"/>
    </row>
    <row r="140" spans="1:10" ht="39.950000000000003" customHeight="1" thickBot="1" x14ac:dyDescent="0.25">
      <c r="A140" s="125" t="s">
        <v>206</v>
      </c>
      <c r="B140" s="126"/>
      <c r="C140" s="126"/>
      <c r="D140" s="126"/>
      <c r="E140" s="126"/>
      <c r="F140" s="126"/>
      <c r="G140" s="126"/>
      <c r="H140" s="127"/>
      <c r="I140" s="128" t="str">
        <f>+IF(OR(D141="Valide todos los criterios"),"Valide todas las variables",IF(AND(D141="Cumple variable"),"Cumple obligación","No cumple obligación"))</f>
        <v>Valide todas las variables</v>
      </c>
      <c r="J140" s="129"/>
    </row>
    <row r="141" spans="1:10" ht="15" customHeight="1" x14ac:dyDescent="0.2">
      <c r="A141" s="130" t="s">
        <v>207</v>
      </c>
      <c r="B141" s="12" t="s">
        <v>37</v>
      </c>
      <c r="C141" s="13"/>
      <c r="D141" s="172" t="str">
        <f>+IF(C143="No aplica",IF(OR(C141="",C142=""),"Valide todos los criterios",IF(AND(C141="Cumple",C142="Cumple"),"Cumple variable","No cumple variable")),IF(OR(C141="",C142="",C143=""),"Valide todos los criterios",IF(AND(C141="Cumple",C142="Cumple",C143="Cumple"),"Cumple variable","No cumple variable")))</f>
        <v>Valide todos los criterios</v>
      </c>
      <c r="E141" s="136" t="s">
        <v>46</v>
      </c>
      <c r="F141" s="136"/>
      <c r="G141" s="136"/>
      <c r="H141" s="136"/>
      <c r="I141" s="136"/>
      <c r="J141" s="137"/>
    </row>
    <row r="142" spans="1:10" ht="60" customHeight="1" x14ac:dyDescent="0.2">
      <c r="A142" s="131"/>
      <c r="B142" s="10" t="s">
        <v>38</v>
      </c>
      <c r="C142" s="11"/>
      <c r="D142" s="173"/>
      <c r="E142" s="138"/>
      <c r="F142" s="139"/>
      <c r="G142" s="139"/>
      <c r="H142" s="139"/>
      <c r="I142" s="139"/>
      <c r="J142" s="140"/>
    </row>
    <row r="143" spans="1:10" ht="60" customHeight="1" thickBot="1" x14ac:dyDescent="0.25">
      <c r="A143" s="132"/>
      <c r="B143" s="14" t="s">
        <v>39</v>
      </c>
      <c r="C143" s="22"/>
      <c r="D143" s="174"/>
      <c r="E143" s="118"/>
      <c r="F143" s="119"/>
      <c r="G143" s="119"/>
      <c r="H143" s="119"/>
      <c r="I143" s="119"/>
      <c r="J143" s="120"/>
    </row>
    <row r="144" spans="1:10" ht="80.099999999999994" customHeight="1" thickBot="1" x14ac:dyDescent="0.25">
      <c r="A144" s="125" t="s">
        <v>208</v>
      </c>
      <c r="B144" s="126"/>
      <c r="C144" s="126"/>
      <c r="D144" s="126"/>
      <c r="E144" s="126"/>
      <c r="F144" s="126"/>
      <c r="G144" s="126"/>
      <c r="H144" s="127"/>
      <c r="I144" s="128" t="str">
        <f>+IF(D145="Variable no aplica","Obligación no aplica",IF(OR(D145=""),"Valide todas las variables",IF(AND(D145="Cumple variable"),"Cumple obligación","No cumple obligación")))</f>
        <v>Valide todas las variables</v>
      </c>
      <c r="J144" s="129"/>
    </row>
    <row r="145" spans="1:10" ht="15" customHeight="1" x14ac:dyDescent="0.2">
      <c r="A145" s="130" t="s">
        <v>209</v>
      </c>
      <c r="B145" s="175" t="s">
        <v>54</v>
      </c>
      <c r="C145" s="178"/>
      <c r="D145" s="168"/>
      <c r="E145" s="136" t="s">
        <v>46</v>
      </c>
      <c r="F145" s="136"/>
      <c r="G145" s="136"/>
      <c r="H145" s="136"/>
      <c r="I145" s="136"/>
      <c r="J145" s="137"/>
    </row>
    <row r="146" spans="1:10" ht="15" customHeight="1" x14ac:dyDescent="0.2">
      <c r="A146" s="131"/>
      <c r="B146" s="176"/>
      <c r="C146" s="179"/>
      <c r="D146" s="169"/>
      <c r="E146" s="138"/>
      <c r="F146" s="139"/>
      <c r="G146" s="139"/>
      <c r="H146" s="139"/>
      <c r="I146" s="139"/>
      <c r="J146" s="140"/>
    </row>
    <row r="147" spans="1:10" ht="15" customHeight="1" x14ac:dyDescent="0.2">
      <c r="A147" s="131"/>
      <c r="B147" s="176"/>
      <c r="C147" s="179"/>
      <c r="D147" s="169"/>
      <c r="E147" s="138"/>
      <c r="F147" s="139"/>
      <c r="G147" s="139"/>
      <c r="H147" s="139"/>
      <c r="I147" s="139"/>
      <c r="J147" s="140"/>
    </row>
    <row r="148" spans="1:10" ht="15" customHeight="1" x14ac:dyDescent="0.2">
      <c r="A148" s="131"/>
      <c r="B148" s="176"/>
      <c r="C148" s="179"/>
      <c r="D148" s="169"/>
      <c r="E148" s="138"/>
      <c r="F148" s="139"/>
      <c r="G148" s="139"/>
      <c r="H148" s="139"/>
      <c r="I148" s="139"/>
      <c r="J148" s="140"/>
    </row>
    <row r="149" spans="1:10" ht="15" customHeight="1" x14ac:dyDescent="0.2">
      <c r="A149" s="131"/>
      <c r="B149" s="176"/>
      <c r="C149" s="179"/>
      <c r="D149" s="169"/>
      <c r="E149" s="138"/>
      <c r="F149" s="139"/>
      <c r="G149" s="139"/>
      <c r="H149" s="139"/>
      <c r="I149" s="139"/>
      <c r="J149" s="140"/>
    </row>
    <row r="150" spans="1:10" ht="15" customHeight="1" x14ac:dyDescent="0.2">
      <c r="A150" s="131"/>
      <c r="B150" s="176"/>
      <c r="C150" s="179"/>
      <c r="D150" s="169"/>
      <c r="E150" s="138"/>
      <c r="F150" s="139"/>
      <c r="G150" s="139"/>
      <c r="H150" s="139"/>
      <c r="I150" s="139"/>
      <c r="J150" s="140"/>
    </row>
    <row r="151" spans="1:10" ht="15" customHeight="1" x14ac:dyDescent="0.2">
      <c r="A151" s="131"/>
      <c r="B151" s="176"/>
      <c r="C151" s="179"/>
      <c r="D151" s="169"/>
      <c r="E151" s="138"/>
      <c r="F151" s="139"/>
      <c r="G151" s="139"/>
      <c r="H151" s="139"/>
      <c r="I151" s="139"/>
      <c r="J151" s="140"/>
    </row>
    <row r="152" spans="1:10" ht="15" customHeight="1" thickBot="1" x14ac:dyDescent="0.25">
      <c r="A152" s="132"/>
      <c r="B152" s="177"/>
      <c r="C152" s="180"/>
      <c r="D152" s="170"/>
      <c r="E152" s="118"/>
      <c r="F152" s="119"/>
      <c r="G152" s="119"/>
      <c r="H152" s="119"/>
      <c r="I152" s="119"/>
      <c r="J152" s="120"/>
    </row>
    <row r="153" spans="1:10" ht="39.950000000000003" customHeight="1" thickBot="1" x14ac:dyDescent="0.25">
      <c r="A153" s="125" t="s">
        <v>210</v>
      </c>
      <c r="B153" s="126"/>
      <c r="C153" s="126"/>
      <c r="D153" s="126"/>
      <c r="E153" s="126"/>
      <c r="F153" s="126"/>
      <c r="G153" s="126"/>
      <c r="H153" s="127"/>
      <c r="I153" s="128" t="str">
        <f>+IF(OR(D154="Valide todos los criterios"),"Valide todas las variables",IF(AND(D154="Cumple variable"),"Cumple obligación","No cumple obligación"))</f>
        <v>Valide todas las variables</v>
      </c>
      <c r="J153" s="129"/>
    </row>
    <row r="154" spans="1:10" ht="15" customHeight="1" x14ac:dyDescent="0.2">
      <c r="A154" s="130" t="s">
        <v>211</v>
      </c>
      <c r="B154" s="12" t="s">
        <v>37</v>
      </c>
      <c r="C154" s="13"/>
      <c r="D154" s="172" t="str">
        <f>+IF(C155="No aplica",IF(OR(C154="",C156="",C157=""),"Valide todos los criterios",IF(AND(C154="Cumple",C156="Cumple",C157="Cumple"),"Cumple variable","No cumple variable")),IF(OR(C154="",C155="",C156="",C157=""),"Valide todos los criterios",IF(AND(C154="Cumple",C155="Cumple",C156="Cumple",C157="Cumple"),"Cumple variable","No cumple variable")))</f>
        <v>Valide todos los criterios</v>
      </c>
      <c r="E154" s="136" t="s">
        <v>46</v>
      </c>
      <c r="F154" s="136"/>
      <c r="G154" s="136"/>
      <c r="H154" s="136"/>
      <c r="I154" s="136"/>
      <c r="J154" s="137"/>
    </row>
    <row r="155" spans="1:10" ht="39.950000000000003" customHeight="1" x14ac:dyDescent="0.2">
      <c r="A155" s="131"/>
      <c r="B155" s="10" t="s">
        <v>38</v>
      </c>
      <c r="C155" s="11"/>
      <c r="D155" s="173"/>
      <c r="E155" s="138"/>
      <c r="F155" s="139"/>
      <c r="G155" s="139"/>
      <c r="H155" s="139"/>
      <c r="I155" s="139"/>
      <c r="J155" s="140"/>
    </row>
    <row r="156" spans="1:10" ht="39.950000000000003" customHeight="1" x14ac:dyDescent="0.2">
      <c r="A156" s="171"/>
      <c r="B156" s="65" t="s">
        <v>39</v>
      </c>
      <c r="C156" s="17"/>
      <c r="D156" s="173"/>
      <c r="E156" s="138"/>
      <c r="F156" s="139"/>
      <c r="G156" s="139"/>
      <c r="H156" s="139"/>
      <c r="I156" s="139"/>
      <c r="J156" s="140"/>
    </row>
    <row r="157" spans="1:10" ht="39.950000000000003" customHeight="1" thickBot="1" x14ac:dyDescent="0.25">
      <c r="A157" s="132"/>
      <c r="B157" s="14" t="s">
        <v>40</v>
      </c>
      <c r="C157" s="64"/>
      <c r="D157" s="174"/>
      <c r="E157" s="118"/>
      <c r="F157" s="119"/>
      <c r="G157" s="119"/>
      <c r="H157" s="119"/>
      <c r="I157" s="119"/>
      <c r="J157" s="120"/>
    </row>
    <row r="158" spans="1:10" ht="15" customHeight="1" thickBot="1" x14ac:dyDescent="0.25">
      <c r="A158" s="181" t="s">
        <v>60</v>
      </c>
      <c r="B158" s="182"/>
      <c r="C158" s="182"/>
      <c r="D158" s="182"/>
      <c r="E158" s="182"/>
      <c r="F158" s="182"/>
      <c r="G158" s="182"/>
      <c r="H158" s="182"/>
      <c r="I158" s="182"/>
      <c r="J158" s="183"/>
    </row>
    <row r="159" spans="1:10" ht="75" customHeight="1" thickBot="1" x14ac:dyDescent="0.25">
      <c r="A159" s="125" t="s">
        <v>212</v>
      </c>
      <c r="B159" s="126"/>
      <c r="C159" s="126"/>
      <c r="D159" s="126"/>
      <c r="E159" s="126"/>
      <c r="F159" s="126"/>
      <c r="G159" s="126"/>
      <c r="H159" s="127"/>
      <c r="I159" s="128" t="str">
        <f>+IF(OR(D160="Valide todos los criterios"),"Valide todas las variables",IF(AND(D160="Cumple variable"),"Cumple obligación","No cumple obligación"))</f>
        <v>Valide todas las variables</v>
      </c>
      <c r="J159" s="129"/>
    </row>
    <row r="160" spans="1:10" ht="15" customHeight="1" x14ac:dyDescent="0.2">
      <c r="A160" s="130" t="s">
        <v>213</v>
      </c>
      <c r="B160" s="12" t="s">
        <v>37</v>
      </c>
      <c r="C160" s="13"/>
      <c r="D160" s="133" t="str">
        <f>+IF(OR(C160="",C161="",C162=""),"Valide todos los criterios",IF(AND(C160="Cumple",C161="Cumple",C162="Cumple"),"Cumple variable","No cumple variable"))</f>
        <v>Valide todos los criterios</v>
      </c>
      <c r="E160" s="136" t="s">
        <v>46</v>
      </c>
      <c r="F160" s="136"/>
      <c r="G160" s="136"/>
      <c r="H160" s="136"/>
      <c r="I160" s="136"/>
      <c r="J160" s="137"/>
    </row>
    <row r="161" spans="1:10" ht="60" customHeight="1" x14ac:dyDescent="0.2">
      <c r="A161" s="131"/>
      <c r="B161" s="10" t="s">
        <v>38</v>
      </c>
      <c r="C161" s="11"/>
      <c r="D161" s="134"/>
      <c r="E161" s="138"/>
      <c r="F161" s="139"/>
      <c r="G161" s="139"/>
      <c r="H161" s="139"/>
      <c r="I161" s="139"/>
      <c r="J161" s="140"/>
    </row>
    <row r="162" spans="1:10" ht="60" customHeight="1" thickBot="1" x14ac:dyDescent="0.25">
      <c r="A162" s="132"/>
      <c r="B162" s="14" t="s">
        <v>39</v>
      </c>
      <c r="C162" s="22"/>
      <c r="D162" s="135"/>
      <c r="E162" s="118"/>
      <c r="F162" s="119"/>
      <c r="G162" s="119"/>
      <c r="H162" s="119"/>
      <c r="I162" s="119"/>
      <c r="J162" s="120"/>
    </row>
    <row r="163" spans="1:10" ht="60" customHeight="1" thickBot="1" x14ac:dyDescent="0.25">
      <c r="A163" s="125" t="s">
        <v>403</v>
      </c>
      <c r="B163" s="126"/>
      <c r="C163" s="126"/>
      <c r="D163" s="126"/>
      <c r="E163" s="126"/>
      <c r="F163" s="126"/>
      <c r="G163" s="126"/>
      <c r="H163" s="127"/>
      <c r="I163" s="128" t="str">
        <f>+IF(OR(D164="Valide todos los criterios"),"Valide todas las variables",IF(AND(D164="Cumple variable"),"Cumple obligación","No cumple obligación"))</f>
        <v>Valide todas las variables</v>
      </c>
      <c r="J163" s="129"/>
    </row>
    <row r="164" spans="1:10" ht="15" customHeight="1" x14ac:dyDescent="0.2">
      <c r="A164" s="130" t="s">
        <v>404</v>
      </c>
      <c r="B164" s="12" t="s">
        <v>37</v>
      </c>
      <c r="C164" s="13"/>
      <c r="D164" s="172" t="str">
        <f>+IF(OR(C164="",C165=""),"Valide todos los criterios",IF(AND(C164="Cumple",C165="Cumple"),"Cumple variable","No cumple variable"))</f>
        <v>Valide todos los criterios</v>
      </c>
      <c r="E164" s="136" t="s">
        <v>46</v>
      </c>
      <c r="F164" s="136"/>
      <c r="G164" s="136"/>
      <c r="H164" s="136"/>
      <c r="I164" s="136"/>
      <c r="J164" s="137"/>
    </row>
    <row r="165" spans="1:10" ht="120" customHeight="1" thickBot="1" x14ac:dyDescent="0.25">
      <c r="A165" s="132"/>
      <c r="B165" s="14" t="s">
        <v>38</v>
      </c>
      <c r="C165" s="22"/>
      <c r="D165" s="174"/>
      <c r="E165" s="118"/>
      <c r="F165" s="119"/>
      <c r="G165" s="119"/>
      <c r="H165" s="119"/>
      <c r="I165" s="119"/>
      <c r="J165" s="120"/>
    </row>
    <row r="166" spans="1:10" ht="90" customHeight="1" thickBot="1" x14ac:dyDescent="0.25">
      <c r="A166" s="125" t="s">
        <v>405</v>
      </c>
      <c r="B166" s="126"/>
      <c r="C166" s="126"/>
      <c r="D166" s="126"/>
      <c r="E166" s="126"/>
      <c r="F166" s="126"/>
      <c r="G166" s="126"/>
      <c r="H166" s="127"/>
      <c r="I166" s="128" t="str">
        <f>+IF(OR(D167="Valide todos los criterios"),"Valide todas las variables",IF(AND(D167="Cumple variable"),"Cumple obligación","No cumple obligación"))</f>
        <v>Valide todas las variables</v>
      </c>
      <c r="J166" s="129"/>
    </row>
    <row r="167" spans="1:10" ht="15" customHeight="1" x14ac:dyDescent="0.2">
      <c r="A167" s="130" t="s">
        <v>216</v>
      </c>
      <c r="B167" s="121" t="s">
        <v>37</v>
      </c>
      <c r="C167" s="123"/>
      <c r="D167" s="172" t="str">
        <f>+IF(OR(C167=""),"Valide todos los criterios",IF(AND(C167="Cumple"),"Cumple variable","No cumple variable"))</f>
        <v>Valide todos los criterios</v>
      </c>
      <c r="E167" s="136" t="s">
        <v>46</v>
      </c>
      <c r="F167" s="136"/>
      <c r="G167" s="136"/>
      <c r="H167" s="136"/>
      <c r="I167" s="136"/>
      <c r="J167" s="137"/>
    </row>
    <row r="168" spans="1:10" ht="120" customHeight="1" thickBot="1" x14ac:dyDescent="0.25">
      <c r="A168" s="132"/>
      <c r="B168" s="122"/>
      <c r="C168" s="124"/>
      <c r="D168" s="174"/>
      <c r="E168" s="118"/>
      <c r="F168" s="119"/>
      <c r="G168" s="119"/>
      <c r="H168" s="119"/>
      <c r="I168" s="119"/>
      <c r="J168" s="120"/>
    </row>
    <row r="169" spans="1:10" ht="39.950000000000003" customHeight="1" thickBot="1" x14ac:dyDescent="0.25">
      <c r="A169" s="125" t="s">
        <v>406</v>
      </c>
      <c r="B169" s="126"/>
      <c r="C169" s="126"/>
      <c r="D169" s="126"/>
      <c r="E169" s="126"/>
      <c r="F169" s="126"/>
      <c r="G169" s="126"/>
      <c r="H169" s="127"/>
      <c r="I169" s="128" t="str">
        <f>+IF(OR(D170="Valide todos los criterios"),"Valide todas las variables",IF(AND(D170="Cumple variable"),"Cumple obligación","No cumple obligación"))</f>
        <v>Valide todas las variables</v>
      </c>
      <c r="J169" s="129"/>
    </row>
    <row r="170" spans="1:10" ht="15" customHeight="1" x14ac:dyDescent="0.2">
      <c r="A170" s="130" t="s">
        <v>406</v>
      </c>
      <c r="B170" s="12" t="s">
        <v>37</v>
      </c>
      <c r="C170" s="13"/>
      <c r="D170" s="133" t="str">
        <f>+IF(OR(C170="",C171="",C172="",C173="",C174=""),"Valide todos los criterios",IF(AND(C170="Cumple",C171="Cumple",C172="Cumple",C173="Cumple",C174="Cumple"),"Cumple variable","No cumple variable"))</f>
        <v>Valide todos los criterios</v>
      </c>
      <c r="E170" s="136" t="s">
        <v>46</v>
      </c>
      <c r="F170" s="136"/>
      <c r="G170" s="136"/>
      <c r="H170" s="136"/>
      <c r="I170" s="136"/>
      <c r="J170" s="137"/>
    </row>
    <row r="171" spans="1:10" ht="30" customHeight="1" x14ac:dyDescent="0.2">
      <c r="A171" s="131"/>
      <c r="B171" s="10" t="s">
        <v>38</v>
      </c>
      <c r="C171" s="11"/>
      <c r="D171" s="134"/>
      <c r="E171" s="138"/>
      <c r="F171" s="139"/>
      <c r="G171" s="139"/>
      <c r="H171" s="139"/>
      <c r="I171" s="139"/>
      <c r="J171" s="140"/>
    </row>
    <row r="172" spans="1:10" ht="30" customHeight="1" x14ac:dyDescent="0.2">
      <c r="A172" s="131"/>
      <c r="B172" s="10" t="s">
        <v>39</v>
      </c>
      <c r="C172" s="11"/>
      <c r="D172" s="134"/>
      <c r="E172" s="138"/>
      <c r="F172" s="139"/>
      <c r="G172" s="139"/>
      <c r="H172" s="139"/>
      <c r="I172" s="139"/>
      <c r="J172" s="140"/>
    </row>
    <row r="173" spans="1:10" ht="30" customHeight="1" x14ac:dyDescent="0.2">
      <c r="A173" s="131"/>
      <c r="B173" s="10" t="s">
        <v>40</v>
      </c>
      <c r="C173" s="11"/>
      <c r="D173" s="134"/>
      <c r="E173" s="138"/>
      <c r="F173" s="139"/>
      <c r="G173" s="139"/>
      <c r="H173" s="139"/>
      <c r="I173" s="139"/>
      <c r="J173" s="140"/>
    </row>
    <row r="174" spans="1:10" ht="30" customHeight="1" thickBot="1" x14ac:dyDescent="0.25">
      <c r="A174" s="132"/>
      <c r="B174" s="14" t="s">
        <v>41</v>
      </c>
      <c r="C174" s="24"/>
      <c r="D174" s="135"/>
      <c r="E174" s="118"/>
      <c r="F174" s="119"/>
      <c r="G174" s="119"/>
      <c r="H174" s="119"/>
      <c r="I174" s="119"/>
      <c r="J174" s="120"/>
    </row>
    <row r="175" spans="1:10" ht="39.950000000000003" customHeight="1" thickBot="1" x14ac:dyDescent="0.25">
      <c r="A175" s="125" t="s">
        <v>219</v>
      </c>
      <c r="B175" s="126"/>
      <c r="C175" s="126"/>
      <c r="D175" s="126"/>
      <c r="E175" s="126"/>
      <c r="F175" s="126"/>
      <c r="G175" s="126"/>
      <c r="H175" s="127"/>
      <c r="I175" s="128" t="str">
        <f>+IF(D176="Variable no aplica","Obligación no aplica",IF(OR(D176=""),"Valide todas las variables",IF(AND(D176="Cumple variable"),"Cumple obligación","No cumple obligación")))</f>
        <v>Valide todas las variables</v>
      </c>
      <c r="J175" s="129"/>
    </row>
    <row r="176" spans="1:10" ht="15" customHeight="1" x14ac:dyDescent="0.2">
      <c r="A176" s="130" t="s">
        <v>220</v>
      </c>
      <c r="B176" s="175" t="s">
        <v>54</v>
      </c>
      <c r="C176" s="178"/>
      <c r="D176" s="168"/>
      <c r="E176" s="136" t="s">
        <v>46</v>
      </c>
      <c r="F176" s="136"/>
      <c r="G176" s="136"/>
      <c r="H176" s="136"/>
      <c r="I176" s="136"/>
      <c r="J176" s="137"/>
    </row>
    <row r="177" spans="1:10" ht="15" customHeight="1" x14ac:dyDescent="0.2">
      <c r="A177" s="131"/>
      <c r="B177" s="176"/>
      <c r="C177" s="179"/>
      <c r="D177" s="169"/>
      <c r="E177" s="138"/>
      <c r="F177" s="139"/>
      <c r="G177" s="139"/>
      <c r="H177" s="139"/>
      <c r="I177" s="139"/>
      <c r="J177" s="140"/>
    </row>
    <row r="178" spans="1:10" ht="15" customHeight="1" x14ac:dyDescent="0.2">
      <c r="A178" s="131"/>
      <c r="B178" s="176"/>
      <c r="C178" s="179"/>
      <c r="D178" s="169"/>
      <c r="E178" s="138"/>
      <c r="F178" s="139"/>
      <c r="G178" s="139"/>
      <c r="H178" s="139"/>
      <c r="I178" s="139"/>
      <c r="J178" s="140"/>
    </row>
    <row r="179" spans="1:10" ht="15" customHeight="1" x14ac:dyDescent="0.2">
      <c r="A179" s="131"/>
      <c r="B179" s="176"/>
      <c r="C179" s="179"/>
      <c r="D179" s="169"/>
      <c r="E179" s="138"/>
      <c r="F179" s="139"/>
      <c r="G179" s="139"/>
      <c r="H179" s="139"/>
      <c r="I179" s="139"/>
      <c r="J179" s="140"/>
    </row>
    <row r="180" spans="1:10" ht="15" customHeight="1" x14ac:dyDescent="0.2">
      <c r="A180" s="131"/>
      <c r="B180" s="176"/>
      <c r="C180" s="179"/>
      <c r="D180" s="169"/>
      <c r="E180" s="138"/>
      <c r="F180" s="139"/>
      <c r="G180" s="139"/>
      <c r="H180" s="139"/>
      <c r="I180" s="139"/>
      <c r="J180" s="140"/>
    </row>
    <row r="181" spans="1:10" ht="15" customHeight="1" x14ac:dyDescent="0.2">
      <c r="A181" s="131"/>
      <c r="B181" s="176"/>
      <c r="C181" s="179"/>
      <c r="D181" s="169"/>
      <c r="E181" s="138"/>
      <c r="F181" s="139"/>
      <c r="G181" s="139"/>
      <c r="H181" s="139"/>
      <c r="I181" s="139"/>
      <c r="J181" s="140"/>
    </row>
    <row r="182" spans="1:10" ht="15" customHeight="1" x14ac:dyDescent="0.2">
      <c r="A182" s="131"/>
      <c r="B182" s="176"/>
      <c r="C182" s="179"/>
      <c r="D182" s="169"/>
      <c r="E182" s="138"/>
      <c r="F182" s="139"/>
      <c r="G182" s="139"/>
      <c r="H182" s="139"/>
      <c r="I182" s="139"/>
      <c r="J182" s="140"/>
    </row>
    <row r="183" spans="1:10" ht="15" customHeight="1" thickBot="1" x14ac:dyDescent="0.25">
      <c r="A183" s="132"/>
      <c r="B183" s="177"/>
      <c r="C183" s="180"/>
      <c r="D183" s="170"/>
      <c r="E183" s="118"/>
      <c r="F183" s="119"/>
      <c r="G183" s="119"/>
      <c r="H183" s="119"/>
      <c r="I183" s="119"/>
      <c r="J183" s="120"/>
    </row>
    <row r="184" spans="1:10" ht="15" customHeight="1" thickBot="1" x14ac:dyDescent="0.25">
      <c r="A184" s="181" t="s">
        <v>61</v>
      </c>
      <c r="B184" s="182"/>
      <c r="C184" s="182"/>
      <c r="D184" s="182"/>
      <c r="E184" s="182"/>
      <c r="F184" s="182"/>
      <c r="G184" s="182"/>
      <c r="H184" s="182"/>
      <c r="I184" s="182"/>
      <c r="J184" s="183"/>
    </row>
    <row r="185" spans="1:10" ht="39.950000000000003" customHeight="1" thickBot="1" x14ac:dyDescent="0.25">
      <c r="A185" s="125" t="s">
        <v>407</v>
      </c>
      <c r="B185" s="126"/>
      <c r="C185" s="126"/>
      <c r="D185" s="126"/>
      <c r="E185" s="126"/>
      <c r="F185" s="126"/>
      <c r="G185" s="126"/>
      <c r="H185" s="127"/>
      <c r="I185" s="128" t="str">
        <f>+IF(OR(D186="Valide todos los criterios"),"Valide todas las variables",IF(AND(D186="Cumple variable"),"Cumple obligación","No cumple obligación"))</f>
        <v>Valide todas las variables</v>
      </c>
      <c r="J185" s="129"/>
    </row>
    <row r="186" spans="1:10" ht="15" customHeight="1" x14ac:dyDescent="0.2">
      <c r="A186" s="130" t="s">
        <v>62</v>
      </c>
      <c r="B186" s="12" t="s">
        <v>37</v>
      </c>
      <c r="C186" s="13"/>
      <c r="D186" s="133" t="str">
        <f>+IF(OR(C186="",C187="",C188="",C189="",C190=""),"Valide todos los criterios",IF(AND(C186="Cumple",C187="Cumple",C188="Cumple",C189="Cumple",C190="Cumple"),"Cumple variable","No cumple variable"))</f>
        <v>Valide todos los criterios</v>
      </c>
      <c r="E186" s="136" t="s">
        <v>46</v>
      </c>
      <c r="F186" s="136"/>
      <c r="G186" s="136"/>
      <c r="H186" s="136"/>
      <c r="I186" s="136"/>
      <c r="J186" s="137"/>
    </row>
    <row r="187" spans="1:10" ht="30" customHeight="1" x14ac:dyDescent="0.2">
      <c r="A187" s="131"/>
      <c r="B187" s="10" t="s">
        <v>38</v>
      </c>
      <c r="C187" s="11"/>
      <c r="D187" s="134"/>
      <c r="E187" s="138"/>
      <c r="F187" s="139"/>
      <c r="G187" s="139"/>
      <c r="H187" s="139"/>
      <c r="I187" s="139"/>
      <c r="J187" s="140"/>
    </row>
    <row r="188" spans="1:10" ht="30" customHeight="1" x14ac:dyDescent="0.2">
      <c r="A188" s="131"/>
      <c r="B188" s="10" t="s">
        <v>39</v>
      </c>
      <c r="C188" s="11"/>
      <c r="D188" s="134"/>
      <c r="E188" s="138"/>
      <c r="F188" s="139"/>
      <c r="G188" s="139"/>
      <c r="H188" s="139"/>
      <c r="I188" s="139"/>
      <c r="J188" s="140"/>
    </row>
    <row r="189" spans="1:10" ht="30" customHeight="1" x14ac:dyDescent="0.2">
      <c r="A189" s="131"/>
      <c r="B189" s="10" t="s">
        <v>40</v>
      </c>
      <c r="C189" s="11"/>
      <c r="D189" s="134"/>
      <c r="E189" s="138"/>
      <c r="F189" s="139"/>
      <c r="G189" s="139"/>
      <c r="H189" s="139"/>
      <c r="I189" s="139"/>
      <c r="J189" s="140"/>
    </row>
    <row r="190" spans="1:10" ht="30" customHeight="1" thickBot="1" x14ac:dyDescent="0.25">
      <c r="A190" s="132"/>
      <c r="B190" s="14" t="s">
        <v>41</v>
      </c>
      <c r="C190" s="24"/>
      <c r="D190" s="135"/>
      <c r="E190" s="118"/>
      <c r="F190" s="119"/>
      <c r="G190" s="119"/>
      <c r="H190" s="119"/>
      <c r="I190" s="119"/>
      <c r="J190" s="120"/>
    </row>
    <row r="191" spans="1:10" ht="60" customHeight="1" thickBot="1" x14ac:dyDescent="0.25">
      <c r="A191" s="125" t="s">
        <v>174</v>
      </c>
      <c r="B191" s="126"/>
      <c r="C191" s="126"/>
      <c r="D191" s="126"/>
      <c r="E191" s="126"/>
      <c r="F191" s="126"/>
      <c r="G191" s="126"/>
      <c r="H191" s="127"/>
      <c r="I191" s="128" t="str">
        <f>+IF(OR(D192="Valide todos los criterios"),"Valide todas las variables",IF(AND(D192="Cumple variable"),"Cumple obligación","No cumple obligación"))</f>
        <v>Valide todas las variables</v>
      </c>
      <c r="J191" s="129"/>
    </row>
    <row r="192" spans="1:10" ht="15" customHeight="1" x14ac:dyDescent="0.2">
      <c r="A192" s="130" t="s">
        <v>63</v>
      </c>
      <c r="B192" s="12" t="s">
        <v>37</v>
      </c>
      <c r="C192" s="13"/>
      <c r="D192" s="133" t="str">
        <f>+IF(OR(C192="",C193="",C194="",C195="",C196="",C197="",C198=""),"Valide todos los criterios",IF(AND(C192="Cumple",C193="Cumple",C194="Cumple",C195="Cumple",C196="Cumple",C197="Cumple",C198="Cumple"),"Cumple variable","No cumple variable"))</f>
        <v>Valide todos los criterios</v>
      </c>
      <c r="E192" s="136" t="s">
        <v>46</v>
      </c>
      <c r="F192" s="136"/>
      <c r="G192" s="136"/>
      <c r="H192" s="136"/>
      <c r="I192" s="136"/>
      <c r="J192" s="137"/>
    </row>
    <row r="193" spans="1:10" ht="20.100000000000001" customHeight="1" x14ac:dyDescent="0.2">
      <c r="A193" s="131"/>
      <c r="B193" s="10" t="s">
        <v>38</v>
      </c>
      <c r="C193" s="11"/>
      <c r="D193" s="134"/>
      <c r="E193" s="138"/>
      <c r="F193" s="139"/>
      <c r="G193" s="139"/>
      <c r="H193" s="139"/>
      <c r="I193" s="139"/>
      <c r="J193" s="140"/>
    </row>
    <row r="194" spans="1:10" ht="20.100000000000001" customHeight="1" x14ac:dyDescent="0.2">
      <c r="A194" s="131"/>
      <c r="B194" s="10" t="s">
        <v>39</v>
      </c>
      <c r="C194" s="11"/>
      <c r="D194" s="134"/>
      <c r="E194" s="138"/>
      <c r="F194" s="139"/>
      <c r="G194" s="139"/>
      <c r="H194" s="139"/>
      <c r="I194" s="139"/>
      <c r="J194" s="140"/>
    </row>
    <row r="195" spans="1:10" ht="20.100000000000001" customHeight="1" x14ac:dyDescent="0.2">
      <c r="A195" s="131"/>
      <c r="B195" s="10" t="s">
        <v>40</v>
      </c>
      <c r="C195" s="11"/>
      <c r="D195" s="134"/>
      <c r="E195" s="138"/>
      <c r="F195" s="139"/>
      <c r="G195" s="139"/>
      <c r="H195" s="139"/>
      <c r="I195" s="139"/>
      <c r="J195" s="140"/>
    </row>
    <row r="196" spans="1:10" ht="20.100000000000001" customHeight="1" x14ac:dyDescent="0.2">
      <c r="A196" s="131"/>
      <c r="B196" s="10" t="s">
        <v>41</v>
      </c>
      <c r="C196" s="11"/>
      <c r="D196" s="134"/>
      <c r="E196" s="138"/>
      <c r="F196" s="139"/>
      <c r="G196" s="139"/>
      <c r="H196" s="139"/>
      <c r="I196" s="139"/>
      <c r="J196" s="140"/>
    </row>
    <row r="197" spans="1:10" ht="20.100000000000001" customHeight="1" x14ac:dyDescent="0.2">
      <c r="A197" s="131"/>
      <c r="B197" s="10" t="s">
        <v>42</v>
      </c>
      <c r="C197" s="11"/>
      <c r="D197" s="134"/>
      <c r="E197" s="138"/>
      <c r="F197" s="139"/>
      <c r="G197" s="139"/>
      <c r="H197" s="139"/>
      <c r="I197" s="139"/>
      <c r="J197" s="140"/>
    </row>
    <row r="198" spans="1:10" ht="20.100000000000001" customHeight="1" thickBot="1" x14ac:dyDescent="0.25">
      <c r="A198" s="132"/>
      <c r="B198" s="14" t="s">
        <v>43</v>
      </c>
      <c r="C198" s="24"/>
      <c r="D198" s="135"/>
      <c r="E198" s="118"/>
      <c r="F198" s="119"/>
      <c r="G198" s="119"/>
      <c r="H198" s="119"/>
      <c r="I198" s="119"/>
      <c r="J198" s="120"/>
    </row>
    <row r="199" spans="1:10" ht="45" customHeight="1" thickBot="1" x14ac:dyDescent="0.25">
      <c r="A199" s="125" t="s">
        <v>64</v>
      </c>
      <c r="B199" s="126"/>
      <c r="C199" s="126"/>
      <c r="D199" s="126"/>
      <c r="E199" s="126"/>
      <c r="F199" s="126"/>
      <c r="G199" s="126"/>
      <c r="H199" s="127"/>
      <c r="I199" s="128" t="str">
        <f>+IF(OR(D200="Valide todos los criterios"),"Valide todas las variables",IF(AND(D200="Cumple variable"),"Cumple obligación","No cumple obligación"))</f>
        <v>Valide todas las variables</v>
      </c>
      <c r="J199" s="129"/>
    </row>
    <row r="200" spans="1:10" ht="15" customHeight="1" x14ac:dyDescent="0.2">
      <c r="A200" s="130" t="s">
        <v>65</v>
      </c>
      <c r="B200" s="12" t="s">
        <v>37</v>
      </c>
      <c r="C200" s="13"/>
      <c r="D200" s="133" t="str">
        <f>+IF(OR(C200="",C201="",C202="",C203="",C204="",C205=""),"Valide todos los criterios",IF(AND(C200="Cumple",C201="Cumple",C202="Cumple",C203="Cumple",C204="Cumple",C205="Cumple"),"Cumple variable","No cumple variable"))</f>
        <v>Valide todos los criterios</v>
      </c>
      <c r="E200" s="136" t="s">
        <v>46</v>
      </c>
      <c r="F200" s="136"/>
      <c r="G200" s="136"/>
      <c r="H200" s="136"/>
      <c r="I200" s="136"/>
      <c r="J200" s="137"/>
    </row>
    <row r="201" spans="1:10" ht="24.95" customHeight="1" x14ac:dyDescent="0.2">
      <c r="A201" s="131"/>
      <c r="B201" s="10" t="s">
        <v>38</v>
      </c>
      <c r="C201" s="11"/>
      <c r="D201" s="134"/>
      <c r="E201" s="138"/>
      <c r="F201" s="139"/>
      <c r="G201" s="139"/>
      <c r="H201" s="139"/>
      <c r="I201" s="139"/>
      <c r="J201" s="140"/>
    </row>
    <row r="202" spans="1:10" ht="24.95" customHeight="1" x14ac:dyDescent="0.2">
      <c r="A202" s="131"/>
      <c r="B202" s="10" t="s">
        <v>39</v>
      </c>
      <c r="C202" s="11"/>
      <c r="D202" s="134"/>
      <c r="E202" s="138"/>
      <c r="F202" s="139"/>
      <c r="G202" s="139"/>
      <c r="H202" s="139"/>
      <c r="I202" s="139"/>
      <c r="J202" s="140"/>
    </row>
    <row r="203" spans="1:10" ht="24.95" customHeight="1" x14ac:dyDescent="0.2">
      <c r="A203" s="131"/>
      <c r="B203" s="10" t="s">
        <v>40</v>
      </c>
      <c r="C203" s="11"/>
      <c r="D203" s="134"/>
      <c r="E203" s="138"/>
      <c r="F203" s="139"/>
      <c r="G203" s="139"/>
      <c r="H203" s="139"/>
      <c r="I203" s="139"/>
      <c r="J203" s="140"/>
    </row>
    <row r="204" spans="1:10" ht="24.95" customHeight="1" x14ac:dyDescent="0.2">
      <c r="A204" s="131"/>
      <c r="B204" s="10" t="s">
        <v>41</v>
      </c>
      <c r="C204" s="11"/>
      <c r="D204" s="134"/>
      <c r="E204" s="138"/>
      <c r="F204" s="139"/>
      <c r="G204" s="139"/>
      <c r="H204" s="139"/>
      <c r="I204" s="139"/>
      <c r="J204" s="140"/>
    </row>
    <row r="205" spans="1:10" ht="24.95" customHeight="1" thickBot="1" x14ac:dyDescent="0.25">
      <c r="A205" s="132"/>
      <c r="B205" s="14" t="s">
        <v>42</v>
      </c>
      <c r="C205" s="24"/>
      <c r="D205" s="135"/>
      <c r="E205" s="118"/>
      <c r="F205" s="119"/>
      <c r="G205" s="119"/>
      <c r="H205" s="119"/>
      <c r="I205" s="119"/>
      <c r="J205" s="120"/>
    </row>
    <row r="206" spans="1:10" ht="15" customHeight="1" thickBot="1" x14ac:dyDescent="0.25">
      <c r="A206" s="181" t="s">
        <v>66</v>
      </c>
      <c r="B206" s="182"/>
      <c r="C206" s="182"/>
      <c r="D206" s="182"/>
      <c r="E206" s="182"/>
      <c r="F206" s="182"/>
      <c r="G206" s="182"/>
      <c r="H206" s="182"/>
      <c r="I206" s="182"/>
      <c r="J206" s="183"/>
    </row>
    <row r="207" spans="1:10" ht="39.950000000000003" customHeight="1" thickBot="1" x14ac:dyDescent="0.25">
      <c r="A207" s="125" t="s">
        <v>408</v>
      </c>
      <c r="B207" s="126"/>
      <c r="C207" s="126"/>
      <c r="D207" s="126"/>
      <c r="E207" s="126"/>
      <c r="F207" s="126"/>
      <c r="G207" s="126"/>
      <c r="H207" s="127"/>
      <c r="I207" s="128" t="str">
        <f>+IF(C213="X","Obligación no aplica",IF(OR(D208="Valide todos los criterios"),"Valide todas las variables",IF(AND(D208="Cumple variable"),"Cumple obligación","No cumple obligación")))</f>
        <v>Valide todas las variables</v>
      </c>
      <c r="J207" s="129"/>
    </row>
    <row r="208" spans="1:10" ht="15" customHeight="1" x14ac:dyDescent="0.2">
      <c r="A208" s="184" t="s">
        <v>409</v>
      </c>
      <c r="B208" s="12" t="s">
        <v>37</v>
      </c>
      <c r="C208" s="13"/>
      <c r="D208" s="133" t="str">
        <f>+IF(C213="X","Variable no aplica",IF(C210="No aplica",IF(OR(C208="",C209="",C211="",C212=""),"Valide todos los criterios",IF(AND(C208="Cumple",C209="Cumple",C211="Cumple",C212="Cumple"),"Cumple variable","No cumple variable")),IF(OR(C208="",C209="",C210="",C211="",C212=""),"Valide todos los criterios",IF(AND(C208="Cumple",C209="Cumple",C210="Cumple",C211="Cumple",C212="Cumple"),"Cumple variable","No cumple variable"))))</f>
        <v>Valide todos los criterios</v>
      </c>
      <c r="E208" s="136" t="s">
        <v>46</v>
      </c>
      <c r="F208" s="136"/>
      <c r="G208" s="136"/>
      <c r="H208" s="136"/>
      <c r="I208" s="136"/>
      <c r="J208" s="137"/>
    </row>
    <row r="209" spans="1:10" ht="30" customHeight="1" x14ac:dyDescent="0.2">
      <c r="A209" s="185"/>
      <c r="B209" s="16" t="s">
        <v>38</v>
      </c>
      <c r="C209" s="17"/>
      <c r="D209" s="187"/>
      <c r="E209" s="138"/>
      <c r="F209" s="139"/>
      <c r="G209" s="139"/>
      <c r="H209" s="139"/>
      <c r="I209" s="139"/>
      <c r="J209" s="140"/>
    </row>
    <row r="210" spans="1:10" ht="30" customHeight="1" x14ac:dyDescent="0.2">
      <c r="A210" s="185"/>
      <c r="B210" s="16" t="s">
        <v>39</v>
      </c>
      <c r="C210" s="17"/>
      <c r="D210" s="187"/>
      <c r="E210" s="138"/>
      <c r="F210" s="139"/>
      <c r="G210" s="139"/>
      <c r="H210" s="139"/>
      <c r="I210" s="139"/>
      <c r="J210" s="140"/>
    </row>
    <row r="211" spans="1:10" ht="30" customHeight="1" x14ac:dyDescent="0.2">
      <c r="A211" s="185"/>
      <c r="B211" s="16" t="s">
        <v>40</v>
      </c>
      <c r="C211" s="17"/>
      <c r="D211" s="187"/>
      <c r="E211" s="138"/>
      <c r="F211" s="139"/>
      <c r="G211" s="139"/>
      <c r="H211" s="139"/>
      <c r="I211" s="139"/>
      <c r="J211" s="140"/>
    </row>
    <row r="212" spans="1:10" ht="30" customHeight="1" x14ac:dyDescent="0.2">
      <c r="A212" s="185"/>
      <c r="B212" s="16" t="s">
        <v>41</v>
      </c>
      <c r="C212" s="17"/>
      <c r="D212" s="187"/>
      <c r="E212" s="138"/>
      <c r="F212" s="139"/>
      <c r="G212" s="139"/>
      <c r="H212" s="139"/>
      <c r="I212" s="139"/>
      <c r="J212" s="140"/>
    </row>
    <row r="213" spans="1:10" ht="15" customHeight="1" thickBot="1" x14ac:dyDescent="0.25">
      <c r="A213" s="186"/>
      <c r="B213" s="18" t="s">
        <v>48</v>
      </c>
      <c r="C213" s="19"/>
      <c r="D213" s="135"/>
      <c r="E213" s="118"/>
      <c r="F213" s="119"/>
      <c r="G213" s="119"/>
      <c r="H213" s="119"/>
      <c r="I213" s="119"/>
      <c r="J213" s="120"/>
    </row>
    <row r="214" spans="1:10" ht="15" customHeight="1" x14ac:dyDescent="0.2">
      <c r="A214" s="162" t="s">
        <v>86</v>
      </c>
      <c r="B214" s="163"/>
      <c r="C214" s="163"/>
      <c r="D214" s="163"/>
      <c r="E214" s="163"/>
      <c r="F214" s="163"/>
      <c r="G214" s="163"/>
      <c r="H214" s="163"/>
      <c r="I214" s="163"/>
      <c r="J214" s="164"/>
    </row>
    <row r="215" spans="1:10" ht="249.95" customHeight="1" x14ac:dyDescent="0.2">
      <c r="A215" s="148"/>
      <c r="B215" s="149"/>
      <c r="C215" s="149"/>
      <c r="D215" s="149"/>
      <c r="E215" s="149"/>
      <c r="F215" s="149"/>
      <c r="G215" s="149"/>
      <c r="H215" s="149"/>
      <c r="I215" s="149"/>
      <c r="J215" s="150"/>
    </row>
    <row r="216" spans="1:10" ht="15" customHeight="1" x14ac:dyDescent="0.2">
      <c r="A216" s="151" t="s">
        <v>87</v>
      </c>
      <c r="B216" s="152"/>
      <c r="C216" s="152"/>
      <c r="D216" s="152"/>
      <c r="E216" s="152"/>
      <c r="F216" s="152"/>
      <c r="G216" s="152"/>
      <c r="H216" s="152"/>
      <c r="I216" s="152"/>
      <c r="J216" s="153"/>
    </row>
    <row r="217" spans="1:10" ht="249.95" customHeight="1" thickBot="1" x14ac:dyDescent="0.25">
      <c r="A217" s="154"/>
      <c r="B217" s="155"/>
      <c r="C217" s="155"/>
      <c r="D217" s="155"/>
      <c r="E217" s="155"/>
      <c r="F217" s="155"/>
      <c r="G217" s="155"/>
      <c r="H217" s="155"/>
      <c r="I217" s="155"/>
      <c r="J217" s="156"/>
    </row>
    <row r="218" spans="1:10" ht="12.75" x14ac:dyDescent="0.2">
      <c r="A218" s="165" t="s">
        <v>85</v>
      </c>
      <c r="B218" s="166"/>
      <c r="C218" s="166"/>
      <c r="D218" s="166"/>
      <c r="E218" s="166"/>
      <c r="F218" s="166"/>
      <c r="G218" s="166"/>
      <c r="H218" s="166"/>
      <c r="I218" s="166"/>
      <c r="J218" s="167"/>
    </row>
    <row r="219" spans="1:10" ht="20.100000000000001" customHeight="1" x14ac:dyDescent="0.2">
      <c r="A219" s="44" t="s">
        <v>88</v>
      </c>
      <c r="B219" s="146"/>
      <c r="C219" s="146"/>
      <c r="D219" s="146"/>
      <c r="E219" s="146"/>
      <c r="F219" s="43" t="s">
        <v>89</v>
      </c>
      <c r="G219" s="146"/>
      <c r="H219" s="146"/>
      <c r="I219" s="146"/>
      <c r="J219" s="147"/>
    </row>
    <row r="220" spans="1:10" ht="20.100000000000001" customHeight="1" x14ac:dyDescent="0.2">
      <c r="A220" s="44" t="s">
        <v>79</v>
      </c>
      <c r="B220" s="146"/>
      <c r="C220" s="146"/>
      <c r="D220" s="146"/>
      <c r="E220" s="146"/>
      <c r="F220" s="43" t="s">
        <v>79</v>
      </c>
      <c r="G220" s="146"/>
      <c r="H220" s="146"/>
      <c r="I220" s="146"/>
      <c r="J220" s="147"/>
    </row>
    <row r="221" spans="1:10" ht="20.100000000000001" customHeight="1" x14ac:dyDescent="0.2">
      <c r="A221" s="44" t="s">
        <v>81</v>
      </c>
      <c r="B221" s="146"/>
      <c r="C221" s="146"/>
      <c r="D221" s="146"/>
      <c r="E221" s="146"/>
      <c r="F221" s="43" t="s">
        <v>81</v>
      </c>
      <c r="G221" s="146"/>
      <c r="H221" s="146"/>
      <c r="I221" s="146"/>
      <c r="J221" s="147"/>
    </row>
    <row r="222" spans="1:10" ht="20.100000000000001" customHeight="1" x14ac:dyDescent="0.2">
      <c r="A222" s="44" t="s">
        <v>82</v>
      </c>
      <c r="B222" s="146"/>
      <c r="C222" s="146"/>
      <c r="D222" s="146"/>
      <c r="E222" s="146"/>
      <c r="F222" s="43" t="s">
        <v>82</v>
      </c>
      <c r="G222" s="146"/>
      <c r="H222" s="146"/>
      <c r="I222" s="146"/>
      <c r="J222" s="147"/>
    </row>
    <row r="223" spans="1:10" ht="30" customHeight="1" x14ac:dyDescent="0.2">
      <c r="A223" s="44" t="s">
        <v>80</v>
      </c>
      <c r="B223" s="146"/>
      <c r="C223" s="146"/>
      <c r="D223" s="146"/>
      <c r="E223" s="146"/>
      <c r="F223" s="43" t="s">
        <v>80</v>
      </c>
      <c r="G223" s="146"/>
      <c r="H223" s="146"/>
      <c r="I223" s="146"/>
      <c r="J223" s="147"/>
    </row>
    <row r="224" spans="1:10" ht="5.0999999999999996" customHeight="1" x14ac:dyDescent="0.2">
      <c r="A224" s="143"/>
      <c r="B224" s="144"/>
      <c r="C224" s="144"/>
      <c r="D224" s="144"/>
      <c r="E224" s="144"/>
      <c r="F224" s="144"/>
      <c r="G224" s="144"/>
      <c r="H224" s="144"/>
      <c r="I224" s="144"/>
      <c r="J224" s="145"/>
    </row>
    <row r="225" spans="1:10" ht="20.100000000000001" customHeight="1" x14ac:dyDescent="0.2">
      <c r="A225" s="44" t="s">
        <v>90</v>
      </c>
      <c r="B225" s="146"/>
      <c r="C225" s="146"/>
      <c r="D225" s="146"/>
      <c r="E225" s="146"/>
      <c r="F225" s="43" t="s">
        <v>91</v>
      </c>
      <c r="G225" s="146"/>
      <c r="H225" s="146"/>
      <c r="I225" s="146"/>
      <c r="J225" s="147"/>
    </row>
    <row r="226" spans="1:10" ht="20.100000000000001" customHeight="1" x14ac:dyDescent="0.2">
      <c r="A226" s="44" t="s">
        <v>79</v>
      </c>
      <c r="B226" s="146"/>
      <c r="C226" s="146"/>
      <c r="D226" s="146"/>
      <c r="E226" s="146"/>
      <c r="F226" s="43" t="s">
        <v>79</v>
      </c>
      <c r="G226" s="146"/>
      <c r="H226" s="146"/>
      <c r="I226" s="146"/>
      <c r="J226" s="147"/>
    </row>
    <row r="227" spans="1:10" ht="20.100000000000001" customHeight="1" x14ac:dyDescent="0.2">
      <c r="A227" s="44" t="s">
        <v>81</v>
      </c>
      <c r="B227" s="146"/>
      <c r="C227" s="146"/>
      <c r="D227" s="146"/>
      <c r="E227" s="146"/>
      <c r="F227" s="43" t="s">
        <v>81</v>
      </c>
      <c r="G227" s="146"/>
      <c r="H227" s="146"/>
      <c r="I227" s="146"/>
      <c r="J227" s="147"/>
    </row>
    <row r="228" spans="1:10" ht="20.100000000000001" customHeight="1" x14ac:dyDescent="0.2">
      <c r="A228" s="44" t="s">
        <v>82</v>
      </c>
      <c r="B228" s="146"/>
      <c r="C228" s="146"/>
      <c r="D228" s="146"/>
      <c r="E228" s="146"/>
      <c r="F228" s="43" t="s">
        <v>82</v>
      </c>
      <c r="G228" s="146"/>
      <c r="H228" s="146"/>
      <c r="I228" s="146"/>
      <c r="J228" s="147"/>
    </row>
    <row r="229" spans="1:10" ht="20.100000000000001" customHeight="1" thickBot="1" x14ac:dyDescent="0.25">
      <c r="A229" s="61" t="s">
        <v>80</v>
      </c>
      <c r="B229" s="157"/>
      <c r="C229" s="157"/>
      <c r="D229" s="157"/>
      <c r="E229" s="157"/>
      <c r="F229" s="62" t="s">
        <v>80</v>
      </c>
      <c r="G229" s="157"/>
      <c r="H229" s="157"/>
      <c r="I229" s="157"/>
      <c r="J229" s="158"/>
    </row>
    <row r="230" spans="1:10" ht="12.75" x14ac:dyDescent="0.2">
      <c r="A230" s="159" t="s">
        <v>84</v>
      </c>
      <c r="B230" s="160"/>
      <c r="C230" s="160"/>
      <c r="D230" s="160"/>
      <c r="E230" s="160"/>
      <c r="F230" s="160"/>
      <c r="G230" s="160"/>
      <c r="H230" s="160"/>
      <c r="I230" s="160"/>
      <c r="J230" s="161"/>
    </row>
    <row r="231" spans="1:10" ht="20.100000000000001" customHeight="1" x14ac:dyDescent="0.2">
      <c r="A231" s="44" t="s">
        <v>88</v>
      </c>
      <c r="B231" s="146"/>
      <c r="C231" s="146"/>
      <c r="D231" s="146"/>
      <c r="E231" s="146"/>
      <c r="F231" s="43" t="s">
        <v>89</v>
      </c>
      <c r="G231" s="146"/>
      <c r="H231" s="146"/>
      <c r="I231" s="146"/>
      <c r="J231" s="147"/>
    </row>
    <row r="232" spans="1:10" ht="20.100000000000001" customHeight="1" x14ac:dyDescent="0.2">
      <c r="A232" s="44" t="s">
        <v>79</v>
      </c>
      <c r="B232" s="146"/>
      <c r="C232" s="146"/>
      <c r="D232" s="146"/>
      <c r="E232" s="146"/>
      <c r="F232" s="43" t="s">
        <v>79</v>
      </c>
      <c r="G232" s="146"/>
      <c r="H232" s="146"/>
      <c r="I232" s="146"/>
      <c r="J232" s="147"/>
    </row>
    <row r="233" spans="1:10" ht="20.100000000000001" customHeight="1" x14ac:dyDescent="0.2">
      <c r="A233" s="44" t="s">
        <v>83</v>
      </c>
      <c r="B233" s="146"/>
      <c r="C233" s="146"/>
      <c r="D233" s="146"/>
      <c r="E233" s="146"/>
      <c r="F233" s="43" t="s">
        <v>83</v>
      </c>
      <c r="G233" s="146"/>
      <c r="H233" s="146"/>
      <c r="I233" s="146"/>
      <c r="J233" s="147"/>
    </row>
    <row r="234" spans="1:10" ht="20.100000000000001" customHeight="1" x14ac:dyDescent="0.2">
      <c r="A234" s="44" t="s">
        <v>82</v>
      </c>
      <c r="B234" s="146"/>
      <c r="C234" s="146"/>
      <c r="D234" s="146"/>
      <c r="E234" s="146"/>
      <c r="F234" s="43" t="s">
        <v>82</v>
      </c>
      <c r="G234" s="146"/>
      <c r="H234" s="146"/>
      <c r="I234" s="146"/>
      <c r="J234" s="147"/>
    </row>
    <row r="235" spans="1:10" ht="20.100000000000001" customHeight="1" x14ac:dyDescent="0.2">
      <c r="A235" s="44" t="s">
        <v>80</v>
      </c>
      <c r="B235" s="146"/>
      <c r="C235" s="146"/>
      <c r="D235" s="146"/>
      <c r="E235" s="146"/>
      <c r="F235" s="43" t="s">
        <v>80</v>
      </c>
      <c r="G235" s="146"/>
      <c r="H235" s="146"/>
      <c r="I235" s="146"/>
      <c r="J235" s="147"/>
    </row>
    <row r="236" spans="1:10" ht="5.0999999999999996" customHeight="1" x14ac:dyDescent="0.2">
      <c r="A236" s="143"/>
      <c r="B236" s="144"/>
      <c r="C236" s="144"/>
      <c r="D236" s="144"/>
      <c r="E236" s="144"/>
      <c r="F236" s="144"/>
      <c r="G236" s="144"/>
      <c r="H236" s="144"/>
      <c r="I236" s="144"/>
      <c r="J236" s="145"/>
    </row>
    <row r="237" spans="1:10" ht="20.100000000000001" customHeight="1" x14ac:dyDescent="0.2">
      <c r="A237" s="44" t="s">
        <v>90</v>
      </c>
      <c r="B237" s="146"/>
      <c r="C237" s="146"/>
      <c r="D237" s="146"/>
      <c r="E237" s="146"/>
      <c r="F237" s="43" t="s">
        <v>91</v>
      </c>
      <c r="G237" s="146"/>
      <c r="H237" s="146"/>
      <c r="I237" s="146"/>
      <c r="J237" s="147"/>
    </row>
    <row r="238" spans="1:10" ht="20.100000000000001" customHeight="1" x14ac:dyDescent="0.2">
      <c r="A238" s="44" t="s">
        <v>79</v>
      </c>
      <c r="B238" s="146"/>
      <c r="C238" s="146"/>
      <c r="D238" s="146"/>
      <c r="E238" s="146"/>
      <c r="F238" s="43" t="s">
        <v>79</v>
      </c>
      <c r="G238" s="146"/>
      <c r="H238" s="146"/>
      <c r="I238" s="146"/>
      <c r="J238" s="147"/>
    </row>
    <row r="239" spans="1:10" ht="20.100000000000001" customHeight="1" x14ac:dyDescent="0.2">
      <c r="A239" s="44" t="s">
        <v>83</v>
      </c>
      <c r="B239" s="146"/>
      <c r="C239" s="146"/>
      <c r="D239" s="146"/>
      <c r="E239" s="146"/>
      <c r="F239" s="43" t="s">
        <v>83</v>
      </c>
      <c r="G239" s="146"/>
      <c r="H239" s="146"/>
      <c r="I239" s="146"/>
      <c r="J239" s="147"/>
    </row>
    <row r="240" spans="1:10" ht="20.100000000000001" customHeight="1" x14ac:dyDescent="0.2">
      <c r="A240" s="44" t="s">
        <v>82</v>
      </c>
      <c r="B240" s="146"/>
      <c r="C240" s="146"/>
      <c r="D240" s="146"/>
      <c r="E240" s="146"/>
      <c r="F240" s="43" t="s">
        <v>82</v>
      </c>
      <c r="G240" s="146"/>
      <c r="H240" s="146"/>
      <c r="I240" s="146"/>
      <c r="J240" s="147"/>
    </row>
    <row r="241" spans="1:10" ht="30" customHeight="1" x14ac:dyDescent="0.2">
      <c r="A241" s="44" t="s">
        <v>80</v>
      </c>
      <c r="B241" s="146"/>
      <c r="C241" s="146"/>
      <c r="D241" s="146"/>
      <c r="E241" s="146"/>
      <c r="F241" s="43" t="s">
        <v>80</v>
      </c>
      <c r="G241" s="146"/>
      <c r="H241" s="146"/>
      <c r="I241" s="146"/>
      <c r="J241" s="147"/>
    </row>
    <row r="242" spans="1:10" ht="5.0999999999999996" customHeight="1" x14ac:dyDescent="0.2">
      <c r="A242" s="143"/>
      <c r="B242" s="144"/>
      <c r="C242" s="144"/>
      <c r="D242" s="144"/>
      <c r="E242" s="144"/>
      <c r="F242" s="144"/>
      <c r="G242" s="144"/>
      <c r="H242" s="144"/>
      <c r="I242" s="144"/>
      <c r="J242" s="145"/>
    </row>
    <row r="243" spans="1:10" ht="19.5" customHeight="1" x14ac:dyDescent="0.2">
      <c r="A243" s="44" t="s">
        <v>175</v>
      </c>
      <c r="B243" s="146"/>
      <c r="C243" s="146"/>
      <c r="D243" s="146"/>
      <c r="E243" s="146"/>
      <c r="F243" s="43" t="s">
        <v>176</v>
      </c>
      <c r="G243" s="146"/>
      <c r="H243" s="146"/>
      <c r="I243" s="146"/>
      <c r="J243" s="147"/>
    </row>
    <row r="244" spans="1:10" ht="19.5" customHeight="1" x14ac:dyDescent="0.2">
      <c r="A244" s="44" t="s">
        <v>79</v>
      </c>
      <c r="B244" s="146"/>
      <c r="C244" s="146"/>
      <c r="D244" s="146"/>
      <c r="E244" s="146"/>
      <c r="F244" s="43" t="s">
        <v>79</v>
      </c>
      <c r="G244" s="146"/>
      <c r="H244" s="146"/>
      <c r="I244" s="146"/>
      <c r="J244" s="147"/>
    </row>
    <row r="245" spans="1:10" ht="19.5" customHeight="1" x14ac:dyDescent="0.2">
      <c r="A245" s="44" t="s">
        <v>83</v>
      </c>
      <c r="B245" s="146"/>
      <c r="C245" s="146"/>
      <c r="D245" s="146"/>
      <c r="E245" s="146"/>
      <c r="F245" s="43" t="s">
        <v>83</v>
      </c>
      <c r="G245" s="146"/>
      <c r="H245" s="146"/>
      <c r="I245" s="146"/>
      <c r="J245" s="147"/>
    </row>
    <row r="246" spans="1:10" ht="19.5" customHeight="1" x14ac:dyDescent="0.2">
      <c r="A246" s="44" t="s">
        <v>82</v>
      </c>
      <c r="B246" s="146"/>
      <c r="C246" s="146"/>
      <c r="D246" s="146"/>
      <c r="E246" s="146"/>
      <c r="F246" s="43" t="s">
        <v>82</v>
      </c>
      <c r="G246" s="146"/>
      <c r="H246" s="146"/>
      <c r="I246" s="146"/>
      <c r="J246" s="147"/>
    </row>
    <row r="247" spans="1:10" ht="20.100000000000001" customHeight="1" thickBot="1" x14ac:dyDescent="0.25">
      <c r="A247" s="45" t="s">
        <v>80</v>
      </c>
      <c r="B247" s="141"/>
      <c r="C247" s="141"/>
      <c r="D247" s="141"/>
      <c r="E247" s="141"/>
      <c r="F247" s="46" t="s">
        <v>80</v>
      </c>
      <c r="G247" s="141"/>
      <c r="H247" s="141"/>
      <c r="I247" s="141"/>
      <c r="J247" s="142"/>
    </row>
  </sheetData>
  <sheetProtection algorithmName="SHA-512" hashValue="Ih4RtQqX4ILAbAI8tfP6Z+QMTrjS3XspRYYkL7XirraYs9/4HB7Ee6BCi6HZvq/YcFmEjwju52e00npH0YNz5Q==" saltValue="PBKewC0aiQs/nQMf/qHyLA==" spinCount="100000" sheet="1" formatRows="0"/>
  <mergeCells count="302">
    <mergeCell ref="A191:H191"/>
    <mergeCell ref="I191:J191"/>
    <mergeCell ref="A192:A198"/>
    <mergeCell ref="D192:D198"/>
    <mergeCell ref="E192:J192"/>
    <mergeCell ref="E193:J198"/>
    <mergeCell ref="A169:H169"/>
    <mergeCell ref="A40:H40"/>
    <mergeCell ref="I40:J40"/>
    <mergeCell ref="A41:A43"/>
    <mergeCell ref="D41:D43"/>
    <mergeCell ref="E41:J41"/>
    <mergeCell ref="E42:J43"/>
    <mergeCell ref="E114:J117"/>
    <mergeCell ref="A186:A190"/>
    <mergeCell ref="D186:D190"/>
    <mergeCell ref="E186:J186"/>
    <mergeCell ref="E187:J190"/>
    <mergeCell ref="A184:J184"/>
    <mergeCell ref="A185:H185"/>
    <mergeCell ref="I185:J185"/>
    <mergeCell ref="E77:J77"/>
    <mergeCell ref="E78:J84"/>
    <mergeCell ref="A86:A87"/>
    <mergeCell ref="A207:H207"/>
    <mergeCell ref="I207:J207"/>
    <mergeCell ref="A208:A213"/>
    <mergeCell ref="D208:D213"/>
    <mergeCell ref="E208:J208"/>
    <mergeCell ref="E209:J213"/>
    <mergeCell ref="A199:H199"/>
    <mergeCell ref="I199:J199"/>
    <mergeCell ref="A200:A205"/>
    <mergeCell ref="D200:D205"/>
    <mergeCell ref="E200:J200"/>
    <mergeCell ref="E201:J205"/>
    <mergeCell ref="A206:J206"/>
    <mergeCell ref="A26:H26"/>
    <mergeCell ref="I26:J26"/>
    <mergeCell ref="A27:A35"/>
    <mergeCell ref="D27:D35"/>
    <mergeCell ref="E27:J27"/>
    <mergeCell ref="E28:J35"/>
    <mergeCell ref="A97:A100"/>
    <mergeCell ref="D97:D100"/>
    <mergeCell ref="E97:J97"/>
    <mergeCell ref="E98:J100"/>
    <mergeCell ref="D70:D76"/>
    <mergeCell ref="E70:J70"/>
    <mergeCell ref="E71:J76"/>
    <mergeCell ref="A85:H85"/>
    <mergeCell ref="I85:J85"/>
    <mergeCell ref="A77:A84"/>
    <mergeCell ref="D77:D84"/>
    <mergeCell ref="D86:D87"/>
    <mergeCell ref="E86:J86"/>
    <mergeCell ref="E87:J87"/>
    <mergeCell ref="A88:A92"/>
    <mergeCell ref="D88:D92"/>
    <mergeCell ref="E88:J88"/>
    <mergeCell ref="E89:J92"/>
    <mergeCell ref="A18:J18"/>
    <mergeCell ref="A19:B19"/>
    <mergeCell ref="C19:E19"/>
    <mergeCell ref="F19:G19"/>
    <mergeCell ref="H19:J19"/>
    <mergeCell ref="A20:J20"/>
    <mergeCell ref="A21:H21"/>
    <mergeCell ref="I21:J21"/>
    <mergeCell ref="A22:A25"/>
    <mergeCell ref="D22:D25"/>
    <mergeCell ref="E22:J22"/>
    <mergeCell ref="E23:J25"/>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A44:H44"/>
    <mergeCell ref="I44:J44"/>
    <mergeCell ref="A45:A50"/>
    <mergeCell ref="D45:D50"/>
    <mergeCell ref="E45:J45"/>
    <mergeCell ref="E46:J50"/>
    <mergeCell ref="A36:H36"/>
    <mergeCell ref="I36:J36"/>
    <mergeCell ref="A37:A39"/>
    <mergeCell ref="D37:D39"/>
    <mergeCell ref="E37:J37"/>
    <mergeCell ref="E38:J39"/>
    <mergeCell ref="A51:A53"/>
    <mergeCell ref="D51:D53"/>
    <mergeCell ref="E51:J51"/>
    <mergeCell ref="E52:J53"/>
    <mergeCell ref="D101:D108"/>
    <mergeCell ref="E101:J101"/>
    <mergeCell ref="E102:J108"/>
    <mergeCell ref="A109:H109"/>
    <mergeCell ref="I109:J109"/>
    <mergeCell ref="A66:A68"/>
    <mergeCell ref="D54:D69"/>
    <mergeCell ref="E54:J54"/>
    <mergeCell ref="E55:J69"/>
    <mergeCell ref="A70:A76"/>
    <mergeCell ref="A54:A65"/>
    <mergeCell ref="A101:A108"/>
    <mergeCell ref="B101:B108"/>
    <mergeCell ref="C101:C108"/>
    <mergeCell ref="A93:A96"/>
    <mergeCell ref="D93:D96"/>
    <mergeCell ref="E93:J93"/>
    <mergeCell ref="E94:J96"/>
    <mergeCell ref="A110:A111"/>
    <mergeCell ref="D110:D111"/>
    <mergeCell ref="E110:J110"/>
    <mergeCell ref="E111:J111"/>
    <mergeCell ref="C110:C111"/>
    <mergeCell ref="B110:B111"/>
    <mergeCell ref="A112:H112"/>
    <mergeCell ref="I112:J112"/>
    <mergeCell ref="A113:A117"/>
    <mergeCell ref="D113:D117"/>
    <mergeCell ref="E113:J113"/>
    <mergeCell ref="A131:H131"/>
    <mergeCell ref="I131:J131"/>
    <mergeCell ref="A132:A139"/>
    <mergeCell ref="D132:D139"/>
    <mergeCell ref="E132:J132"/>
    <mergeCell ref="E133:J139"/>
    <mergeCell ref="B132:B139"/>
    <mergeCell ref="C132:C139"/>
    <mergeCell ref="A118:H118"/>
    <mergeCell ref="I118:J118"/>
    <mergeCell ref="A119:A126"/>
    <mergeCell ref="D119:D126"/>
    <mergeCell ref="E119:J119"/>
    <mergeCell ref="E120:J126"/>
    <mergeCell ref="A127:H127"/>
    <mergeCell ref="I127:J127"/>
    <mergeCell ref="A128:A130"/>
    <mergeCell ref="D128:D130"/>
    <mergeCell ref="E128:J128"/>
    <mergeCell ref="E129:J130"/>
    <mergeCell ref="B119:B126"/>
    <mergeCell ref="C119:C126"/>
    <mergeCell ref="A140:H140"/>
    <mergeCell ref="I140:J140"/>
    <mergeCell ref="A141:A143"/>
    <mergeCell ref="D141:D143"/>
    <mergeCell ref="E141:J141"/>
    <mergeCell ref="E142:J143"/>
    <mergeCell ref="A164:A165"/>
    <mergeCell ref="D164:D165"/>
    <mergeCell ref="E164:J164"/>
    <mergeCell ref="E165:J165"/>
    <mergeCell ref="A158:J158"/>
    <mergeCell ref="A159:H159"/>
    <mergeCell ref="I159:J159"/>
    <mergeCell ref="A160:A162"/>
    <mergeCell ref="D160:D162"/>
    <mergeCell ref="E160:J160"/>
    <mergeCell ref="E161:J162"/>
    <mergeCell ref="A163:H163"/>
    <mergeCell ref="I163:J163"/>
    <mergeCell ref="A144:H144"/>
    <mergeCell ref="I144:J144"/>
    <mergeCell ref="A145:A152"/>
    <mergeCell ref="B145:B152"/>
    <mergeCell ref="C145:C152"/>
    <mergeCell ref="A214:J214"/>
    <mergeCell ref="A218:J218"/>
    <mergeCell ref="B219:E219"/>
    <mergeCell ref="B220:E220"/>
    <mergeCell ref="D145:D152"/>
    <mergeCell ref="E145:J145"/>
    <mergeCell ref="E146:J152"/>
    <mergeCell ref="A153:H153"/>
    <mergeCell ref="I153:J153"/>
    <mergeCell ref="A154:A157"/>
    <mergeCell ref="D154:D157"/>
    <mergeCell ref="E154:J154"/>
    <mergeCell ref="E155:J157"/>
    <mergeCell ref="A176:A183"/>
    <mergeCell ref="B176:B183"/>
    <mergeCell ref="C176:C183"/>
    <mergeCell ref="D176:D183"/>
    <mergeCell ref="E176:J176"/>
    <mergeCell ref="E177:J183"/>
    <mergeCell ref="A166:H166"/>
    <mergeCell ref="I166:J166"/>
    <mergeCell ref="A167:A168"/>
    <mergeCell ref="D167:D168"/>
    <mergeCell ref="E167:J167"/>
    <mergeCell ref="B221:E221"/>
    <mergeCell ref="B222:E222"/>
    <mergeCell ref="B223:E223"/>
    <mergeCell ref="G219:J219"/>
    <mergeCell ref="G220:J220"/>
    <mergeCell ref="G221:J221"/>
    <mergeCell ref="G222:J222"/>
    <mergeCell ref="G223:J223"/>
    <mergeCell ref="G232:J232"/>
    <mergeCell ref="B233:E233"/>
    <mergeCell ref="G233:J233"/>
    <mergeCell ref="A224:J224"/>
    <mergeCell ref="B225:E225"/>
    <mergeCell ref="G225:J225"/>
    <mergeCell ref="B226:E226"/>
    <mergeCell ref="G226:J226"/>
    <mergeCell ref="B227:E227"/>
    <mergeCell ref="G227:J227"/>
    <mergeCell ref="B228:E228"/>
    <mergeCell ref="G228:J228"/>
    <mergeCell ref="B239:E239"/>
    <mergeCell ref="G239:J239"/>
    <mergeCell ref="B240:E240"/>
    <mergeCell ref="G240:J240"/>
    <mergeCell ref="B241:E241"/>
    <mergeCell ref="G241:J241"/>
    <mergeCell ref="A215:J215"/>
    <mergeCell ref="A216:J216"/>
    <mergeCell ref="A217:J217"/>
    <mergeCell ref="B234:E234"/>
    <mergeCell ref="G234:J234"/>
    <mergeCell ref="B235:E235"/>
    <mergeCell ref="G235:J235"/>
    <mergeCell ref="A236:J236"/>
    <mergeCell ref="B237:E237"/>
    <mergeCell ref="G237:J237"/>
    <mergeCell ref="B238:E238"/>
    <mergeCell ref="G238:J238"/>
    <mergeCell ref="B229:E229"/>
    <mergeCell ref="G229:J229"/>
    <mergeCell ref="A230:J230"/>
    <mergeCell ref="B231:E231"/>
    <mergeCell ref="G231:J231"/>
    <mergeCell ref="B232:E232"/>
    <mergeCell ref="B247:E247"/>
    <mergeCell ref="G247:J247"/>
    <mergeCell ref="A242:J242"/>
    <mergeCell ref="B243:E243"/>
    <mergeCell ref="G243:J243"/>
    <mergeCell ref="B244:E244"/>
    <mergeCell ref="G244:J244"/>
    <mergeCell ref="B245:E245"/>
    <mergeCell ref="G245:J245"/>
    <mergeCell ref="B246:E246"/>
    <mergeCell ref="G246:J246"/>
    <mergeCell ref="E168:J168"/>
    <mergeCell ref="B167:B168"/>
    <mergeCell ref="C167:C168"/>
    <mergeCell ref="A175:H175"/>
    <mergeCell ref="I175:J175"/>
    <mergeCell ref="I169:J169"/>
    <mergeCell ref="A170:A174"/>
    <mergeCell ref="D170:D174"/>
    <mergeCell ref="E170:J170"/>
    <mergeCell ref="E171:J174"/>
  </mergeCells>
  <conditionalFormatting sqref="C1:D1 F1 H1:J1 C19:E19 H19:J19 A4:J4 A6:J6 A8:J8 A10:J10 A15 A17:J17 C45:C53 C141:C143 C170:C174 C186:C190 C200:C205 A13:B13 E13 G13 I13 C15 E15 G15:J15 C192:C198 C22:C25 C27:C34 C37:C39 C86:C99 C160:C162">
    <cfRule type="containsBlanks" dxfId="20" priority="55">
      <formula>LEN(TRIM(A1))=0</formula>
    </cfRule>
  </conditionalFormatting>
  <conditionalFormatting sqref="C70:C76">
    <cfRule type="containsBlanks" dxfId="19" priority="41">
      <formula>LEN(TRIM(C70))=0</formula>
    </cfRule>
  </conditionalFormatting>
  <conditionalFormatting sqref="C70:C75">
    <cfRule type="cellIs" dxfId="18" priority="39" operator="equal">
      <formula>$A$69="No"</formula>
    </cfRule>
  </conditionalFormatting>
  <conditionalFormatting sqref="C76">
    <cfRule type="cellIs" dxfId="17" priority="37" operator="equal">
      <formula>$A$69="Si"</formula>
    </cfRule>
  </conditionalFormatting>
  <conditionalFormatting sqref="C77:C84">
    <cfRule type="containsBlanks" dxfId="16" priority="35">
      <formula>LEN(TRIM(C77))=0</formula>
    </cfRule>
  </conditionalFormatting>
  <conditionalFormatting sqref="C84">
    <cfRule type="cellIs" dxfId="15" priority="34" operator="equal">
      <formula>$A$69="Si"</formula>
    </cfRule>
  </conditionalFormatting>
  <conditionalFormatting sqref="C77:C83">
    <cfRule type="cellIs" dxfId="14" priority="33" operator="equal">
      <formula>$A$69="No"</formula>
    </cfRule>
  </conditionalFormatting>
  <conditionalFormatting sqref="C164:C165">
    <cfRule type="containsBlanks" dxfId="13" priority="20">
      <formula>LEN(TRIM(C164))=0</formula>
    </cfRule>
  </conditionalFormatting>
  <conditionalFormatting sqref="C208:C212">
    <cfRule type="containsBlanks" dxfId="12" priority="14">
      <formula>LEN(TRIM(C208))=0</formula>
    </cfRule>
  </conditionalFormatting>
  <conditionalFormatting sqref="C54:C67 C69">
    <cfRule type="containsBlanks" dxfId="11" priority="12">
      <formula>LEN(TRIM(C54))=0</formula>
    </cfRule>
  </conditionalFormatting>
  <conditionalFormatting sqref="C69">
    <cfRule type="cellIs" dxfId="10" priority="11" operator="equal">
      <formula>$A$69="Si"</formula>
    </cfRule>
  </conditionalFormatting>
  <conditionalFormatting sqref="C54:C67">
    <cfRule type="cellIs" dxfId="9" priority="10" operator="equal">
      <formula>$A$69="No"</formula>
    </cfRule>
  </conditionalFormatting>
  <conditionalFormatting sqref="A69">
    <cfRule type="containsBlanks" dxfId="8" priority="9">
      <formula>LEN(TRIM(A69))=0</formula>
    </cfRule>
  </conditionalFormatting>
  <conditionalFormatting sqref="C68">
    <cfRule type="containsBlanks" dxfId="7" priority="8">
      <formula>LEN(TRIM(C68))=0</formula>
    </cfRule>
  </conditionalFormatting>
  <conditionalFormatting sqref="C68">
    <cfRule type="cellIs" dxfId="6" priority="7" operator="equal">
      <formula>$A$69="Si"</formula>
    </cfRule>
  </conditionalFormatting>
  <conditionalFormatting sqref="C41:C43">
    <cfRule type="containsBlanks" dxfId="5" priority="6">
      <formula>LEN(TRIM(C41))=0</formula>
    </cfRule>
  </conditionalFormatting>
  <conditionalFormatting sqref="C110">
    <cfRule type="containsBlanks" dxfId="4" priority="5">
      <formula>LEN(TRIM(C110))=0</formula>
    </cfRule>
  </conditionalFormatting>
  <conditionalFormatting sqref="C113:C117">
    <cfRule type="containsBlanks" dxfId="3" priority="4">
      <formula>LEN(TRIM(C113))=0</formula>
    </cfRule>
  </conditionalFormatting>
  <conditionalFormatting sqref="C128:C129">
    <cfRule type="containsBlanks" dxfId="2" priority="3">
      <formula>LEN(TRIM(C128))=0</formula>
    </cfRule>
  </conditionalFormatting>
  <conditionalFormatting sqref="C154:C157">
    <cfRule type="containsBlanks" dxfId="1" priority="2">
      <formula>LEN(TRIM(C154))=0</formula>
    </cfRule>
  </conditionalFormatting>
  <conditionalFormatting sqref="C167">
    <cfRule type="containsBlanks" dxfId="0" priority="1">
      <formula>LEN(TRIM(C167))=0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CENTRO DE INTERNAMIENTO PREVENTIVO SRPA&amp;R&amp;"Arial,Normal"&amp;10F6.A6.G19.P 
Versión 3 
Página &amp;P de &amp;N 
18/03/2021 
Clasificación de la Información 
Clasificada</oddHeader>
    <oddFooter>&amp;C&amp;G</oddFooter>
  </headerFooter>
  <rowBreaks count="12" manualBreakCount="12">
    <brk id="25" max="9" man="1"/>
    <brk id="69" max="9" man="1"/>
    <brk id="92" max="9" man="1"/>
    <brk id="108" max="9" man="1"/>
    <brk id="117" max="9" man="1"/>
    <brk id="139" max="9" man="1"/>
    <brk id="157" max="9" man="1"/>
    <brk id="165" max="9" man="1"/>
    <brk id="183" max="9" man="1"/>
    <brk id="205" max="9" man="1"/>
    <brk id="213" max="9" man="1"/>
    <brk id="217"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C113:C117 C41:C43 C128:C129 C170:C174 C160:C162 C167 C186:C190 C200:C205 C45:C84 C208:C209 C211:C212 C86:C99 C192:C198 C22:C25 C27:C29 C31:C34 C37:C39 C141:C143 C154 C156:C157 C164:C165 C110</xm:sqref>
        </x14:dataValidation>
        <x14:dataValidation type="list" allowBlank="1" showInputMessage="1" showErrorMessage="1" xr:uid="{00000000-0002-0000-0000-000004000000}">
          <x14:formula1>
            <xm:f>Tablas!$C$2</xm:f>
          </x14:formula1>
          <xm:sqref>C100 C130 C213 C35</xm:sqref>
        </x14:dataValidation>
        <x14:dataValidation type="list" allowBlank="1" showInputMessage="1" showErrorMessage="1" xr:uid="{00000000-0002-0000-0000-000005000000}">
          <x14:formula1>
            <xm:f>Tablas!$D$2:$D$3</xm:f>
          </x14:formula1>
          <xm:sqref>D101:D108 D119:D126</xm:sqref>
        </x14:dataValidation>
        <x14:dataValidation type="list" allowBlank="1" showInputMessage="1" showErrorMessage="1" xr:uid="{00000000-0002-0000-0000-000006000000}">
          <x14:formula1>
            <xm:f>Tablas!$E$2:$E$3</xm:f>
          </x14:formula1>
          <xm:sqref>A69</xm:sqref>
        </x14:dataValidation>
        <x14:dataValidation type="list" allowBlank="1" showInputMessage="1" showErrorMessage="1" xr:uid="{00000000-0002-0000-0000-000007000000}">
          <x14:formula1>
            <xm:f>Tablas!$B$2:$B$4</xm:f>
          </x14:formula1>
          <xm:sqref>C30 C210 C155</xm:sqref>
        </x14:dataValidation>
        <x14:dataValidation type="list" allowBlank="1" showInputMessage="1" showErrorMessage="1" xr:uid="{00000000-0002-0000-0000-000008000000}">
          <x14:formula1>
            <xm:f>Tablas!$D$2:$D$4</xm:f>
          </x14:formula1>
          <xm:sqref>D132:D139 D145:D152 D176:D183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S7"/>
  <sheetViews>
    <sheetView showGridLines="0" topLeftCell="JJ1" zoomScale="70" zoomScaleNormal="70" workbookViewId="0">
      <pane ySplit="6" topLeftCell="A7" activePane="bottomLeft" state="frozen"/>
      <selection pane="bottomLeft" activeCell="JS2" sqref="J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29"/>
      <c r="B1" s="234" t="s">
        <v>414</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c r="CC1" s="234"/>
      <c r="CD1" s="234"/>
      <c r="CE1" s="234"/>
      <c r="CF1" s="234"/>
      <c r="CG1" s="234"/>
      <c r="CH1" s="234"/>
      <c r="CI1" s="234"/>
      <c r="CJ1" s="234"/>
      <c r="CK1" s="234"/>
      <c r="CL1" s="234"/>
      <c r="CM1" s="234"/>
      <c r="CN1" s="234"/>
      <c r="CO1" s="234"/>
      <c r="CP1" s="234"/>
      <c r="CQ1" s="234"/>
      <c r="CR1" s="234"/>
      <c r="CS1" s="234"/>
      <c r="CT1" s="234"/>
      <c r="CU1" s="234"/>
      <c r="CV1" s="234"/>
      <c r="CW1" s="234"/>
      <c r="CX1" s="234"/>
      <c r="CY1" s="234"/>
      <c r="CZ1" s="234"/>
      <c r="DA1" s="234"/>
      <c r="DB1" s="234"/>
      <c r="DC1" s="234"/>
      <c r="DD1" s="234"/>
      <c r="DE1" s="234"/>
      <c r="DF1" s="234"/>
      <c r="DG1" s="234"/>
      <c r="DH1" s="234"/>
      <c r="DI1" s="234"/>
      <c r="DJ1" s="234"/>
      <c r="DK1" s="234"/>
      <c r="DL1" s="234"/>
      <c r="DM1" s="234"/>
      <c r="DN1" s="234"/>
      <c r="DO1" s="234"/>
      <c r="DP1" s="234"/>
      <c r="DQ1" s="234"/>
      <c r="DR1" s="234"/>
      <c r="DS1" s="234"/>
      <c r="DT1" s="234"/>
      <c r="DU1" s="234"/>
      <c r="DV1" s="234"/>
      <c r="DW1" s="234"/>
      <c r="DX1" s="234"/>
      <c r="DY1" s="234"/>
      <c r="DZ1" s="234"/>
      <c r="EA1" s="234"/>
      <c r="EB1" s="234"/>
      <c r="EC1" s="234"/>
      <c r="ED1" s="234"/>
      <c r="EE1" s="234"/>
      <c r="EF1" s="234"/>
      <c r="EG1" s="234"/>
      <c r="EH1" s="234"/>
      <c r="EI1" s="234"/>
      <c r="EJ1" s="234"/>
      <c r="EK1" s="234"/>
      <c r="EL1" s="234"/>
      <c r="EM1" s="234"/>
      <c r="EN1" s="234"/>
      <c r="EO1" s="234"/>
      <c r="EP1" s="234"/>
      <c r="EQ1" s="234"/>
      <c r="ER1" s="234"/>
      <c r="ES1" s="234"/>
      <c r="ET1" s="234"/>
      <c r="EU1" s="234"/>
      <c r="EV1" s="234"/>
      <c r="EW1" s="234"/>
      <c r="EX1" s="234"/>
      <c r="EY1" s="234"/>
      <c r="EZ1" s="234"/>
      <c r="FA1" s="234"/>
      <c r="FB1" s="234"/>
      <c r="FC1" s="234"/>
      <c r="FD1" s="234"/>
      <c r="FE1" s="234"/>
      <c r="FF1" s="234"/>
      <c r="FG1" s="234"/>
      <c r="FH1" s="234"/>
      <c r="FI1" s="234"/>
      <c r="FJ1" s="234"/>
      <c r="FK1" s="234"/>
      <c r="FL1" s="234"/>
      <c r="FM1" s="234"/>
      <c r="FN1" s="234"/>
      <c r="FO1" s="234"/>
      <c r="FP1" s="234"/>
      <c r="FQ1" s="234"/>
      <c r="FR1" s="234"/>
      <c r="FS1" s="234"/>
      <c r="FT1" s="234"/>
      <c r="FU1" s="234"/>
      <c r="FV1" s="234"/>
      <c r="FW1" s="234"/>
      <c r="FX1" s="234"/>
      <c r="FY1" s="234"/>
      <c r="FZ1" s="234"/>
      <c r="GA1" s="234"/>
      <c r="GB1" s="234"/>
      <c r="GC1" s="234"/>
      <c r="GD1" s="234"/>
      <c r="GE1" s="234"/>
      <c r="GF1" s="234"/>
      <c r="GG1" s="234"/>
      <c r="GH1" s="234"/>
      <c r="GI1" s="234"/>
      <c r="GJ1" s="234"/>
      <c r="GK1" s="234"/>
      <c r="GL1" s="234"/>
      <c r="GM1" s="234"/>
      <c r="GN1" s="234"/>
      <c r="GO1" s="234"/>
      <c r="GP1" s="234"/>
      <c r="GQ1" s="234"/>
      <c r="GR1" s="234"/>
      <c r="GS1" s="234"/>
      <c r="GT1" s="234"/>
      <c r="GU1" s="234"/>
      <c r="GV1" s="234"/>
      <c r="GW1" s="234"/>
      <c r="GX1" s="234"/>
      <c r="GY1" s="234"/>
      <c r="GZ1" s="234"/>
      <c r="HA1" s="234"/>
      <c r="HB1" s="234"/>
      <c r="HC1" s="234"/>
      <c r="HD1" s="234"/>
      <c r="HE1" s="234"/>
      <c r="HF1" s="234"/>
      <c r="HG1" s="234"/>
      <c r="HH1" s="234"/>
      <c r="HI1" s="234"/>
      <c r="HJ1" s="234"/>
      <c r="HK1" s="234"/>
      <c r="HL1" s="234"/>
      <c r="HM1" s="234"/>
      <c r="HN1" s="234"/>
      <c r="HO1" s="234"/>
      <c r="HP1" s="234"/>
      <c r="HQ1" s="234"/>
      <c r="HR1" s="234"/>
      <c r="HS1" s="234"/>
      <c r="HT1" s="234"/>
      <c r="HU1" s="234"/>
      <c r="HV1" s="234"/>
      <c r="HW1" s="234"/>
      <c r="HX1" s="234"/>
      <c r="HY1" s="234"/>
      <c r="HZ1" s="234"/>
      <c r="IA1" s="234"/>
      <c r="IB1" s="234"/>
      <c r="IC1" s="234"/>
      <c r="ID1" s="234"/>
      <c r="IE1" s="234"/>
      <c r="IF1" s="234"/>
      <c r="IG1" s="234"/>
      <c r="IH1" s="234"/>
      <c r="II1" s="234"/>
      <c r="IJ1" s="234"/>
      <c r="IK1" s="234"/>
      <c r="IL1" s="234"/>
      <c r="IM1" s="234"/>
      <c r="IN1" s="234"/>
      <c r="IO1" s="234"/>
      <c r="IP1" s="234"/>
      <c r="IQ1" s="234"/>
      <c r="IR1" s="234"/>
      <c r="IS1" s="234"/>
      <c r="IT1" s="234"/>
      <c r="IU1" s="234"/>
      <c r="IV1" s="234"/>
      <c r="IW1" s="234"/>
      <c r="IX1" s="234"/>
      <c r="IY1" s="234"/>
      <c r="IZ1" s="234"/>
      <c r="JA1" s="234"/>
      <c r="JB1" s="234"/>
      <c r="JC1" s="234"/>
      <c r="JD1" s="234"/>
      <c r="JE1" s="234"/>
      <c r="JF1" s="234"/>
      <c r="JG1" s="234"/>
      <c r="JH1" s="234"/>
      <c r="JI1" s="234"/>
      <c r="JJ1" s="234"/>
      <c r="JK1" s="234"/>
      <c r="JL1" s="234"/>
      <c r="JM1" s="234"/>
      <c r="JN1" s="234"/>
      <c r="JO1" s="234"/>
      <c r="JP1" s="234"/>
      <c r="JQ1" s="234"/>
      <c r="JR1" s="4" t="s">
        <v>415</v>
      </c>
      <c r="JS1" s="103">
        <v>44273</v>
      </c>
    </row>
    <row r="2" spans="1:279" ht="30" customHeight="1" x14ac:dyDescent="0.25">
      <c r="A2" s="230"/>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c r="CQ2" s="235"/>
      <c r="CR2" s="235"/>
      <c r="CS2" s="235"/>
      <c r="CT2" s="235"/>
      <c r="CU2" s="235"/>
      <c r="CV2" s="235"/>
      <c r="CW2" s="235"/>
      <c r="CX2" s="235"/>
      <c r="CY2" s="235"/>
      <c r="CZ2" s="235"/>
      <c r="DA2" s="235"/>
      <c r="DB2" s="235"/>
      <c r="DC2" s="235"/>
      <c r="DD2" s="235"/>
      <c r="DE2" s="235"/>
      <c r="DF2" s="235"/>
      <c r="DG2" s="235"/>
      <c r="DH2" s="235"/>
      <c r="DI2" s="235"/>
      <c r="DJ2" s="235"/>
      <c r="DK2" s="235"/>
      <c r="DL2" s="235"/>
      <c r="DM2" s="235"/>
      <c r="DN2" s="235"/>
      <c r="DO2" s="235"/>
      <c r="DP2" s="235"/>
      <c r="DQ2" s="235"/>
      <c r="DR2" s="235"/>
      <c r="DS2" s="235"/>
      <c r="DT2" s="235"/>
      <c r="DU2" s="235"/>
      <c r="DV2" s="235"/>
      <c r="DW2" s="235"/>
      <c r="DX2" s="235"/>
      <c r="DY2" s="235"/>
      <c r="DZ2" s="235"/>
      <c r="EA2" s="235"/>
      <c r="EB2" s="235"/>
      <c r="EC2" s="235"/>
      <c r="ED2" s="235"/>
      <c r="EE2" s="235"/>
      <c r="EF2" s="235"/>
      <c r="EG2" s="235"/>
      <c r="EH2" s="235"/>
      <c r="EI2" s="235"/>
      <c r="EJ2" s="235"/>
      <c r="EK2" s="235"/>
      <c r="EL2" s="235"/>
      <c r="EM2" s="235"/>
      <c r="EN2" s="235"/>
      <c r="EO2" s="235"/>
      <c r="EP2" s="235"/>
      <c r="EQ2" s="235"/>
      <c r="ER2" s="235"/>
      <c r="ES2" s="235"/>
      <c r="ET2" s="235"/>
      <c r="EU2" s="235"/>
      <c r="EV2" s="235"/>
      <c r="EW2" s="235"/>
      <c r="EX2" s="235"/>
      <c r="EY2" s="235"/>
      <c r="EZ2" s="235"/>
      <c r="FA2" s="235"/>
      <c r="FB2" s="235"/>
      <c r="FC2" s="235"/>
      <c r="FD2" s="235"/>
      <c r="FE2" s="235"/>
      <c r="FF2" s="235"/>
      <c r="FG2" s="235"/>
      <c r="FH2" s="235"/>
      <c r="FI2" s="235"/>
      <c r="FJ2" s="235"/>
      <c r="FK2" s="235"/>
      <c r="FL2" s="235"/>
      <c r="FM2" s="235"/>
      <c r="FN2" s="235"/>
      <c r="FO2" s="235"/>
      <c r="FP2" s="235"/>
      <c r="FQ2" s="235"/>
      <c r="FR2" s="235"/>
      <c r="FS2" s="235"/>
      <c r="FT2" s="235"/>
      <c r="FU2" s="235"/>
      <c r="FV2" s="235"/>
      <c r="FW2" s="235"/>
      <c r="FX2" s="235"/>
      <c r="FY2" s="235"/>
      <c r="FZ2" s="235"/>
      <c r="GA2" s="235"/>
      <c r="GB2" s="235"/>
      <c r="GC2" s="235"/>
      <c r="GD2" s="235"/>
      <c r="GE2" s="235"/>
      <c r="GF2" s="235"/>
      <c r="GG2" s="235"/>
      <c r="GH2" s="235"/>
      <c r="GI2" s="235"/>
      <c r="GJ2" s="235"/>
      <c r="GK2" s="235"/>
      <c r="GL2" s="235"/>
      <c r="GM2" s="235"/>
      <c r="GN2" s="235"/>
      <c r="GO2" s="235"/>
      <c r="GP2" s="235"/>
      <c r="GQ2" s="235"/>
      <c r="GR2" s="235"/>
      <c r="GS2" s="235"/>
      <c r="GT2" s="235"/>
      <c r="GU2" s="235"/>
      <c r="GV2" s="235"/>
      <c r="GW2" s="235"/>
      <c r="GX2" s="235"/>
      <c r="GY2" s="235"/>
      <c r="GZ2" s="235"/>
      <c r="HA2" s="235"/>
      <c r="HB2" s="235"/>
      <c r="HC2" s="235"/>
      <c r="HD2" s="235"/>
      <c r="HE2" s="235"/>
      <c r="HF2" s="235"/>
      <c r="HG2" s="235"/>
      <c r="HH2" s="235"/>
      <c r="HI2" s="235"/>
      <c r="HJ2" s="235"/>
      <c r="HK2" s="235"/>
      <c r="HL2" s="235"/>
      <c r="HM2" s="235"/>
      <c r="HN2" s="235"/>
      <c r="HO2" s="235"/>
      <c r="HP2" s="235"/>
      <c r="HQ2" s="235"/>
      <c r="HR2" s="235"/>
      <c r="HS2" s="235"/>
      <c r="HT2" s="235"/>
      <c r="HU2" s="235"/>
      <c r="HV2" s="235"/>
      <c r="HW2" s="235"/>
      <c r="HX2" s="235"/>
      <c r="HY2" s="235"/>
      <c r="HZ2" s="235"/>
      <c r="IA2" s="235"/>
      <c r="IB2" s="235"/>
      <c r="IC2" s="235"/>
      <c r="ID2" s="235"/>
      <c r="IE2" s="235"/>
      <c r="IF2" s="235"/>
      <c r="IG2" s="235"/>
      <c r="IH2" s="235"/>
      <c r="II2" s="235"/>
      <c r="IJ2" s="235"/>
      <c r="IK2" s="235"/>
      <c r="IL2" s="235"/>
      <c r="IM2" s="235"/>
      <c r="IN2" s="235"/>
      <c r="IO2" s="235"/>
      <c r="IP2" s="235"/>
      <c r="IQ2" s="235"/>
      <c r="IR2" s="235"/>
      <c r="IS2" s="235"/>
      <c r="IT2" s="235"/>
      <c r="IU2" s="235"/>
      <c r="IV2" s="235"/>
      <c r="IW2" s="235"/>
      <c r="IX2" s="235"/>
      <c r="IY2" s="235"/>
      <c r="IZ2" s="235"/>
      <c r="JA2" s="235"/>
      <c r="JB2" s="235"/>
      <c r="JC2" s="235"/>
      <c r="JD2" s="235"/>
      <c r="JE2" s="235"/>
      <c r="JF2" s="235"/>
      <c r="JG2" s="235"/>
      <c r="JH2" s="235"/>
      <c r="JI2" s="235"/>
      <c r="JJ2" s="235"/>
      <c r="JK2" s="235"/>
      <c r="JL2" s="235"/>
      <c r="JM2" s="235"/>
      <c r="JN2" s="235"/>
      <c r="JO2" s="235"/>
      <c r="JP2" s="235"/>
      <c r="JQ2" s="235"/>
      <c r="JR2" s="5" t="s">
        <v>398</v>
      </c>
      <c r="JS2" s="50" t="s">
        <v>166</v>
      </c>
    </row>
    <row r="3" spans="1:279" ht="30" customHeight="1" thickBot="1" x14ac:dyDescent="0.3">
      <c r="A3" s="231"/>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6"/>
      <c r="DW3" s="236"/>
      <c r="DX3" s="236"/>
      <c r="DY3" s="236"/>
      <c r="DZ3" s="236"/>
      <c r="EA3" s="236"/>
      <c r="EB3" s="236"/>
      <c r="EC3" s="236"/>
      <c r="ED3" s="236"/>
      <c r="EE3" s="236"/>
      <c r="EF3" s="236"/>
      <c r="EG3" s="236"/>
      <c r="EH3" s="236"/>
      <c r="EI3" s="236"/>
      <c r="EJ3" s="236"/>
      <c r="EK3" s="236"/>
      <c r="EL3" s="236"/>
      <c r="EM3" s="236"/>
      <c r="EN3" s="236"/>
      <c r="EO3" s="236"/>
      <c r="EP3" s="236"/>
      <c r="EQ3" s="236"/>
      <c r="ER3" s="236"/>
      <c r="ES3" s="236"/>
      <c r="ET3" s="236"/>
      <c r="EU3" s="236"/>
      <c r="EV3" s="236"/>
      <c r="EW3" s="236"/>
      <c r="EX3" s="236"/>
      <c r="EY3" s="236"/>
      <c r="EZ3" s="236"/>
      <c r="FA3" s="236"/>
      <c r="FB3" s="236"/>
      <c r="FC3" s="236"/>
      <c r="FD3" s="236"/>
      <c r="FE3" s="236"/>
      <c r="FF3" s="236"/>
      <c r="FG3" s="236"/>
      <c r="FH3" s="236"/>
      <c r="FI3" s="236"/>
      <c r="FJ3" s="236"/>
      <c r="FK3" s="236"/>
      <c r="FL3" s="236"/>
      <c r="FM3" s="236"/>
      <c r="FN3" s="236"/>
      <c r="FO3" s="236"/>
      <c r="FP3" s="236"/>
      <c r="FQ3" s="236"/>
      <c r="FR3" s="236"/>
      <c r="FS3" s="236"/>
      <c r="FT3" s="236"/>
      <c r="FU3" s="236"/>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2" t="s">
        <v>165</v>
      </c>
      <c r="JS3" s="233"/>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28" t="s">
        <v>2</v>
      </c>
      <c r="E5" s="228"/>
      <c r="F5" s="228"/>
      <c r="G5" s="228"/>
      <c r="H5" s="228"/>
      <c r="I5" s="228"/>
      <c r="J5" s="228"/>
      <c r="K5" s="228"/>
      <c r="L5" s="228"/>
      <c r="M5" s="228"/>
      <c r="N5" s="228"/>
      <c r="O5" s="55"/>
      <c r="P5" s="228" t="s">
        <v>14</v>
      </c>
      <c r="Q5" s="228"/>
      <c r="R5" s="228"/>
      <c r="S5" s="228"/>
      <c r="T5" s="228"/>
      <c r="U5" s="228"/>
      <c r="V5" s="228"/>
      <c r="W5" s="228"/>
      <c r="X5" s="228"/>
      <c r="Y5" s="228"/>
      <c r="Z5" s="228"/>
      <c r="AA5" s="228" t="s">
        <v>74</v>
      </c>
      <c r="AB5" s="228"/>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28" t="s">
        <v>163</v>
      </c>
      <c r="IE5" s="228"/>
      <c r="IF5" s="228" t="s">
        <v>155</v>
      </c>
      <c r="IG5" s="228"/>
      <c r="IH5" s="228"/>
      <c r="II5" s="228"/>
      <c r="IJ5" s="228" t="s">
        <v>156</v>
      </c>
      <c r="IK5" s="228"/>
      <c r="IL5" s="228"/>
      <c r="IM5" s="228"/>
      <c r="IN5" s="228" t="s">
        <v>157</v>
      </c>
      <c r="IO5" s="228"/>
      <c r="IP5" s="228"/>
      <c r="IQ5" s="228"/>
      <c r="IR5" s="228" t="s">
        <v>158</v>
      </c>
      <c r="IS5" s="228"/>
      <c r="IT5" s="228"/>
      <c r="IU5" s="228"/>
      <c r="IV5" s="228" t="s">
        <v>159</v>
      </c>
      <c r="IW5" s="228"/>
      <c r="IX5" s="228"/>
      <c r="IY5" s="228"/>
      <c r="IZ5" s="228" t="s">
        <v>160</v>
      </c>
      <c r="JA5" s="228"/>
      <c r="JB5" s="228"/>
      <c r="JC5" s="228"/>
      <c r="JD5" s="228" t="s">
        <v>161</v>
      </c>
      <c r="JE5" s="228"/>
      <c r="JF5" s="228"/>
      <c r="JG5" s="228"/>
      <c r="JH5" s="228" t="s">
        <v>162</v>
      </c>
      <c r="JI5" s="228"/>
      <c r="JJ5" s="228"/>
      <c r="JK5" s="228"/>
      <c r="JL5" s="228" t="s">
        <v>178</v>
      </c>
      <c r="JM5" s="228"/>
      <c r="JN5" s="228"/>
      <c r="JO5" s="228"/>
      <c r="JP5" s="228" t="s">
        <v>177</v>
      </c>
      <c r="JQ5" s="228"/>
      <c r="JR5" s="228"/>
      <c r="JS5" s="228"/>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39" t="s">
        <v>198</v>
      </c>
      <c r="AJ6" s="39" t="s">
        <v>199</v>
      </c>
      <c r="AK6" s="39" t="s">
        <v>200</v>
      </c>
      <c r="AL6" s="39" t="s">
        <v>202</v>
      </c>
      <c r="AM6" s="39" t="s">
        <v>204</v>
      </c>
      <c r="AN6" s="39" t="s">
        <v>206</v>
      </c>
      <c r="AO6" s="39" t="s">
        <v>208</v>
      </c>
      <c r="AP6" s="39" t="s">
        <v>210</v>
      </c>
      <c r="AQ6" s="39" t="s">
        <v>212</v>
      </c>
      <c r="AR6" s="39" t="s">
        <v>214</v>
      </c>
      <c r="AS6" s="39" t="s">
        <v>216</v>
      </c>
      <c r="AT6" s="39" t="s">
        <v>217</v>
      </c>
      <c r="AU6" s="39" t="s">
        <v>219</v>
      </c>
      <c r="AV6" s="39" t="s">
        <v>173</v>
      </c>
      <c r="AW6" s="39" t="s">
        <v>251</v>
      </c>
      <c r="AX6" s="39" t="s">
        <v>64</v>
      </c>
      <c r="AY6" s="39" t="s">
        <v>408</v>
      </c>
      <c r="AZ6" s="47" t="s">
        <v>181</v>
      </c>
      <c r="BA6" s="47" t="s">
        <v>182</v>
      </c>
      <c r="BB6" s="47" t="s">
        <v>184</v>
      </c>
      <c r="BC6" s="47" t="s">
        <v>185</v>
      </c>
      <c r="BD6" s="47" t="s">
        <v>187</v>
      </c>
      <c r="BE6" s="47" t="s">
        <v>188</v>
      </c>
      <c r="BF6" s="47" t="s">
        <v>189</v>
      </c>
      <c r="BG6" s="47" t="s">
        <v>190</v>
      </c>
      <c r="BH6" s="47" t="s">
        <v>191</v>
      </c>
      <c r="BI6" s="47" t="s">
        <v>193</v>
      </c>
      <c r="BJ6" s="47" t="s">
        <v>194</v>
      </c>
      <c r="BK6" s="47" t="s">
        <v>195</v>
      </c>
      <c r="BL6" s="47" t="s">
        <v>196</v>
      </c>
      <c r="BM6" s="47" t="s">
        <v>197</v>
      </c>
      <c r="BN6" s="47" t="s">
        <v>198</v>
      </c>
      <c r="BO6" s="47" t="s">
        <v>199</v>
      </c>
      <c r="BP6" s="47" t="s">
        <v>201</v>
      </c>
      <c r="BQ6" s="47" t="s">
        <v>203</v>
      </c>
      <c r="BR6" s="47" t="s">
        <v>205</v>
      </c>
      <c r="BS6" s="47" t="s">
        <v>207</v>
      </c>
      <c r="BT6" s="47" t="s">
        <v>209</v>
      </c>
      <c r="BU6" s="47" t="s">
        <v>211</v>
      </c>
      <c r="BV6" s="47" t="s">
        <v>213</v>
      </c>
      <c r="BW6" s="47" t="s">
        <v>215</v>
      </c>
      <c r="BX6" s="47" t="s">
        <v>216</v>
      </c>
      <c r="BY6" s="47" t="s">
        <v>218</v>
      </c>
      <c r="BZ6" s="47" t="s">
        <v>220</v>
      </c>
      <c r="CA6" s="47" t="s">
        <v>62</v>
      </c>
      <c r="CB6" s="47" t="s">
        <v>63</v>
      </c>
      <c r="CC6" s="47" t="s">
        <v>65</v>
      </c>
      <c r="CD6" s="47" t="s">
        <v>409</v>
      </c>
      <c r="CE6" s="49" t="s">
        <v>221</v>
      </c>
      <c r="CF6" s="49" t="s">
        <v>222</v>
      </c>
      <c r="CG6" s="49" t="s">
        <v>223</v>
      </c>
      <c r="CH6" s="49" t="s">
        <v>224</v>
      </c>
      <c r="CI6" s="49" t="s">
        <v>225</v>
      </c>
      <c r="CJ6" s="49" t="s">
        <v>226</v>
      </c>
      <c r="CK6" s="49" t="s">
        <v>227</v>
      </c>
      <c r="CL6" s="49" t="s">
        <v>228</v>
      </c>
      <c r="CM6" s="49" t="s">
        <v>229</v>
      </c>
      <c r="CN6" s="49" t="s">
        <v>230</v>
      </c>
      <c r="CO6" s="49" t="s">
        <v>231</v>
      </c>
      <c r="CP6" s="49" t="s">
        <v>232</v>
      </c>
      <c r="CQ6" s="49" t="s">
        <v>233</v>
      </c>
      <c r="CR6" s="49" t="s">
        <v>234</v>
      </c>
      <c r="CS6" s="49" t="s">
        <v>235</v>
      </c>
      <c r="CT6" s="49" t="s">
        <v>236</v>
      </c>
      <c r="CU6" s="49" t="s">
        <v>237</v>
      </c>
      <c r="CV6" s="49" t="s">
        <v>238</v>
      </c>
      <c r="CW6" s="49" t="s">
        <v>239</v>
      </c>
      <c r="CX6" s="49" t="s">
        <v>240</v>
      </c>
      <c r="CY6" s="49" t="s">
        <v>241</v>
      </c>
      <c r="CZ6" s="49" t="s">
        <v>242</v>
      </c>
      <c r="DA6" s="49" t="s">
        <v>243</v>
      </c>
      <c r="DB6" s="49" t="s">
        <v>244</v>
      </c>
      <c r="DC6" s="49" t="s">
        <v>245</v>
      </c>
      <c r="DD6" s="49" t="s">
        <v>246</v>
      </c>
      <c r="DE6" s="49" t="s">
        <v>247</v>
      </c>
      <c r="DF6" s="49" t="s">
        <v>248</v>
      </c>
      <c r="DG6" s="49" t="s">
        <v>249</v>
      </c>
      <c r="DH6" s="49" t="s">
        <v>250</v>
      </c>
      <c r="DI6" s="49" t="s">
        <v>410</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48" t="s">
        <v>99</v>
      </c>
      <c r="ED6" s="48" t="s">
        <v>100</v>
      </c>
      <c r="EE6" s="48" t="s">
        <v>101</v>
      </c>
      <c r="EF6" s="48" t="s">
        <v>102</v>
      </c>
      <c r="EG6" s="48" t="s">
        <v>103</v>
      </c>
      <c r="EH6" s="48" t="s">
        <v>104</v>
      </c>
      <c r="EI6" s="48" t="s">
        <v>105</v>
      </c>
      <c r="EJ6" s="4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48" t="s">
        <v>288</v>
      </c>
      <c r="FR6" s="48" t="s">
        <v>289</v>
      </c>
      <c r="FS6" s="48" t="s">
        <v>290</v>
      </c>
      <c r="FT6" s="48" t="s">
        <v>291</v>
      </c>
      <c r="FU6" s="48" t="s">
        <v>292</v>
      </c>
      <c r="FV6" s="48" t="s">
        <v>299</v>
      </c>
      <c r="FW6" s="48" t="s">
        <v>300</v>
      </c>
      <c r="FX6" s="48" t="s">
        <v>293</v>
      </c>
      <c r="FY6" s="48" t="s">
        <v>294</v>
      </c>
      <c r="FZ6" s="48" t="s">
        <v>295</v>
      </c>
      <c r="GA6" s="48" t="s">
        <v>296</v>
      </c>
      <c r="GB6" s="48" t="s">
        <v>297</v>
      </c>
      <c r="GC6" s="48" t="s">
        <v>298</v>
      </c>
      <c r="GD6" s="48" t="s">
        <v>301</v>
      </c>
      <c r="GE6" s="101" t="s">
        <v>117</v>
      </c>
      <c r="GF6" s="48" t="s">
        <v>118</v>
      </c>
      <c r="GG6" s="101" t="s">
        <v>397</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48" t="s">
        <v>133</v>
      </c>
      <c r="HC6" s="48" t="s">
        <v>134</v>
      </c>
      <c r="HD6" s="48" t="s">
        <v>308</v>
      </c>
      <c r="HE6" s="48" t="s">
        <v>309</v>
      </c>
      <c r="HF6" s="4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411</v>
      </c>
      <c r="IB6" s="48" t="s">
        <v>412</v>
      </c>
      <c r="IC6" s="48" t="s">
        <v>413</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+Registro!I85</f>
        <v>Valide todas las variables</v>
      </c>
      <c r="AI7" s="31" t="str">
        <f>+Registro!I109</f>
        <v>Valide todas las variables</v>
      </c>
      <c r="AJ7" s="31" t="str">
        <f>+Registro!I112</f>
        <v>Valide todas las variables</v>
      </c>
      <c r="AK7" s="31" t="str">
        <f>+Registro!I118</f>
        <v>Valide todas las variables</v>
      </c>
      <c r="AL7" s="31" t="str">
        <f>+Registro!I127</f>
        <v>Valide todas las variables</v>
      </c>
      <c r="AM7" s="31" t="str">
        <f>+Registro!I131</f>
        <v>Valide todas las variables</v>
      </c>
      <c r="AN7" s="31" t="str">
        <f>+Registro!I140</f>
        <v>Valide todas las variables</v>
      </c>
      <c r="AO7" s="31" t="str">
        <f>+Registro!I144</f>
        <v>Valide todas las variables</v>
      </c>
      <c r="AP7" s="31" t="str">
        <f>+Registro!I153</f>
        <v>Valide todas las variables</v>
      </c>
      <c r="AQ7" s="31" t="str">
        <f>+Registro!I159</f>
        <v>Valide todas las variables</v>
      </c>
      <c r="AR7" s="31" t="str">
        <f>+Registro!I163</f>
        <v>Valide todas las variables</v>
      </c>
      <c r="AS7" s="31" t="str">
        <f>+Registro!I166</f>
        <v>Valide todas las variables</v>
      </c>
      <c r="AT7" s="31" t="str">
        <f>+Registro!I169</f>
        <v>Valide todas las variables</v>
      </c>
      <c r="AU7" s="31" t="str">
        <f>+Registro!I175</f>
        <v>Valide todas las variables</v>
      </c>
      <c r="AV7" s="31" t="str">
        <f>+Registro!I185</f>
        <v>Valide todas las variables</v>
      </c>
      <c r="AW7" s="31" t="str">
        <f>+Registro!I191</f>
        <v>Valide todas las variables</v>
      </c>
      <c r="AX7" s="31" t="str">
        <f>+Registro!I199</f>
        <v>Valide todas las variables</v>
      </c>
      <c r="AY7" s="31" t="str">
        <f>+Registro!I207</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31" t="str">
        <f>+Registro!D51</f>
        <v>Valide todos los criterios</v>
      </c>
      <c r="BF7" s="31" t="str">
        <f>+Registro!D54</f>
        <v>Valide todos los criterios</v>
      </c>
      <c r="BG7" s="31" t="str">
        <f>+Registro!D70</f>
        <v>Valide todos los criterios</v>
      </c>
      <c r="BH7" s="31" t="str">
        <f>+Registro!D77</f>
        <v>Valide todos los criterios</v>
      </c>
      <c r="BI7" s="31" t="str">
        <f>+Registro!D86</f>
        <v>Valide todos los criterios</v>
      </c>
      <c r="BJ7" s="31" t="str">
        <f>+Registro!D88</f>
        <v>Valide todos los criterios</v>
      </c>
      <c r="BK7" s="31" t="str">
        <f>+Registro!D93</f>
        <v>Valide todos los criterios</v>
      </c>
      <c r="BL7" s="31" t="str">
        <f>+Registro!D97</f>
        <v>Valide todos los criterios</v>
      </c>
      <c r="BM7" s="31">
        <f>+Registro!D101</f>
        <v>0</v>
      </c>
      <c r="BN7" s="31" t="str">
        <f>+Registro!D110</f>
        <v>Valide todos los criterios</v>
      </c>
      <c r="BO7" s="31" t="str">
        <f>+Registro!D113</f>
        <v>Valide todos los criterios</v>
      </c>
      <c r="BP7" s="31">
        <f>+Registro!D119</f>
        <v>0</v>
      </c>
      <c r="BQ7" s="31" t="str">
        <f>+Registro!D128</f>
        <v>Valide todos los criterios</v>
      </c>
      <c r="BR7" s="31">
        <f>+Registro!D132</f>
        <v>0</v>
      </c>
      <c r="BS7" s="31" t="str">
        <f>+Registro!D141</f>
        <v>Valide todos los criterios</v>
      </c>
      <c r="BT7" s="31">
        <f>+Registro!D145</f>
        <v>0</v>
      </c>
      <c r="BU7" s="31" t="str">
        <f>+Registro!D154</f>
        <v>Valide todos los criterios</v>
      </c>
      <c r="BV7" s="31" t="str">
        <f>+Registro!D160</f>
        <v>Valide todos los criterios</v>
      </c>
      <c r="BW7" s="31" t="str">
        <f>+Registro!D164</f>
        <v>Valide todos los criterios</v>
      </c>
      <c r="BX7" s="31" t="str">
        <f>+Registro!D167</f>
        <v>Valide todos los criterios</v>
      </c>
      <c r="BY7" s="31" t="str">
        <f>+Registro!D170</f>
        <v>Valide todos los criterios</v>
      </c>
      <c r="BZ7" s="31">
        <f>+Registro!D176</f>
        <v>0</v>
      </c>
      <c r="CA7" s="31" t="str">
        <f>+Registro!D186</f>
        <v>Valide todos los criterios</v>
      </c>
      <c r="CB7" s="31" t="str">
        <f>+Registro!D192</f>
        <v>Valide todos los criterios</v>
      </c>
      <c r="CC7" s="31" t="str">
        <f>+Registro!D200</f>
        <v>Valide todos los criterios</v>
      </c>
      <c r="CD7" s="31" t="str">
        <f>+Registro!D208</f>
        <v>Valide todos los criterios</v>
      </c>
      <c r="CE7" s="31">
        <f>+Registro!E23</f>
        <v>0</v>
      </c>
      <c r="CF7" s="31">
        <f>+Registro!E28</f>
        <v>0</v>
      </c>
      <c r="CG7" s="31">
        <f>+Registro!E38</f>
        <v>0</v>
      </c>
      <c r="CH7" s="31">
        <f>+Registro!E42</f>
        <v>0</v>
      </c>
      <c r="CI7" s="31">
        <f>+Registro!E46</f>
        <v>0</v>
      </c>
      <c r="CJ7" s="31">
        <f>+Registro!E52</f>
        <v>0</v>
      </c>
      <c r="CK7" s="31">
        <f>+Registro!E55</f>
        <v>0</v>
      </c>
      <c r="CL7" s="31">
        <f>+Registro!E71</f>
        <v>0</v>
      </c>
      <c r="CM7" s="31">
        <f>+Registro!E78</f>
        <v>0</v>
      </c>
      <c r="CN7" s="31">
        <f>+Registro!E87</f>
        <v>0</v>
      </c>
      <c r="CO7" s="31">
        <f>+Registro!E89</f>
        <v>0</v>
      </c>
      <c r="CP7" s="31">
        <f>+Registro!E94</f>
        <v>0</v>
      </c>
      <c r="CQ7" s="31">
        <f>+Registro!E98</f>
        <v>0</v>
      </c>
      <c r="CR7" s="31">
        <f>+Registro!E102</f>
        <v>0</v>
      </c>
      <c r="CS7" s="31">
        <f>+Registro!E111</f>
        <v>0</v>
      </c>
      <c r="CT7" s="31">
        <f>+Registro!E114</f>
        <v>0</v>
      </c>
      <c r="CU7" s="31">
        <f>+Registro!E120</f>
        <v>0</v>
      </c>
      <c r="CV7" s="31">
        <f>+Registro!E129</f>
        <v>0</v>
      </c>
      <c r="CW7" s="31">
        <f>+Registro!E133</f>
        <v>0</v>
      </c>
      <c r="CX7" s="31">
        <f>+Registro!E142</f>
        <v>0</v>
      </c>
      <c r="CY7" s="31">
        <f>+Registro!E146</f>
        <v>0</v>
      </c>
      <c r="CZ7" s="31">
        <f>+Registro!E155</f>
        <v>0</v>
      </c>
      <c r="DA7" s="31">
        <f>+Registro!E161</f>
        <v>0</v>
      </c>
      <c r="DB7" s="31">
        <f>+Registro!E165</f>
        <v>0</v>
      </c>
      <c r="DC7" s="31">
        <f>+Registro!E168</f>
        <v>0</v>
      </c>
      <c r="DD7" s="31">
        <f>+Registro!E171</f>
        <v>0</v>
      </c>
      <c r="DE7" s="31">
        <f>+Registro!E177</f>
        <v>0</v>
      </c>
      <c r="DF7" s="31">
        <f>+Registro!E187</f>
        <v>0</v>
      </c>
      <c r="DG7" s="31">
        <f>+Registro!E193</f>
        <v>0</v>
      </c>
      <c r="DH7" s="31">
        <f>+Registro!E201</f>
        <v>0</v>
      </c>
      <c r="DI7" s="31">
        <f>+Registro!E209</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31">
        <f>+Registro!C46</f>
        <v>0</v>
      </c>
      <c r="ED7" s="31">
        <f>+Registro!C47</f>
        <v>0</v>
      </c>
      <c r="EE7" s="31">
        <f>+Registro!C48</f>
        <v>0</v>
      </c>
      <c r="EF7" s="31">
        <f>+Registro!C49</f>
        <v>0</v>
      </c>
      <c r="EG7" s="31">
        <f>+Registro!C50</f>
        <v>0</v>
      </c>
      <c r="EH7" s="31">
        <f>+Registro!C51</f>
        <v>0</v>
      </c>
      <c r="EI7" s="31">
        <f>+Registro!C52</f>
        <v>0</v>
      </c>
      <c r="EJ7" s="31">
        <f>+Registro!C53</f>
        <v>0</v>
      </c>
      <c r="EK7" s="31">
        <f>+Registro!A69</f>
        <v>0</v>
      </c>
      <c r="EL7" s="31">
        <f>+Registro!C54</f>
        <v>0</v>
      </c>
      <c r="EM7" s="31">
        <f>+Registro!C55</f>
        <v>0</v>
      </c>
      <c r="EN7" s="31">
        <f>+Registro!C56</f>
        <v>0</v>
      </c>
      <c r="EO7" s="31">
        <f>+Registro!C57</f>
        <v>0</v>
      </c>
      <c r="EP7" s="31">
        <f>+Registro!C58</f>
        <v>0</v>
      </c>
      <c r="EQ7" s="31">
        <f>+Registro!C59</f>
        <v>0</v>
      </c>
      <c r="ER7" s="31">
        <f>+Registro!C60</f>
        <v>0</v>
      </c>
      <c r="ES7" s="31">
        <f>+Registro!C61</f>
        <v>0</v>
      </c>
      <c r="ET7" s="31">
        <f>+Registro!C62</f>
        <v>0</v>
      </c>
      <c r="EU7" s="31">
        <f>+Registro!C63</f>
        <v>0</v>
      </c>
      <c r="EV7" s="31">
        <f>+Registro!C64</f>
        <v>0</v>
      </c>
      <c r="EW7" s="31">
        <f>+Registro!C65</f>
        <v>0</v>
      </c>
      <c r="EX7" s="31">
        <f>+Registro!C66</f>
        <v>0</v>
      </c>
      <c r="EY7" s="31">
        <f>+Registro!C67</f>
        <v>0</v>
      </c>
      <c r="EZ7" s="31">
        <f>+Registro!C68</f>
        <v>0</v>
      </c>
      <c r="FA7" s="31">
        <f>+Registro!C69</f>
        <v>0</v>
      </c>
      <c r="FB7" s="31">
        <f>+Registro!C70</f>
        <v>0</v>
      </c>
      <c r="FC7" s="31">
        <f>+Registro!C71</f>
        <v>0</v>
      </c>
      <c r="FD7" s="31">
        <f>+Registro!C72</f>
        <v>0</v>
      </c>
      <c r="FE7" s="31">
        <f>+Registro!C73</f>
        <v>0</v>
      </c>
      <c r="FF7" s="31">
        <f>+Registro!C74</f>
        <v>0</v>
      </c>
      <c r="FG7" s="31">
        <f>+Registro!C75</f>
        <v>0</v>
      </c>
      <c r="FH7" s="31">
        <f>+Registro!C76</f>
        <v>0</v>
      </c>
      <c r="FI7" s="31">
        <f>+Registro!C77</f>
        <v>0</v>
      </c>
      <c r="FJ7" s="31">
        <f>+Registro!C78</f>
        <v>0</v>
      </c>
      <c r="FK7" s="31">
        <f>+Registro!C79</f>
        <v>0</v>
      </c>
      <c r="FL7" s="31">
        <f>+Registro!C80</f>
        <v>0</v>
      </c>
      <c r="FM7" s="31">
        <f>+Registro!C81</f>
        <v>0</v>
      </c>
      <c r="FN7" s="31">
        <f>+Registro!C82</f>
        <v>0</v>
      </c>
      <c r="FO7" s="31">
        <f>+Registro!C83</f>
        <v>0</v>
      </c>
      <c r="FP7" s="31">
        <f>+Registro!C84</f>
        <v>0</v>
      </c>
      <c r="FQ7" s="31">
        <f>+Registro!C86</f>
        <v>0</v>
      </c>
      <c r="FR7" s="31">
        <f>+Registro!C87</f>
        <v>0</v>
      </c>
      <c r="FS7" s="31">
        <f>+Registro!C88</f>
        <v>0</v>
      </c>
      <c r="FT7" s="31">
        <f>+Registro!C89</f>
        <v>0</v>
      </c>
      <c r="FU7" s="31">
        <f>+Registro!C90</f>
        <v>0</v>
      </c>
      <c r="FV7" s="31">
        <f>+Registro!C91</f>
        <v>0</v>
      </c>
      <c r="FW7" s="31">
        <f>+Registro!C92</f>
        <v>0</v>
      </c>
      <c r="FX7" s="31">
        <f>+Registro!C93</f>
        <v>0</v>
      </c>
      <c r="FY7" s="31">
        <f>+Registro!C94</f>
        <v>0</v>
      </c>
      <c r="FZ7" s="31">
        <f>+Registro!C95</f>
        <v>0</v>
      </c>
      <c r="GA7" s="31">
        <f>+Registro!C96</f>
        <v>0</v>
      </c>
      <c r="GB7" s="31">
        <f>+Registro!C97</f>
        <v>0</v>
      </c>
      <c r="GC7" s="31">
        <f>+Registro!C98</f>
        <v>0</v>
      </c>
      <c r="GD7" s="31">
        <f>+Registro!C99</f>
        <v>0</v>
      </c>
      <c r="GE7" s="102"/>
      <c r="GF7" s="31">
        <f>+Registro!C110</f>
        <v>0</v>
      </c>
      <c r="GG7" s="102"/>
      <c r="GH7" s="31">
        <f>+Registro!C113</f>
        <v>0</v>
      </c>
      <c r="GI7" s="31">
        <f>+Registro!C114</f>
        <v>0</v>
      </c>
      <c r="GJ7" s="31">
        <f>+Registro!C115</f>
        <v>0</v>
      </c>
      <c r="GK7" s="31">
        <f>+Registro!C116</f>
        <v>0</v>
      </c>
      <c r="GL7" s="31">
        <f>+Registro!C117</f>
        <v>0</v>
      </c>
      <c r="GM7" s="31">
        <f>+Registro!C128</f>
        <v>0</v>
      </c>
      <c r="GN7" s="31">
        <f>+Registro!C129</f>
        <v>0</v>
      </c>
      <c r="GO7" s="31">
        <f>+Registro!C141</f>
        <v>0</v>
      </c>
      <c r="GP7" s="31">
        <f>+Registro!C142</f>
        <v>0</v>
      </c>
      <c r="GQ7" s="31">
        <f>+Registro!C143</f>
        <v>0</v>
      </c>
      <c r="GR7" s="31">
        <f>+Registro!C154</f>
        <v>0</v>
      </c>
      <c r="GS7" s="31">
        <f>+Registro!C155</f>
        <v>0</v>
      </c>
      <c r="GT7" s="31">
        <f>+Registro!C156</f>
        <v>0</v>
      </c>
      <c r="GU7" s="31">
        <f>+Registro!C157</f>
        <v>0</v>
      </c>
      <c r="GV7" s="31">
        <f>+Registro!C160</f>
        <v>0</v>
      </c>
      <c r="GW7" s="31">
        <f>+Registro!C161</f>
        <v>0</v>
      </c>
      <c r="GX7" s="31">
        <f>+Registro!C162</f>
        <v>0</v>
      </c>
      <c r="GY7" s="31">
        <f>+Registro!C164</f>
        <v>0</v>
      </c>
      <c r="GZ7" s="31">
        <f>+Registro!C165</f>
        <v>0</v>
      </c>
      <c r="HA7" s="31">
        <f>+Registro!C167</f>
        <v>0</v>
      </c>
      <c r="HB7" s="31">
        <f>+Registro!C170</f>
        <v>0</v>
      </c>
      <c r="HC7" s="31">
        <f>+Registro!C171</f>
        <v>0</v>
      </c>
      <c r="HD7" s="31">
        <f>+Registro!C172</f>
        <v>0</v>
      </c>
      <c r="HE7" s="31">
        <f>+Registro!C173</f>
        <v>0</v>
      </c>
      <c r="HF7" s="31">
        <f>+Registro!C174</f>
        <v>0</v>
      </c>
      <c r="HG7" s="31">
        <f>+Registro!C186</f>
        <v>0</v>
      </c>
      <c r="HH7" s="31">
        <f>+Registro!C187</f>
        <v>0</v>
      </c>
      <c r="HI7" s="31">
        <f>+Registro!C188</f>
        <v>0</v>
      </c>
      <c r="HJ7" s="31">
        <f>+Registro!C189</f>
        <v>0</v>
      </c>
      <c r="HK7" s="31">
        <f>+Registro!C190</f>
        <v>0</v>
      </c>
      <c r="HL7" s="31">
        <f>+Registro!C192</f>
        <v>0</v>
      </c>
      <c r="HM7" s="31">
        <f>+Registro!C193</f>
        <v>0</v>
      </c>
      <c r="HN7" s="31">
        <f>+Registro!C194</f>
        <v>0</v>
      </c>
      <c r="HO7" s="31">
        <f>+Registro!C195</f>
        <v>0</v>
      </c>
      <c r="HP7" s="31">
        <f>+Registro!C196</f>
        <v>0</v>
      </c>
      <c r="HQ7" s="31">
        <f>+Registro!C197</f>
        <v>0</v>
      </c>
      <c r="HR7" s="31">
        <f>+Registro!C198</f>
        <v>0</v>
      </c>
      <c r="HS7" s="31">
        <f>+Registro!C200</f>
        <v>0</v>
      </c>
      <c r="HT7" s="31">
        <f>+Registro!C201</f>
        <v>0</v>
      </c>
      <c r="HU7" s="31">
        <f>+Registro!C202</f>
        <v>0</v>
      </c>
      <c r="HV7" s="31">
        <f>+Registro!C203</f>
        <v>0</v>
      </c>
      <c r="HW7" s="31">
        <f>+Registro!C204</f>
        <v>0</v>
      </c>
      <c r="HX7" s="31">
        <f>+Registro!C205</f>
        <v>0</v>
      </c>
      <c r="HY7" s="31">
        <f>+Registro!C208</f>
        <v>0</v>
      </c>
      <c r="HZ7" s="31">
        <f>+Registro!C209</f>
        <v>0</v>
      </c>
      <c r="IA7" s="31">
        <f>+Registro!C210</f>
        <v>0</v>
      </c>
      <c r="IB7" s="31">
        <f>+Registro!C211</f>
        <v>0</v>
      </c>
      <c r="IC7" s="31">
        <f>+Registro!C212</f>
        <v>0</v>
      </c>
      <c r="ID7" s="34">
        <f>+Registro!A215</f>
        <v>0</v>
      </c>
      <c r="IE7" s="34">
        <f>+Registro!A217</f>
        <v>0</v>
      </c>
      <c r="IF7" s="34">
        <f>+Registro!B219</f>
        <v>0</v>
      </c>
      <c r="IG7" s="34">
        <f>+Registro!B220</f>
        <v>0</v>
      </c>
      <c r="IH7" s="34">
        <f>+Registro!B221</f>
        <v>0</v>
      </c>
      <c r="II7" s="34">
        <f>+Registro!B222</f>
        <v>0</v>
      </c>
      <c r="IJ7" s="34">
        <f>+Registro!G219</f>
        <v>0</v>
      </c>
      <c r="IK7" s="34">
        <f>+Registro!G220</f>
        <v>0</v>
      </c>
      <c r="IL7" s="34">
        <f>+Registro!G221</f>
        <v>0</v>
      </c>
      <c r="IM7" s="34">
        <f>+Registro!G222</f>
        <v>0</v>
      </c>
      <c r="IN7" s="34">
        <f>+Registro!B225</f>
        <v>0</v>
      </c>
      <c r="IO7" s="34">
        <f>+Registro!B226</f>
        <v>0</v>
      </c>
      <c r="IP7" s="34">
        <f>+Registro!B227</f>
        <v>0</v>
      </c>
      <c r="IQ7" s="34">
        <f>+Registro!B228</f>
        <v>0</v>
      </c>
      <c r="IR7" s="34">
        <f>+Registro!G225</f>
        <v>0</v>
      </c>
      <c r="IS7" s="34">
        <f>+Registro!G226</f>
        <v>0</v>
      </c>
      <c r="IT7" s="34">
        <f>+Registro!G227</f>
        <v>0</v>
      </c>
      <c r="IU7" s="34">
        <f>+Registro!G228</f>
        <v>0</v>
      </c>
      <c r="IV7" s="34">
        <f>+Registro!B231</f>
        <v>0</v>
      </c>
      <c r="IW7" s="34">
        <f>+Registro!B232</f>
        <v>0</v>
      </c>
      <c r="IX7" s="34">
        <f>+Registro!B233</f>
        <v>0</v>
      </c>
      <c r="IY7" s="34">
        <f>+Registro!B234</f>
        <v>0</v>
      </c>
      <c r="IZ7" s="34">
        <f>+Registro!G231</f>
        <v>0</v>
      </c>
      <c r="JA7" s="34">
        <f>+Registro!G232</f>
        <v>0</v>
      </c>
      <c r="JB7" s="34">
        <f>+Registro!G233</f>
        <v>0</v>
      </c>
      <c r="JC7" s="34">
        <f>+Registro!G234</f>
        <v>0</v>
      </c>
      <c r="JD7" s="34">
        <f>+Registro!B237</f>
        <v>0</v>
      </c>
      <c r="JE7" s="34">
        <f>+Registro!B238</f>
        <v>0</v>
      </c>
      <c r="JF7" s="34">
        <f>+Registro!B239</f>
        <v>0</v>
      </c>
      <c r="JG7" s="34">
        <f>+Registro!B240</f>
        <v>0</v>
      </c>
      <c r="JH7" s="34">
        <f>+Registro!G237</f>
        <v>0</v>
      </c>
      <c r="JI7" s="34">
        <f>+Registro!G238</f>
        <v>0</v>
      </c>
      <c r="JJ7" s="34">
        <f>+Registro!G239</f>
        <v>0</v>
      </c>
      <c r="JK7" s="34">
        <f>+Registro!G240</f>
        <v>0</v>
      </c>
      <c r="JL7" s="34">
        <f>+Registro!B243</f>
        <v>0</v>
      </c>
      <c r="JM7" s="34">
        <f>+Registro!B244</f>
        <v>0</v>
      </c>
      <c r="JN7" s="34">
        <f>+Registro!B245</f>
        <v>0</v>
      </c>
      <c r="JO7" s="34">
        <f>+Registro!B246</f>
        <v>0</v>
      </c>
      <c r="JP7" s="34">
        <f>+Registro!G243</f>
        <v>0</v>
      </c>
      <c r="JQ7" s="34">
        <f>+Registro!G244</f>
        <v>0</v>
      </c>
      <c r="JR7" s="34">
        <f>+Registro!G245</f>
        <v>0</v>
      </c>
      <c r="JS7" s="34">
        <f>+Registro!G246</f>
        <v>0</v>
      </c>
    </row>
  </sheetData>
  <sheetProtection algorithmName="SHA-512" hashValue="j0w6g01NxMw5MkIhsa9h8FSFMvoIu4e3upKUDGOFZ2KGlDBDtA32Gg1h8yallps5NeMr+4D0Fbncx9cS2KLP1Q==" saltValue="oLb7Xebp2xclEAawuJWegQ==" spinCount="100000" sheet="1" objects="1" scenarios="1"/>
  <mergeCells count="17">
    <mergeCell ref="IR5:IU5"/>
    <mergeCell ref="IV5:IY5"/>
    <mergeCell ref="JD5:JG5"/>
    <mergeCell ref="JH5:JK5"/>
    <mergeCell ref="A1:A3"/>
    <mergeCell ref="JR3:JS3"/>
    <mergeCell ref="AA5:AB5"/>
    <mergeCell ref="P5:Z5"/>
    <mergeCell ref="D5:N5"/>
    <mergeCell ref="B1:JQ3"/>
    <mergeCell ref="IZ5:JC5"/>
    <mergeCell ref="JL5:JO5"/>
    <mergeCell ref="JP5:JS5"/>
    <mergeCell ref="ID5:IE5"/>
    <mergeCell ref="IF5:II5"/>
    <mergeCell ref="IJ5:IM5"/>
    <mergeCell ref="IN5:IQ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3"/>
  <sheetViews>
    <sheetView topLeftCell="A2" zoomScaleNormal="100" zoomScaleSheetLayoutView="100" zoomScalePageLayoutView="70" workbookViewId="0">
      <selection activeCell="C1" sqref="C1:D1"/>
    </sheetView>
  </sheetViews>
  <sheetFormatPr baseColWidth="10" defaultColWidth="11.5703125" defaultRowHeight="12" x14ac:dyDescent="0.2"/>
  <cols>
    <col min="1" max="1" width="5" style="104" customWidth="1"/>
    <col min="2" max="2" width="21.7109375" style="104" customWidth="1"/>
    <col min="3" max="3" width="4.140625" style="104" customWidth="1"/>
    <col min="4" max="4" width="6.140625" style="104" customWidth="1"/>
    <col min="5" max="5" width="5" style="104" customWidth="1"/>
    <col min="6" max="6" width="7.140625" style="104" customWidth="1"/>
    <col min="7" max="7" width="5.42578125" style="104" customWidth="1"/>
    <col min="8" max="13" width="4.140625" style="104" customWidth="1"/>
    <col min="14" max="14" width="5.140625" style="104" customWidth="1"/>
    <col min="15" max="15" width="7" style="104" customWidth="1"/>
    <col min="16" max="16" width="4.28515625" style="104" customWidth="1"/>
    <col min="17" max="17" width="8" style="104" customWidth="1"/>
    <col min="18" max="24" width="4.140625" style="104" customWidth="1"/>
    <col min="25" max="26" width="5.42578125" style="104" customWidth="1"/>
    <col min="27" max="16384" width="11.5703125" style="104"/>
  </cols>
  <sheetData>
    <row r="1" spans="1:26" ht="151.15" customHeight="1" thickBot="1" x14ac:dyDescent="0.25">
      <c r="A1" s="66" t="s">
        <v>311</v>
      </c>
      <c r="B1" s="67" t="s">
        <v>312</v>
      </c>
      <c r="C1" s="68" t="s">
        <v>313</v>
      </c>
      <c r="D1" s="69" t="s">
        <v>314</v>
      </c>
      <c r="E1" s="68" t="s">
        <v>315</v>
      </c>
      <c r="F1" s="68" t="s">
        <v>316</v>
      </c>
      <c r="G1" s="68" t="s">
        <v>317</v>
      </c>
      <c r="H1" s="68" t="s">
        <v>318</v>
      </c>
      <c r="I1" s="68" t="s">
        <v>319</v>
      </c>
      <c r="J1" s="68" t="s">
        <v>320</v>
      </c>
      <c r="K1" s="68" t="s">
        <v>321</v>
      </c>
      <c r="L1" s="68" t="s">
        <v>322</v>
      </c>
      <c r="M1" s="68" t="s">
        <v>323</v>
      </c>
      <c r="N1" s="68" t="s">
        <v>324</v>
      </c>
      <c r="O1" s="68" t="s">
        <v>325</v>
      </c>
      <c r="P1" s="68" t="s">
        <v>326</v>
      </c>
      <c r="Q1" s="69" t="s">
        <v>327</v>
      </c>
      <c r="R1" s="68" t="s">
        <v>328</v>
      </c>
      <c r="S1" s="68" t="s">
        <v>329</v>
      </c>
      <c r="T1" s="68" t="s">
        <v>330</v>
      </c>
      <c r="U1" s="68" t="s">
        <v>331</v>
      </c>
      <c r="V1" s="68" t="s">
        <v>332</v>
      </c>
      <c r="W1" s="68" t="s">
        <v>333</v>
      </c>
      <c r="X1" s="68" t="s">
        <v>334</v>
      </c>
      <c r="Y1" s="70" t="s">
        <v>335</v>
      </c>
      <c r="Z1" s="71" t="s">
        <v>336</v>
      </c>
    </row>
    <row r="2" spans="1:26" x14ac:dyDescent="0.2">
      <c r="A2" s="72">
        <v>1</v>
      </c>
      <c r="B2" s="73"/>
      <c r="C2" s="73"/>
      <c r="D2" s="73"/>
      <c r="E2" s="73"/>
      <c r="F2" s="73"/>
      <c r="G2" s="73"/>
      <c r="H2" s="73"/>
      <c r="I2" s="73"/>
      <c r="J2" s="73"/>
      <c r="K2" s="73"/>
      <c r="L2" s="73"/>
      <c r="M2" s="73"/>
      <c r="N2" s="73"/>
      <c r="O2" s="73"/>
      <c r="P2" s="73"/>
      <c r="Q2" s="73"/>
      <c r="R2" s="73"/>
      <c r="S2" s="73"/>
      <c r="T2" s="73"/>
      <c r="U2" s="73"/>
      <c r="V2" s="73"/>
      <c r="W2" s="73"/>
      <c r="X2" s="73"/>
      <c r="Y2" s="74"/>
      <c r="Z2" s="75"/>
    </row>
    <row r="3" spans="1:26" x14ac:dyDescent="0.2">
      <c r="A3" s="72">
        <v>2</v>
      </c>
      <c r="B3" s="73"/>
      <c r="C3" s="73"/>
      <c r="D3" s="73"/>
      <c r="E3" s="73"/>
      <c r="F3" s="73"/>
      <c r="G3" s="73"/>
      <c r="H3" s="73"/>
      <c r="I3" s="73"/>
      <c r="J3" s="73"/>
      <c r="K3" s="73"/>
      <c r="L3" s="73"/>
      <c r="M3" s="73"/>
      <c r="N3" s="73"/>
      <c r="O3" s="73"/>
      <c r="P3" s="73"/>
      <c r="Q3" s="73"/>
      <c r="R3" s="73"/>
      <c r="S3" s="73"/>
      <c r="T3" s="73"/>
      <c r="U3" s="73"/>
      <c r="V3" s="73"/>
      <c r="W3" s="73"/>
      <c r="X3" s="73"/>
      <c r="Y3" s="74"/>
      <c r="Z3" s="75"/>
    </row>
    <row r="4" spans="1:26" x14ac:dyDescent="0.2">
      <c r="A4" s="72">
        <v>3</v>
      </c>
      <c r="B4" s="73"/>
      <c r="C4" s="73"/>
      <c r="D4" s="73"/>
      <c r="E4" s="73"/>
      <c r="F4" s="73"/>
      <c r="G4" s="73"/>
      <c r="H4" s="73"/>
      <c r="I4" s="73"/>
      <c r="J4" s="73"/>
      <c r="K4" s="73"/>
      <c r="L4" s="73"/>
      <c r="M4" s="73"/>
      <c r="N4" s="73"/>
      <c r="O4" s="73"/>
      <c r="P4" s="73"/>
      <c r="Q4" s="73"/>
      <c r="R4" s="73"/>
      <c r="S4" s="73"/>
      <c r="T4" s="73"/>
      <c r="U4" s="73"/>
      <c r="V4" s="73"/>
      <c r="W4" s="73"/>
      <c r="X4" s="73"/>
      <c r="Y4" s="74"/>
      <c r="Z4" s="75"/>
    </row>
    <row r="5" spans="1:26" x14ac:dyDescent="0.2">
      <c r="A5" s="72">
        <v>4</v>
      </c>
      <c r="B5" s="73"/>
      <c r="C5" s="73"/>
      <c r="D5" s="73"/>
      <c r="E5" s="73"/>
      <c r="F5" s="73"/>
      <c r="G5" s="73"/>
      <c r="H5" s="73"/>
      <c r="I5" s="73"/>
      <c r="J5" s="73"/>
      <c r="K5" s="73"/>
      <c r="L5" s="73"/>
      <c r="M5" s="73"/>
      <c r="N5" s="73"/>
      <c r="O5" s="73"/>
      <c r="P5" s="73"/>
      <c r="Q5" s="73"/>
      <c r="R5" s="73"/>
      <c r="S5" s="73"/>
      <c r="T5" s="73"/>
      <c r="U5" s="73"/>
      <c r="V5" s="73"/>
      <c r="W5" s="73"/>
      <c r="X5" s="73"/>
      <c r="Y5" s="74"/>
      <c r="Z5" s="75"/>
    </row>
    <row r="6" spans="1:26" x14ac:dyDescent="0.2">
      <c r="A6" s="72">
        <v>5</v>
      </c>
      <c r="B6" s="73"/>
      <c r="C6" s="73"/>
      <c r="D6" s="73"/>
      <c r="E6" s="73"/>
      <c r="F6" s="73"/>
      <c r="G6" s="73"/>
      <c r="H6" s="73"/>
      <c r="I6" s="73"/>
      <c r="J6" s="73"/>
      <c r="K6" s="73"/>
      <c r="L6" s="73"/>
      <c r="M6" s="73"/>
      <c r="N6" s="73"/>
      <c r="O6" s="73"/>
      <c r="P6" s="73"/>
      <c r="Q6" s="73"/>
      <c r="R6" s="73"/>
      <c r="S6" s="73"/>
      <c r="T6" s="73"/>
      <c r="U6" s="73"/>
      <c r="V6" s="73"/>
      <c r="W6" s="73"/>
      <c r="X6" s="73"/>
      <c r="Y6" s="74"/>
      <c r="Z6" s="75"/>
    </row>
    <row r="7" spans="1:26" x14ac:dyDescent="0.2">
      <c r="A7" s="72">
        <v>6</v>
      </c>
      <c r="B7" s="73"/>
      <c r="C7" s="73"/>
      <c r="D7" s="73"/>
      <c r="E7" s="73"/>
      <c r="F7" s="73"/>
      <c r="G7" s="73"/>
      <c r="H7" s="73"/>
      <c r="I7" s="73"/>
      <c r="J7" s="73"/>
      <c r="K7" s="73"/>
      <c r="L7" s="73"/>
      <c r="M7" s="73"/>
      <c r="N7" s="73"/>
      <c r="O7" s="73"/>
      <c r="P7" s="73"/>
      <c r="Q7" s="73"/>
      <c r="R7" s="73"/>
      <c r="S7" s="73"/>
      <c r="T7" s="73"/>
      <c r="U7" s="73"/>
      <c r="V7" s="73"/>
      <c r="W7" s="73"/>
      <c r="X7" s="73"/>
      <c r="Y7" s="74"/>
      <c r="Z7" s="75"/>
    </row>
    <row r="8" spans="1:26" x14ac:dyDescent="0.2">
      <c r="A8" s="72">
        <v>7</v>
      </c>
      <c r="B8" s="73"/>
      <c r="C8" s="73"/>
      <c r="D8" s="73"/>
      <c r="E8" s="73"/>
      <c r="F8" s="73"/>
      <c r="G8" s="73"/>
      <c r="H8" s="73"/>
      <c r="I8" s="73"/>
      <c r="J8" s="73"/>
      <c r="K8" s="73"/>
      <c r="L8" s="73"/>
      <c r="M8" s="73"/>
      <c r="N8" s="73"/>
      <c r="O8" s="73"/>
      <c r="P8" s="73"/>
      <c r="Q8" s="73"/>
      <c r="R8" s="73"/>
      <c r="S8" s="73"/>
      <c r="T8" s="73"/>
      <c r="U8" s="73"/>
      <c r="V8" s="73"/>
      <c r="W8" s="73"/>
      <c r="X8" s="73"/>
      <c r="Y8" s="74"/>
      <c r="Z8" s="75"/>
    </row>
    <row r="9" spans="1:26" x14ac:dyDescent="0.2">
      <c r="A9" s="72">
        <v>8</v>
      </c>
      <c r="B9" s="73"/>
      <c r="C9" s="73"/>
      <c r="D9" s="73"/>
      <c r="E9" s="73"/>
      <c r="F9" s="73"/>
      <c r="G9" s="73"/>
      <c r="H9" s="73"/>
      <c r="I9" s="73"/>
      <c r="J9" s="73"/>
      <c r="K9" s="73"/>
      <c r="L9" s="73"/>
      <c r="M9" s="73"/>
      <c r="N9" s="73"/>
      <c r="O9" s="73"/>
      <c r="P9" s="73"/>
      <c r="Q9" s="73"/>
      <c r="R9" s="73"/>
      <c r="S9" s="73"/>
      <c r="T9" s="73"/>
      <c r="U9" s="73"/>
      <c r="V9" s="73"/>
      <c r="W9" s="73"/>
      <c r="X9" s="73"/>
      <c r="Y9" s="74"/>
      <c r="Z9" s="75"/>
    </row>
    <row r="10" spans="1:26" x14ac:dyDescent="0.2">
      <c r="A10" s="72">
        <v>9</v>
      </c>
      <c r="B10" s="73"/>
      <c r="C10" s="73"/>
      <c r="D10" s="73"/>
      <c r="E10" s="73"/>
      <c r="F10" s="73"/>
      <c r="G10" s="73"/>
      <c r="H10" s="73"/>
      <c r="I10" s="73"/>
      <c r="J10" s="73"/>
      <c r="K10" s="73"/>
      <c r="L10" s="73"/>
      <c r="M10" s="73"/>
      <c r="N10" s="73"/>
      <c r="O10" s="73"/>
      <c r="P10" s="73"/>
      <c r="Q10" s="73"/>
      <c r="R10" s="73"/>
      <c r="S10" s="73"/>
      <c r="T10" s="73"/>
      <c r="U10" s="73"/>
      <c r="V10" s="73"/>
      <c r="W10" s="73"/>
      <c r="X10" s="73"/>
      <c r="Y10" s="74"/>
      <c r="Z10" s="75"/>
    </row>
    <row r="11" spans="1:26" x14ac:dyDescent="0.2">
      <c r="A11" s="72">
        <v>10</v>
      </c>
      <c r="B11" s="73"/>
      <c r="C11" s="73"/>
      <c r="D11" s="73"/>
      <c r="E11" s="73"/>
      <c r="F11" s="73"/>
      <c r="G11" s="73"/>
      <c r="H11" s="73"/>
      <c r="I11" s="73"/>
      <c r="J11" s="73"/>
      <c r="K11" s="73"/>
      <c r="L11" s="73"/>
      <c r="M11" s="73"/>
      <c r="N11" s="73"/>
      <c r="O11" s="73"/>
      <c r="P11" s="73"/>
      <c r="Q11" s="73"/>
      <c r="R11" s="73"/>
      <c r="S11" s="73"/>
      <c r="T11" s="73"/>
      <c r="U11" s="73"/>
      <c r="V11" s="73"/>
      <c r="W11" s="73"/>
      <c r="X11" s="73"/>
      <c r="Y11" s="74"/>
      <c r="Z11" s="75"/>
    </row>
    <row r="12" spans="1:26" x14ac:dyDescent="0.2">
      <c r="A12" s="72">
        <v>11</v>
      </c>
      <c r="B12" s="73"/>
      <c r="C12" s="73"/>
      <c r="D12" s="73"/>
      <c r="E12" s="73"/>
      <c r="F12" s="73"/>
      <c r="G12" s="73"/>
      <c r="H12" s="73"/>
      <c r="I12" s="73"/>
      <c r="J12" s="73"/>
      <c r="K12" s="73"/>
      <c r="L12" s="73"/>
      <c r="M12" s="73"/>
      <c r="N12" s="73"/>
      <c r="O12" s="73"/>
      <c r="P12" s="73"/>
      <c r="Q12" s="73"/>
      <c r="R12" s="73"/>
      <c r="S12" s="73"/>
      <c r="T12" s="73"/>
      <c r="U12" s="73"/>
      <c r="V12" s="73"/>
      <c r="W12" s="73"/>
      <c r="X12" s="73"/>
      <c r="Y12" s="74"/>
      <c r="Z12" s="75"/>
    </row>
    <row r="13" spans="1:26" x14ac:dyDescent="0.2">
      <c r="A13" s="72">
        <v>12</v>
      </c>
      <c r="B13" s="73"/>
      <c r="C13" s="73"/>
      <c r="D13" s="73"/>
      <c r="E13" s="73"/>
      <c r="F13" s="73"/>
      <c r="G13" s="73"/>
      <c r="H13" s="73"/>
      <c r="I13" s="73"/>
      <c r="J13" s="73"/>
      <c r="K13" s="73"/>
      <c r="L13" s="73"/>
      <c r="M13" s="73"/>
      <c r="N13" s="73"/>
      <c r="O13" s="73"/>
      <c r="P13" s="73"/>
      <c r="Q13" s="73"/>
      <c r="R13" s="73"/>
      <c r="S13" s="73"/>
      <c r="T13" s="73"/>
      <c r="U13" s="73"/>
      <c r="V13" s="73"/>
      <c r="W13" s="73"/>
      <c r="X13" s="73"/>
      <c r="Y13" s="74"/>
      <c r="Z13" s="75"/>
    </row>
    <row r="14" spans="1:26" x14ac:dyDescent="0.2">
      <c r="A14" s="72">
        <v>13</v>
      </c>
      <c r="B14" s="73"/>
      <c r="C14" s="73"/>
      <c r="D14" s="73"/>
      <c r="E14" s="73"/>
      <c r="F14" s="73"/>
      <c r="G14" s="73"/>
      <c r="H14" s="73"/>
      <c r="I14" s="73"/>
      <c r="J14" s="73"/>
      <c r="K14" s="73"/>
      <c r="L14" s="73"/>
      <c r="M14" s="73"/>
      <c r="N14" s="73"/>
      <c r="O14" s="73"/>
      <c r="P14" s="73"/>
      <c r="Q14" s="73"/>
      <c r="R14" s="73"/>
      <c r="S14" s="73"/>
      <c r="T14" s="73"/>
      <c r="U14" s="73"/>
      <c r="V14" s="73"/>
      <c r="W14" s="73"/>
      <c r="X14" s="73"/>
      <c r="Y14" s="74"/>
      <c r="Z14" s="75"/>
    </row>
    <row r="15" spans="1:26" x14ac:dyDescent="0.2">
      <c r="A15" s="72">
        <v>14</v>
      </c>
      <c r="B15" s="73"/>
      <c r="C15" s="73"/>
      <c r="D15" s="73"/>
      <c r="E15" s="73"/>
      <c r="F15" s="73"/>
      <c r="G15" s="73"/>
      <c r="H15" s="73"/>
      <c r="I15" s="73"/>
      <c r="J15" s="73"/>
      <c r="K15" s="73"/>
      <c r="L15" s="73"/>
      <c r="M15" s="73"/>
      <c r="N15" s="73"/>
      <c r="O15" s="73"/>
      <c r="P15" s="73"/>
      <c r="Q15" s="73"/>
      <c r="R15" s="73"/>
      <c r="S15" s="73"/>
      <c r="T15" s="73"/>
      <c r="U15" s="73"/>
      <c r="V15" s="73"/>
      <c r="W15" s="73"/>
      <c r="X15" s="73"/>
      <c r="Y15" s="74"/>
      <c r="Z15" s="75"/>
    </row>
    <row r="16" spans="1:26" x14ac:dyDescent="0.2">
      <c r="A16" s="72">
        <v>15</v>
      </c>
      <c r="B16" s="73"/>
      <c r="C16" s="73"/>
      <c r="D16" s="73"/>
      <c r="E16" s="73"/>
      <c r="F16" s="73"/>
      <c r="G16" s="73"/>
      <c r="H16" s="73"/>
      <c r="I16" s="73"/>
      <c r="J16" s="73"/>
      <c r="K16" s="73"/>
      <c r="L16" s="73"/>
      <c r="M16" s="73"/>
      <c r="N16" s="73"/>
      <c r="O16" s="73"/>
      <c r="P16" s="73"/>
      <c r="Q16" s="73"/>
      <c r="R16" s="73"/>
      <c r="S16" s="73"/>
      <c r="T16" s="73"/>
      <c r="U16" s="73"/>
      <c r="V16" s="73"/>
      <c r="W16" s="73"/>
      <c r="X16" s="73"/>
      <c r="Y16" s="74"/>
      <c r="Z16" s="75"/>
    </row>
    <row r="17" spans="1:26" x14ac:dyDescent="0.2">
      <c r="A17" s="72">
        <v>16</v>
      </c>
      <c r="B17" s="73"/>
      <c r="C17" s="73"/>
      <c r="D17" s="73"/>
      <c r="E17" s="73"/>
      <c r="F17" s="73"/>
      <c r="G17" s="73"/>
      <c r="H17" s="73"/>
      <c r="I17" s="73"/>
      <c r="J17" s="73"/>
      <c r="K17" s="73"/>
      <c r="L17" s="73"/>
      <c r="M17" s="73"/>
      <c r="N17" s="73"/>
      <c r="O17" s="73"/>
      <c r="P17" s="73"/>
      <c r="Q17" s="73"/>
      <c r="R17" s="73"/>
      <c r="S17" s="73"/>
      <c r="T17" s="73"/>
      <c r="U17" s="73"/>
      <c r="V17" s="73"/>
      <c r="W17" s="73"/>
      <c r="X17" s="73"/>
      <c r="Y17" s="74"/>
      <c r="Z17" s="75"/>
    </row>
    <row r="18" spans="1:26" ht="12.75" thickBot="1" x14ac:dyDescent="0.25">
      <c r="A18" s="76">
        <v>17</v>
      </c>
      <c r="B18" s="77"/>
      <c r="C18" s="77"/>
      <c r="D18" s="77"/>
      <c r="E18" s="77"/>
      <c r="F18" s="77"/>
      <c r="G18" s="77"/>
      <c r="H18" s="77"/>
      <c r="I18" s="77"/>
      <c r="J18" s="77"/>
      <c r="K18" s="77"/>
      <c r="L18" s="77"/>
      <c r="M18" s="77"/>
      <c r="N18" s="77"/>
      <c r="O18" s="77"/>
      <c r="P18" s="77"/>
      <c r="Q18" s="77"/>
      <c r="R18" s="77"/>
      <c r="S18" s="77"/>
      <c r="T18" s="77"/>
      <c r="U18" s="77"/>
      <c r="V18" s="77"/>
      <c r="W18" s="77"/>
      <c r="X18" s="77"/>
      <c r="Y18" s="78"/>
      <c r="Z18" s="79"/>
    </row>
    <row r="19" spans="1:26" ht="12.75" thickBot="1"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row>
    <row r="20" spans="1:26" x14ac:dyDescent="0.2">
      <c r="A20" s="237" t="s">
        <v>337</v>
      </c>
      <c r="B20" s="238"/>
      <c r="C20" s="238"/>
      <c r="D20" s="238"/>
      <c r="E20" s="238"/>
      <c r="F20" s="238"/>
      <c r="G20" s="238"/>
      <c r="H20" s="238"/>
      <c r="I20" s="238"/>
      <c r="J20" s="239"/>
      <c r="K20" s="80"/>
      <c r="L20" s="80"/>
      <c r="M20" s="80"/>
      <c r="N20" s="80"/>
      <c r="O20" s="80"/>
      <c r="P20" s="80"/>
      <c r="Q20" s="80"/>
      <c r="R20" s="80"/>
      <c r="S20" s="80"/>
      <c r="T20" s="80"/>
      <c r="U20" s="80"/>
      <c r="V20" s="80"/>
      <c r="W20" s="80"/>
      <c r="X20" s="80"/>
      <c r="Y20" s="80"/>
      <c r="Z20" s="80"/>
    </row>
    <row r="21" spans="1:26" x14ac:dyDescent="0.2">
      <c r="A21" s="81" t="s">
        <v>338</v>
      </c>
      <c r="B21" s="240" t="s">
        <v>339</v>
      </c>
      <c r="C21" s="240"/>
      <c r="D21" s="240"/>
      <c r="E21" s="240"/>
      <c r="F21" s="240"/>
      <c r="G21" s="240"/>
      <c r="H21" s="240"/>
      <c r="I21" s="240"/>
      <c r="J21" s="241"/>
      <c r="K21" s="80"/>
      <c r="L21" s="80"/>
      <c r="M21" s="80"/>
      <c r="N21" s="80"/>
      <c r="O21" s="80"/>
      <c r="P21" s="80"/>
      <c r="Q21" s="80"/>
      <c r="R21" s="80"/>
      <c r="S21" s="80"/>
      <c r="T21" s="80"/>
      <c r="U21" s="80"/>
      <c r="V21" s="80"/>
      <c r="W21" s="80"/>
      <c r="X21" s="80"/>
      <c r="Y21" s="80"/>
      <c r="Z21" s="80"/>
    </row>
    <row r="22" spans="1:26" x14ac:dyDescent="0.2">
      <c r="A22" s="81" t="s">
        <v>340</v>
      </c>
      <c r="B22" s="240" t="s">
        <v>341</v>
      </c>
      <c r="C22" s="240"/>
      <c r="D22" s="240"/>
      <c r="E22" s="240"/>
      <c r="F22" s="240"/>
      <c r="G22" s="240"/>
      <c r="H22" s="240"/>
      <c r="I22" s="240"/>
      <c r="J22" s="241"/>
      <c r="K22" s="80"/>
      <c r="L22" s="80"/>
      <c r="M22" s="80"/>
      <c r="N22" s="80"/>
      <c r="O22" s="80"/>
      <c r="P22" s="80"/>
      <c r="Q22" s="80"/>
      <c r="R22" s="80"/>
      <c r="S22" s="80"/>
      <c r="T22" s="80"/>
      <c r="U22" s="80"/>
      <c r="V22" s="80"/>
      <c r="W22" s="80"/>
      <c r="X22" s="80"/>
      <c r="Y22" s="80"/>
      <c r="Z22" s="80"/>
    </row>
    <row r="23" spans="1:26" ht="12.75" thickBot="1" x14ac:dyDescent="0.25">
      <c r="A23" s="82" t="s">
        <v>342</v>
      </c>
      <c r="B23" s="242" t="s">
        <v>343</v>
      </c>
      <c r="C23" s="242"/>
      <c r="D23" s="242"/>
      <c r="E23" s="242"/>
      <c r="F23" s="242"/>
      <c r="G23" s="242"/>
      <c r="H23" s="242"/>
      <c r="I23" s="242"/>
      <c r="J23" s="243"/>
      <c r="K23" s="80"/>
      <c r="L23" s="80"/>
      <c r="M23" s="80"/>
      <c r="N23" s="80"/>
      <c r="O23" s="80"/>
      <c r="P23" s="80"/>
      <c r="Q23" s="80"/>
      <c r="R23" s="80"/>
      <c r="S23" s="80"/>
      <c r="T23" s="80"/>
      <c r="U23" s="80"/>
      <c r="V23" s="80"/>
      <c r="W23" s="80"/>
      <c r="X23" s="80"/>
      <c r="Y23" s="80"/>
      <c r="Z23" s="80"/>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3" fitToHeight="0" orientation="landscape" r:id="rId1"/>
  <headerFooter>
    <oddHeader>&amp;L&amp;G&amp;C&amp;"Arial,Normal"&amp;10PROCESO
PROTECCIÓN
REGISTRO CENTRO DE INTERNAMIENTO PREVENTIVO SRPA&amp;R&amp;"Arial,Normal"&amp;10F6.A6.G19.P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
  <sheetViews>
    <sheetView zoomScaleNormal="100" zoomScaleSheetLayoutView="90" zoomScalePageLayoutView="40" workbookViewId="0">
      <selection activeCell="C1" sqref="C1:D1"/>
    </sheetView>
  </sheetViews>
  <sheetFormatPr baseColWidth="10" defaultColWidth="11.5703125" defaultRowHeight="15" x14ac:dyDescent="0.25"/>
  <cols>
    <col min="1" max="1" width="4.7109375" customWidth="1"/>
    <col min="2" max="2" width="33.42578125" customWidth="1"/>
    <col min="3" max="14" width="10.7109375" customWidth="1"/>
  </cols>
  <sheetData>
    <row r="1" spans="1:14" x14ac:dyDescent="0.25">
      <c r="A1" s="246" t="s">
        <v>311</v>
      </c>
      <c r="B1" s="248" t="s">
        <v>344</v>
      </c>
      <c r="C1" s="248" t="s">
        <v>345</v>
      </c>
      <c r="D1" s="248"/>
      <c r="E1" s="248"/>
      <c r="F1" s="248"/>
      <c r="G1" s="248"/>
      <c r="H1" s="248"/>
      <c r="I1" s="248"/>
      <c r="J1" s="248"/>
      <c r="K1" s="248"/>
      <c r="L1" s="248"/>
      <c r="M1" s="248"/>
      <c r="N1" s="250"/>
    </row>
    <row r="2" spans="1:14" ht="144" customHeight="1" thickBot="1" x14ac:dyDescent="0.3">
      <c r="A2" s="247"/>
      <c r="B2" s="249"/>
      <c r="C2" s="83" t="s">
        <v>346</v>
      </c>
      <c r="D2" s="83" t="s">
        <v>347</v>
      </c>
      <c r="E2" s="83" t="s">
        <v>348</v>
      </c>
      <c r="F2" s="83" t="s">
        <v>349</v>
      </c>
      <c r="G2" s="83" t="s">
        <v>350</v>
      </c>
      <c r="H2" s="83" t="s">
        <v>351</v>
      </c>
      <c r="I2" s="83" t="s">
        <v>352</v>
      </c>
      <c r="J2" s="83" t="s">
        <v>353</v>
      </c>
      <c r="K2" s="83" t="s">
        <v>354</v>
      </c>
      <c r="L2" s="83" t="s">
        <v>355</v>
      </c>
      <c r="M2" s="105" t="s">
        <v>356</v>
      </c>
      <c r="N2" s="84" t="s">
        <v>357</v>
      </c>
    </row>
    <row r="3" spans="1:14" ht="14.45" customHeight="1" x14ac:dyDescent="0.25">
      <c r="A3" s="85">
        <v>1</v>
      </c>
      <c r="B3" s="86"/>
      <c r="C3" s="86"/>
      <c r="D3" s="86"/>
      <c r="E3" s="86"/>
      <c r="F3" s="86"/>
      <c r="G3" s="86"/>
      <c r="H3" s="86"/>
      <c r="I3" s="86"/>
      <c r="J3" s="86"/>
      <c r="K3" s="86"/>
      <c r="L3" s="86"/>
      <c r="M3" s="86"/>
      <c r="N3" s="87"/>
    </row>
    <row r="4" spans="1:14" ht="14.45" customHeight="1" x14ac:dyDescent="0.25">
      <c r="A4" s="85">
        <v>2</v>
      </c>
      <c r="B4" s="86"/>
      <c r="C4" s="86"/>
      <c r="D4" s="86"/>
      <c r="E4" s="86"/>
      <c r="F4" s="86"/>
      <c r="G4" s="86"/>
      <c r="H4" s="86"/>
      <c r="I4" s="86"/>
      <c r="J4" s="86"/>
      <c r="K4" s="86"/>
      <c r="L4" s="86"/>
      <c r="M4" s="86"/>
      <c r="N4" s="87"/>
    </row>
    <row r="5" spans="1:14" ht="14.45" customHeight="1" x14ac:dyDescent="0.25">
      <c r="A5" s="85">
        <v>3</v>
      </c>
      <c r="B5" s="86"/>
      <c r="C5" s="86"/>
      <c r="D5" s="86"/>
      <c r="E5" s="86"/>
      <c r="F5" s="86"/>
      <c r="G5" s="86"/>
      <c r="H5" s="86"/>
      <c r="I5" s="86"/>
      <c r="J5" s="86"/>
      <c r="K5" s="86"/>
      <c r="L5" s="86"/>
      <c r="M5" s="86"/>
      <c r="N5" s="87"/>
    </row>
    <row r="6" spans="1:14" ht="14.45" customHeight="1" x14ac:dyDescent="0.25">
      <c r="A6" s="85">
        <v>4</v>
      </c>
      <c r="B6" s="86"/>
      <c r="C6" s="86"/>
      <c r="D6" s="86"/>
      <c r="E6" s="86"/>
      <c r="F6" s="86"/>
      <c r="G6" s="86"/>
      <c r="H6" s="86"/>
      <c r="I6" s="86"/>
      <c r="J6" s="86"/>
      <c r="K6" s="86"/>
      <c r="L6" s="86"/>
      <c r="M6" s="86"/>
      <c r="N6" s="87"/>
    </row>
    <row r="7" spans="1:14" ht="14.45" customHeight="1" x14ac:dyDescent="0.25">
      <c r="A7" s="85">
        <v>5</v>
      </c>
      <c r="B7" s="86"/>
      <c r="C7" s="86"/>
      <c r="D7" s="86"/>
      <c r="E7" s="86"/>
      <c r="F7" s="86"/>
      <c r="G7" s="86"/>
      <c r="H7" s="86"/>
      <c r="I7" s="86"/>
      <c r="J7" s="86"/>
      <c r="K7" s="86"/>
      <c r="L7" s="86"/>
      <c r="M7" s="86"/>
      <c r="N7" s="87"/>
    </row>
    <row r="8" spans="1:14" ht="14.45" customHeight="1" x14ac:dyDescent="0.25">
      <c r="A8" s="85">
        <v>6</v>
      </c>
      <c r="B8" s="86"/>
      <c r="C8" s="86"/>
      <c r="D8" s="86"/>
      <c r="E8" s="86"/>
      <c r="F8" s="86"/>
      <c r="G8" s="86"/>
      <c r="H8" s="86"/>
      <c r="I8" s="86"/>
      <c r="J8" s="86"/>
      <c r="K8" s="86"/>
      <c r="L8" s="86"/>
      <c r="M8" s="86"/>
      <c r="N8" s="87"/>
    </row>
    <row r="9" spans="1:14" ht="14.45" customHeight="1" x14ac:dyDescent="0.25">
      <c r="A9" s="85">
        <v>7</v>
      </c>
      <c r="B9" s="73"/>
      <c r="C9" s="73"/>
      <c r="D9" s="73"/>
      <c r="E9" s="73"/>
      <c r="F9" s="73"/>
      <c r="G9" s="73"/>
      <c r="H9" s="73"/>
      <c r="I9" s="73"/>
      <c r="J9" s="73"/>
      <c r="K9" s="73"/>
      <c r="L9" s="73"/>
      <c r="M9" s="73"/>
      <c r="N9" s="75"/>
    </row>
    <row r="10" spans="1:14" ht="14.45" customHeight="1" x14ac:dyDescent="0.25">
      <c r="A10" s="85">
        <v>8</v>
      </c>
      <c r="B10" s="73"/>
      <c r="C10" s="73"/>
      <c r="D10" s="73"/>
      <c r="E10" s="73"/>
      <c r="F10" s="73"/>
      <c r="G10" s="73"/>
      <c r="H10" s="73"/>
      <c r="I10" s="73"/>
      <c r="J10" s="73"/>
      <c r="K10" s="73"/>
      <c r="L10" s="73"/>
      <c r="M10" s="73"/>
      <c r="N10" s="75"/>
    </row>
    <row r="11" spans="1:14" ht="14.45" customHeight="1" x14ac:dyDescent="0.25">
      <c r="A11" s="85">
        <v>9</v>
      </c>
      <c r="B11" s="73"/>
      <c r="C11" s="73"/>
      <c r="D11" s="73"/>
      <c r="E11" s="73"/>
      <c r="F11" s="73"/>
      <c r="G11" s="73"/>
      <c r="H11" s="73"/>
      <c r="I11" s="73"/>
      <c r="J11" s="73"/>
      <c r="K11" s="73"/>
      <c r="L11" s="73"/>
      <c r="M11" s="73"/>
      <c r="N11" s="75"/>
    </row>
    <row r="12" spans="1:14" ht="14.45" customHeight="1" x14ac:dyDescent="0.25">
      <c r="A12" s="85">
        <v>10</v>
      </c>
      <c r="B12" s="73"/>
      <c r="C12" s="73"/>
      <c r="D12" s="73"/>
      <c r="E12" s="73"/>
      <c r="F12" s="73"/>
      <c r="G12" s="73"/>
      <c r="H12" s="73"/>
      <c r="I12" s="73"/>
      <c r="J12" s="73"/>
      <c r="K12" s="73"/>
      <c r="L12" s="73"/>
      <c r="M12" s="73"/>
      <c r="N12" s="75"/>
    </row>
    <row r="13" spans="1:14" ht="14.45" customHeight="1" x14ac:dyDescent="0.25">
      <c r="A13" s="85">
        <v>11</v>
      </c>
      <c r="B13" s="73"/>
      <c r="C13" s="73"/>
      <c r="D13" s="73"/>
      <c r="E13" s="73"/>
      <c r="F13" s="73"/>
      <c r="G13" s="73"/>
      <c r="H13" s="73"/>
      <c r="I13" s="73"/>
      <c r="J13" s="73"/>
      <c r="K13" s="73"/>
      <c r="L13" s="73"/>
      <c r="M13" s="73"/>
      <c r="N13" s="75"/>
    </row>
    <row r="14" spans="1:14" ht="14.45" customHeight="1" x14ac:dyDescent="0.25">
      <c r="A14" s="85">
        <v>12</v>
      </c>
      <c r="B14" s="73"/>
      <c r="C14" s="73"/>
      <c r="D14" s="73"/>
      <c r="E14" s="73"/>
      <c r="F14" s="73"/>
      <c r="G14" s="73"/>
      <c r="H14" s="73"/>
      <c r="I14" s="73"/>
      <c r="J14" s="73"/>
      <c r="K14" s="73"/>
      <c r="L14" s="73"/>
      <c r="M14" s="73"/>
      <c r="N14" s="75"/>
    </row>
    <row r="15" spans="1:14" ht="14.45" customHeight="1" x14ac:dyDescent="0.25">
      <c r="A15" s="85">
        <v>13</v>
      </c>
      <c r="B15" s="73"/>
      <c r="C15" s="73"/>
      <c r="D15" s="73"/>
      <c r="E15" s="73"/>
      <c r="F15" s="73"/>
      <c r="G15" s="73"/>
      <c r="H15" s="73"/>
      <c r="I15" s="73"/>
      <c r="J15" s="73"/>
      <c r="K15" s="73"/>
      <c r="L15" s="73"/>
      <c r="M15" s="73"/>
      <c r="N15" s="75"/>
    </row>
    <row r="16" spans="1:14" ht="14.45" customHeight="1" x14ac:dyDescent="0.25">
      <c r="A16" s="85">
        <v>14</v>
      </c>
      <c r="B16" s="73"/>
      <c r="C16" s="73"/>
      <c r="D16" s="73"/>
      <c r="E16" s="73"/>
      <c r="F16" s="73"/>
      <c r="G16" s="73"/>
      <c r="H16" s="73"/>
      <c r="I16" s="73"/>
      <c r="J16" s="73"/>
      <c r="K16" s="73"/>
      <c r="L16" s="73"/>
      <c r="M16" s="73"/>
      <c r="N16" s="75"/>
    </row>
    <row r="17" spans="1:14" ht="14.45" customHeight="1" x14ac:dyDescent="0.25">
      <c r="A17" s="85">
        <v>15</v>
      </c>
      <c r="B17" s="73"/>
      <c r="C17" s="73"/>
      <c r="D17" s="73"/>
      <c r="E17" s="73"/>
      <c r="F17" s="73"/>
      <c r="G17" s="73"/>
      <c r="H17" s="73"/>
      <c r="I17" s="73"/>
      <c r="J17" s="73"/>
      <c r="K17" s="73"/>
      <c r="L17" s="73"/>
      <c r="M17" s="73"/>
      <c r="N17" s="75"/>
    </row>
    <row r="18" spans="1:14" ht="14.45" customHeight="1" x14ac:dyDescent="0.25">
      <c r="A18" s="85">
        <v>16</v>
      </c>
      <c r="B18" s="73"/>
      <c r="C18" s="73"/>
      <c r="D18" s="73"/>
      <c r="E18" s="73"/>
      <c r="F18" s="73"/>
      <c r="G18" s="73"/>
      <c r="H18" s="73"/>
      <c r="I18" s="73"/>
      <c r="J18" s="73"/>
      <c r="K18" s="73"/>
      <c r="L18" s="73"/>
      <c r="M18" s="73"/>
      <c r="N18" s="75"/>
    </row>
    <row r="19" spans="1:14" ht="15.75" thickBot="1" x14ac:dyDescent="0.3">
      <c r="A19" s="76">
        <v>17</v>
      </c>
      <c r="B19" s="77"/>
      <c r="C19" s="77"/>
      <c r="D19" s="77"/>
      <c r="E19" s="77"/>
      <c r="F19" s="77"/>
      <c r="G19" s="77"/>
      <c r="H19" s="77"/>
      <c r="I19" s="77"/>
      <c r="J19" s="77"/>
      <c r="K19" s="77"/>
      <c r="L19" s="77"/>
      <c r="M19" s="77"/>
      <c r="N19" s="79"/>
    </row>
    <row r="20" spans="1:14" ht="7.15" customHeight="1" thickBot="1" x14ac:dyDescent="0.3">
      <c r="A20" s="88"/>
      <c r="B20" s="88"/>
      <c r="C20" s="88"/>
      <c r="D20" s="88"/>
      <c r="E20" s="88"/>
      <c r="F20" s="88"/>
      <c r="G20" s="88"/>
      <c r="H20" s="89"/>
      <c r="I20" s="89"/>
      <c r="J20" s="89"/>
      <c r="K20" s="89"/>
      <c r="L20" s="89"/>
      <c r="M20" s="89"/>
      <c r="N20" s="89"/>
    </row>
    <row r="21" spans="1:14" ht="13.15" customHeight="1" x14ac:dyDescent="0.25">
      <c r="A21" s="251" t="s">
        <v>337</v>
      </c>
      <c r="B21" s="252"/>
      <c r="C21" s="252"/>
      <c r="D21" s="252"/>
      <c r="E21" s="252"/>
      <c r="F21" s="252"/>
      <c r="G21" s="252"/>
      <c r="H21" s="252"/>
      <c r="I21" s="252"/>
      <c r="J21" s="252"/>
      <c r="K21" s="252"/>
      <c r="L21" s="252"/>
      <c r="M21" s="252"/>
      <c r="N21" s="253"/>
    </row>
    <row r="22" spans="1:14" ht="15" customHeight="1" x14ac:dyDescent="0.25">
      <c r="A22" s="90" t="s">
        <v>338</v>
      </c>
      <c r="B22" s="254" t="s">
        <v>358</v>
      </c>
      <c r="C22" s="254"/>
      <c r="D22" s="254"/>
      <c r="E22" s="254"/>
      <c r="F22" s="254"/>
      <c r="G22" s="254"/>
      <c r="H22" s="254"/>
      <c r="I22" s="254"/>
      <c r="J22" s="254"/>
      <c r="K22" s="254"/>
      <c r="L22" s="254"/>
      <c r="M22" s="254"/>
      <c r="N22" s="255"/>
    </row>
    <row r="23" spans="1:14" ht="15.75" thickBot="1" x14ac:dyDescent="0.3">
      <c r="A23" s="91" t="s">
        <v>340</v>
      </c>
      <c r="B23" s="244" t="s">
        <v>359</v>
      </c>
      <c r="C23" s="244"/>
      <c r="D23" s="244"/>
      <c r="E23" s="244"/>
      <c r="F23" s="244"/>
      <c r="G23" s="244"/>
      <c r="H23" s="244"/>
      <c r="I23" s="244"/>
      <c r="J23" s="244"/>
      <c r="K23" s="244"/>
      <c r="L23" s="244"/>
      <c r="M23" s="244"/>
      <c r="N23" s="245"/>
    </row>
  </sheetData>
  <mergeCells count="6">
    <mergeCell ref="B23:N23"/>
    <mergeCell ref="A1:A2"/>
    <mergeCell ref="B1:B2"/>
    <mergeCell ref="C1:N1"/>
    <mergeCell ref="A21:N21"/>
    <mergeCell ref="B22:N22"/>
  </mergeCells>
  <printOptions horizontalCentered="1"/>
  <pageMargins left="0.23622047244094491" right="0.23622047244094491" top="1.2204724409448819" bottom="0.74803149606299213" header="0.31496062992125984" footer="0.31496062992125984"/>
  <pageSetup scale="80" fitToHeight="0" orientation="landscape" r:id="rId1"/>
  <headerFooter>
    <oddHeader>&amp;L&amp;G&amp;C&amp;"Arial,Normal"&amp;10PROCESO
PROTECCIÓN
REGISTRO CENTRO DE INTERNAMIENTO PREVENTIVO SRPA&amp;R&amp;"Arial,Normal"&amp;10F6.A6.G19.P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9"/>
  <sheetViews>
    <sheetView zoomScaleNormal="100" zoomScaleSheetLayoutView="90" workbookViewId="0">
      <selection activeCell="C1" sqref="C1:D1"/>
    </sheetView>
  </sheetViews>
  <sheetFormatPr baseColWidth="10" defaultColWidth="11.5703125" defaultRowHeight="15" x14ac:dyDescent="0.25"/>
  <cols>
    <col min="1" max="1" width="8.140625" customWidth="1"/>
    <col min="2" max="2" width="31.28515625" customWidth="1"/>
    <col min="3" max="17" width="6.85546875" customWidth="1"/>
    <col min="18" max="18" width="9.7109375" customWidth="1"/>
  </cols>
  <sheetData>
    <row r="1" spans="1:17" ht="15" customHeight="1" x14ac:dyDescent="0.25">
      <c r="A1" s="246" t="s">
        <v>311</v>
      </c>
      <c r="B1" s="256" t="s">
        <v>360</v>
      </c>
      <c r="C1" s="248" t="s">
        <v>361</v>
      </c>
      <c r="D1" s="248"/>
      <c r="E1" s="248"/>
      <c r="F1" s="248"/>
      <c r="G1" s="248"/>
      <c r="H1" s="248"/>
      <c r="I1" s="248"/>
      <c r="J1" s="248"/>
      <c r="K1" s="248"/>
      <c r="L1" s="248"/>
      <c r="M1" s="248"/>
      <c r="N1" s="248"/>
      <c r="O1" s="248"/>
      <c r="P1" s="248"/>
      <c r="Q1" s="250"/>
    </row>
    <row r="2" spans="1:17" ht="89.45" customHeight="1" thickBot="1" x14ac:dyDescent="0.3">
      <c r="A2" s="247"/>
      <c r="B2" s="257"/>
      <c r="C2" s="92" t="s">
        <v>362</v>
      </c>
      <c r="D2" s="92" t="s">
        <v>363</v>
      </c>
      <c r="E2" s="92" t="s">
        <v>364</v>
      </c>
      <c r="F2" s="92" t="s">
        <v>365</v>
      </c>
      <c r="G2" s="92" t="s">
        <v>366</v>
      </c>
      <c r="H2" s="83" t="s">
        <v>367</v>
      </c>
      <c r="I2" s="83" t="s">
        <v>368</v>
      </c>
      <c r="J2" s="83" t="s">
        <v>369</v>
      </c>
      <c r="K2" s="83" t="s">
        <v>370</v>
      </c>
      <c r="L2" s="83" t="s">
        <v>371</v>
      </c>
      <c r="M2" s="83" t="s">
        <v>372</v>
      </c>
      <c r="N2" s="83" t="s">
        <v>373</v>
      </c>
      <c r="O2" s="84" t="s">
        <v>374</v>
      </c>
      <c r="P2" s="83" t="s">
        <v>375</v>
      </c>
      <c r="Q2" s="83" t="s">
        <v>376</v>
      </c>
    </row>
    <row r="3" spans="1:17" x14ac:dyDescent="0.25">
      <c r="A3" s="85">
        <v>1</v>
      </c>
      <c r="B3" s="86"/>
      <c r="C3" s="86"/>
      <c r="D3" s="86"/>
      <c r="E3" s="86"/>
      <c r="F3" s="86"/>
      <c r="G3" s="86"/>
      <c r="H3" s="86"/>
      <c r="I3" s="86"/>
      <c r="J3" s="86"/>
      <c r="K3" s="86"/>
      <c r="L3" s="86"/>
      <c r="M3" s="86"/>
      <c r="N3" s="86"/>
      <c r="O3" s="86"/>
      <c r="P3" s="86"/>
      <c r="Q3" s="87"/>
    </row>
    <row r="4" spans="1:17" x14ac:dyDescent="0.25">
      <c r="A4" s="72">
        <v>2</v>
      </c>
      <c r="B4" s="73"/>
      <c r="C4" s="73"/>
      <c r="D4" s="73"/>
      <c r="E4" s="73"/>
      <c r="F4" s="73"/>
      <c r="G4" s="73"/>
      <c r="H4" s="73"/>
      <c r="I4" s="73"/>
      <c r="J4" s="73"/>
      <c r="K4" s="73"/>
      <c r="L4" s="73"/>
      <c r="M4" s="73"/>
      <c r="N4" s="73"/>
      <c r="O4" s="73"/>
      <c r="P4" s="73"/>
      <c r="Q4" s="75"/>
    </row>
    <row r="5" spans="1:17" x14ac:dyDescent="0.25">
      <c r="A5" s="72">
        <v>3</v>
      </c>
      <c r="B5" s="73"/>
      <c r="C5" s="73"/>
      <c r="D5" s="73"/>
      <c r="E5" s="73"/>
      <c r="F5" s="73"/>
      <c r="G5" s="73"/>
      <c r="H5" s="73"/>
      <c r="I5" s="73"/>
      <c r="J5" s="73"/>
      <c r="K5" s="73"/>
      <c r="L5" s="73"/>
      <c r="M5" s="73"/>
      <c r="N5" s="73"/>
      <c r="O5" s="73"/>
      <c r="P5" s="73"/>
      <c r="Q5" s="75"/>
    </row>
    <row r="6" spans="1:17" x14ac:dyDescent="0.25">
      <c r="A6" s="72">
        <v>4</v>
      </c>
      <c r="B6" s="73"/>
      <c r="C6" s="73"/>
      <c r="D6" s="73"/>
      <c r="E6" s="73"/>
      <c r="F6" s="73"/>
      <c r="G6" s="73"/>
      <c r="H6" s="73"/>
      <c r="I6" s="73"/>
      <c r="J6" s="73"/>
      <c r="K6" s="73"/>
      <c r="L6" s="73"/>
      <c r="M6" s="73"/>
      <c r="N6" s="73"/>
      <c r="O6" s="73"/>
      <c r="P6" s="73"/>
      <c r="Q6" s="75"/>
    </row>
    <row r="7" spans="1:17" x14ac:dyDescent="0.25">
      <c r="A7" s="72">
        <v>5</v>
      </c>
      <c r="B7" s="73"/>
      <c r="C7" s="73"/>
      <c r="D7" s="73"/>
      <c r="E7" s="73"/>
      <c r="F7" s="73"/>
      <c r="G7" s="73"/>
      <c r="H7" s="73"/>
      <c r="I7" s="73"/>
      <c r="J7" s="73"/>
      <c r="K7" s="73"/>
      <c r="L7" s="73"/>
      <c r="M7" s="73"/>
      <c r="N7" s="73"/>
      <c r="O7" s="73"/>
      <c r="P7" s="73"/>
      <c r="Q7" s="75"/>
    </row>
    <row r="8" spans="1:17" x14ac:dyDescent="0.25">
      <c r="A8" s="72">
        <v>6</v>
      </c>
      <c r="B8" s="73"/>
      <c r="C8" s="73"/>
      <c r="D8" s="73"/>
      <c r="E8" s="73"/>
      <c r="F8" s="73"/>
      <c r="G8" s="73"/>
      <c r="H8" s="73"/>
      <c r="I8" s="73"/>
      <c r="J8" s="73"/>
      <c r="K8" s="73"/>
      <c r="L8" s="73"/>
      <c r="M8" s="73"/>
      <c r="N8" s="73"/>
      <c r="O8" s="73"/>
      <c r="P8" s="73"/>
      <c r="Q8" s="75"/>
    </row>
    <row r="9" spans="1:17" x14ac:dyDescent="0.25">
      <c r="A9" s="72">
        <v>7</v>
      </c>
      <c r="B9" s="73"/>
      <c r="C9" s="73"/>
      <c r="D9" s="73"/>
      <c r="E9" s="73"/>
      <c r="F9" s="73"/>
      <c r="G9" s="73"/>
      <c r="H9" s="73"/>
      <c r="I9" s="73"/>
      <c r="J9" s="73"/>
      <c r="K9" s="73"/>
      <c r="L9" s="73"/>
      <c r="M9" s="73"/>
      <c r="N9" s="73"/>
      <c r="O9" s="73"/>
      <c r="P9" s="73"/>
      <c r="Q9" s="75"/>
    </row>
    <row r="10" spans="1:17" x14ac:dyDescent="0.25">
      <c r="A10" s="72">
        <v>8</v>
      </c>
      <c r="B10" s="73"/>
      <c r="C10" s="73"/>
      <c r="D10" s="73"/>
      <c r="E10" s="73"/>
      <c r="F10" s="73"/>
      <c r="G10" s="73"/>
      <c r="H10" s="73"/>
      <c r="I10" s="73"/>
      <c r="J10" s="73"/>
      <c r="K10" s="73"/>
      <c r="L10" s="73"/>
      <c r="M10" s="73"/>
      <c r="N10" s="73"/>
      <c r="O10" s="73"/>
      <c r="P10" s="73"/>
      <c r="Q10" s="75"/>
    </row>
    <row r="11" spans="1:17" x14ac:dyDescent="0.25">
      <c r="A11" s="72">
        <v>9</v>
      </c>
      <c r="B11" s="73"/>
      <c r="C11" s="73"/>
      <c r="D11" s="73"/>
      <c r="E11" s="73"/>
      <c r="F11" s="73"/>
      <c r="G11" s="73"/>
      <c r="H11" s="73"/>
      <c r="I11" s="73"/>
      <c r="J11" s="73"/>
      <c r="K11" s="73"/>
      <c r="L11" s="73"/>
      <c r="M11" s="73"/>
      <c r="N11" s="73"/>
      <c r="O11" s="73"/>
      <c r="P11" s="73"/>
      <c r="Q11" s="75"/>
    </row>
    <row r="12" spans="1:17" x14ac:dyDescent="0.25">
      <c r="A12" s="72">
        <v>10</v>
      </c>
      <c r="B12" s="73"/>
      <c r="C12" s="73"/>
      <c r="D12" s="73"/>
      <c r="E12" s="73"/>
      <c r="F12" s="73"/>
      <c r="G12" s="73"/>
      <c r="H12" s="73"/>
      <c r="I12" s="73"/>
      <c r="J12" s="73"/>
      <c r="K12" s="73"/>
      <c r="L12" s="73"/>
      <c r="M12" s="73"/>
      <c r="N12" s="73"/>
      <c r="O12" s="73"/>
      <c r="P12" s="73"/>
      <c r="Q12" s="75"/>
    </row>
    <row r="13" spans="1:17" x14ac:dyDescent="0.25">
      <c r="A13" s="72">
        <v>11</v>
      </c>
      <c r="B13" s="73"/>
      <c r="C13" s="73"/>
      <c r="D13" s="73"/>
      <c r="E13" s="73"/>
      <c r="F13" s="73"/>
      <c r="G13" s="73"/>
      <c r="H13" s="73"/>
      <c r="I13" s="73"/>
      <c r="J13" s="73"/>
      <c r="K13" s="73"/>
      <c r="L13" s="73"/>
      <c r="M13" s="73"/>
      <c r="N13" s="73"/>
      <c r="O13" s="73"/>
      <c r="P13" s="73"/>
      <c r="Q13" s="75"/>
    </row>
    <row r="14" spans="1:17" x14ac:dyDescent="0.25">
      <c r="A14" s="72">
        <v>12</v>
      </c>
      <c r="B14" s="73"/>
      <c r="C14" s="73"/>
      <c r="D14" s="73"/>
      <c r="E14" s="73"/>
      <c r="F14" s="73"/>
      <c r="G14" s="73"/>
      <c r="H14" s="73"/>
      <c r="I14" s="73"/>
      <c r="J14" s="73"/>
      <c r="K14" s="73"/>
      <c r="L14" s="73"/>
      <c r="M14" s="73"/>
      <c r="N14" s="73"/>
      <c r="O14" s="73"/>
      <c r="P14" s="73"/>
      <c r="Q14" s="75"/>
    </row>
    <row r="15" spans="1:17" x14ac:dyDescent="0.25">
      <c r="A15" s="72">
        <v>13</v>
      </c>
      <c r="B15" s="73"/>
      <c r="C15" s="73"/>
      <c r="D15" s="73"/>
      <c r="E15" s="73"/>
      <c r="F15" s="73"/>
      <c r="G15" s="73"/>
      <c r="H15" s="73"/>
      <c r="I15" s="73"/>
      <c r="J15" s="73"/>
      <c r="K15" s="73"/>
      <c r="L15" s="73"/>
      <c r="M15" s="73"/>
      <c r="N15" s="73"/>
      <c r="O15" s="73"/>
      <c r="P15" s="73"/>
      <c r="Q15" s="75"/>
    </row>
    <row r="16" spans="1:17" x14ac:dyDescent="0.25">
      <c r="A16" s="72">
        <v>14</v>
      </c>
      <c r="B16" s="73"/>
      <c r="C16" s="73"/>
      <c r="D16" s="73"/>
      <c r="E16" s="73"/>
      <c r="F16" s="73"/>
      <c r="G16" s="73"/>
      <c r="H16" s="73"/>
      <c r="I16" s="73"/>
      <c r="J16" s="73"/>
      <c r="K16" s="73"/>
      <c r="L16" s="73"/>
      <c r="M16" s="73"/>
      <c r="N16" s="73"/>
      <c r="O16" s="73"/>
      <c r="P16" s="73"/>
      <c r="Q16" s="75"/>
    </row>
    <row r="17" spans="1:17" x14ac:dyDescent="0.25">
      <c r="A17" s="72">
        <v>15</v>
      </c>
      <c r="B17" s="73"/>
      <c r="C17" s="73"/>
      <c r="D17" s="73"/>
      <c r="E17" s="73"/>
      <c r="F17" s="73"/>
      <c r="G17" s="73"/>
      <c r="H17" s="73"/>
      <c r="I17" s="73"/>
      <c r="J17" s="73"/>
      <c r="K17" s="73"/>
      <c r="L17" s="73"/>
      <c r="M17" s="73"/>
      <c r="N17" s="73"/>
      <c r="O17" s="73"/>
      <c r="P17" s="73"/>
      <c r="Q17" s="75"/>
    </row>
    <row r="18" spans="1:17" x14ac:dyDescent="0.25">
      <c r="A18" s="72">
        <v>16</v>
      </c>
      <c r="B18" s="73"/>
      <c r="C18" s="73"/>
      <c r="D18" s="73"/>
      <c r="E18" s="73"/>
      <c r="F18" s="73"/>
      <c r="G18" s="73"/>
      <c r="H18" s="73"/>
      <c r="I18" s="73"/>
      <c r="J18" s="73"/>
      <c r="K18" s="73"/>
      <c r="L18" s="73"/>
      <c r="M18" s="73"/>
      <c r="N18" s="73"/>
      <c r="O18" s="73"/>
      <c r="P18" s="73"/>
      <c r="Q18" s="75"/>
    </row>
    <row r="19" spans="1:17" ht="15.75" thickBot="1" x14ac:dyDescent="0.3">
      <c r="A19" s="76">
        <v>17</v>
      </c>
      <c r="B19" s="77"/>
      <c r="C19" s="77"/>
      <c r="D19" s="77"/>
      <c r="E19" s="77"/>
      <c r="F19" s="77"/>
      <c r="G19" s="77"/>
      <c r="H19" s="77"/>
      <c r="I19" s="77"/>
      <c r="J19" s="77"/>
      <c r="K19" s="77"/>
      <c r="L19" s="77"/>
      <c r="M19" s="77"/>
      <c r="N19" s="77"/>
      <c r="O19" s="77"/>
      <c r="P19" s="77"/>
      <c r="Q19" s="79"/>
    </row>
    <row r="20" spans="1:17" ht="15.75" thickBot="1" x14ac:dyDescent="0.3">
      <c r="A20" s="106"/>
      <c r="B20" s="88"/>
      <c r="C20" s="88"/>
      <c r="D20" s="88"/>
      <c r="E20" s="88"/>
      <c r="F20" s="88"/>
      <c r="G20" s="88"/>
      <c r="H20" s="88"/>
      <c r="I20" s="88"/>
      <c r="J20" s="88"/>
      <c r="K20" s="88"/>
      <c r="L20" s="88"/>
      <c r="M20" s="88"/>
      <c r="N20" s="88"/>
      <c r="O20" s="88"/>
      <c r="P20" s="88"/>
      <c r="Q20" s="88"/>
    </row>
    <row r="21" spans="1:17" x14ac:dyDescent="0.25">
      <c r="A21" s="251" t="s">
        <v>337</v>
      </c>
      <c r="B21" s="252"/>
      <c r="C21" s="252"/>
      <c r="D21" s="252"/>
      <c r="E21" s="252"/>
      <c r="F21" s="252"/>
      <c r="G21" s="252"/>
      <c r="H21" s="252"/>
      <c r="I21" s="252"/>
      <c r="J21" s="252"/>
      <c r="K21" s="252"/>
      <c r="L21" s="252"/>
      <c r="M21" s="252"/>
      <c r="N21" s="252"/>
      <c r="O21" s="252"/>
      <c r="P21" s="252"/>
      <c r="Q21" s="253"/>
    </row>
    <row r="22" spans="1:17" ht="24.6" customHeight="1" x14ac:dyDescent="0.25">
      <c r="A22" s="93" t="s">
        <v>338</v>
      </c>
      <c r="B22" s="254" t="s">
        <v>377</v>
      </c>
      <c r="C22" s="254"/>
      <c r="D22" s="254"/>
      <c r="E22" s="254"/>
      <c r="F22" s="254"/>
      <c r="G22" s="254"/>
      <c r="H22" s="254"/>
      <c r="I22" s="254"/>
      <c r="J22" s="254"/>
      <c r="K22" s="254"/>
      <c r="L22" s="254"/>
      <c r="M22" s="254"/>
      <c r="N22" s="254"/>
      <c r="O22" s="254"/>
      <c r="P22" s="254"/>
      <c r="Q22" s="255"/>
    </row>
    <row r="23" spans="1:17" ht="24.6" customHeight="1" thickBot="1" x14ac:dyDescent="0.3">
      <c r="A23" s="94" t="s">
        <v>340</v>
      </c>
      <c r="B23" s="244" t="s">
        <v>378</v>
      </c>
      <c r="C23" s="244"/>
      <c r="D23" s="244"/>
      <c r="E23" s="244"/>
      <c r="F23" s="244"/>
      <c r="G23" s="244"/>
      <c r="H23" s="244"/>
      <c r="I23" s="244"/>
      <c r="J23" s="244"/>
      <c r="K23" s="244"/>
      <c r="L23" s="244"/>
      <c r="M23" s="244"/>
      <c r="N23" s="244"/>
      <c r="O23" s="244"/>
      <c r="P23" s="244"/>
      <c r="Q23" s="245"/>
    </row>
    <row r="25" spans="1:17" ht="27.6" customHeight="1" x14ac:dyDescent="0.25"/>
    <row r="28" spans="1:17" ht="14.45" customHeight="1" x14ac:dyDescent="0.25"/>
    <row r="29" spans="1:17" ht="31.15" customHeight="1" x14ac:dyDescent="0.25"/>
  </sheetData>
  <mergeCells count="6">
    <mergeCell ref="B23:Q23"/>
    <mergeCell ref="A1:A2"/>
    <mergeCell ref="B1:B2"/>
    <mergeCell ref="C1:Q1"/>
    <mergeCell ref="A21:Q21"/>
    <mergeCell ref="B22:Q22"/>
  </mergeCells>
  <printOptions horizontalCentered="1"/>
  <pageMargins left="0.23622047244094491" right="0.23622047244094491" top="1.2204724409448819" bottom="0.74803149606299213" header="0.31496062992125984" footer="0.31496062992125984"/>
  <pageSetup scale="94" fitToHeight="0" orientation="landscape" r:id="rId1"/>
  <headerFooter>
    <oddHeader>&amp;L&amp;G&amp;C&amp;"Arial,Normal"&amp;10PROCESO
PROTECCIÓN
REGISTRO CENTRO DE INTERNAMIENTO PREVENTIVO SRPA&amp;R&amp;"Arial,Normal"&amp;10F6.A6.G19.P 
Versión 3 
Página &amp;P de &amp;N 
18/03/2021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5"/>
  <sheetViews>
    <sheetView topLeftCell="A3" zoomScaleNormal="100" zoomScaleSheetLayoutView="100" workbookViewId="0">
      <selection activeCell="C1" sqref="C1:D1"/>
    </sheetView>
  </sheetViews>
  <sheetFormatPr baseColWidth="10" defaultColWidth="11.42578125" defaultRowHeight="14.25" x14ac:dyDescent="0.2"/>
  <cols>
    <col min="1" max="1" width="4.85546875" style="112" customWidth="1"/>
    <col min="2" max="2" width="37.85546875" style="112" customWidth="1"/>
    <col min="3" max="3" width="4.7109375" style="112" customWidth="1"/>
    <col min="4" max="4" width="5" style="112" customWidth="1"/>
    <col min="5" max="5" width="5.7109375" style="112" customWidth="1"/>
    <col min="6" max="6" width="6" style="112" customWidth="1"/>
    <col min="7" max="7" width="5.85546875" style="112" customWidth="1"/>
    <col min="8" max="8" width="7.7109375" style="112" customWidth="1"/>
    <col min="9" max="9" width="5.28515625" style="112" customWidth="1"/>
    <col min="10" max="10" width="7.140625" style="112" customWidth="1"/>
    <col min="11" max="11" width="7.42578125" style="112" customWidth="1"/>
    <col min="12" max="12" width="5.28515625" style="112" customWidth="1"/>
    <col min="13" max="13" width="10.42578125" style="112" customWidth="1"/>
    <col min="14" max="14" width="6" style="112" customWidth="1"/>
    <col min="15" max="16" width="6.7109375" style="112" customWidth="1"/>
    <col min="17" max="16384" width="11.42578125" style="112"/>
  </cols>
  <sheetData>
    <row r="1" spans="1:16" s="107" customFormat="1" ht="113.25" customHeight="1" thickBot="1" x14ac:dyDescent="0.25">
      <c r="A1" s="95" t="s">
        <v>311</v>
      </c>
      <c r="B1" s="96" t="s">
        <v>379</v>
      </c>
      <c r="C1" s="97" t="s">
        <v>380</v>
      </c>
      <c r="D1" s="97" t="s">
        <v>381</v>
      </c>
      <c r="E1" s="68" t="s">
        <v>382</v>
      </c>
      <c r="F1" s="97" t="s">
        <v>383</v>
      </c>
      <c r="G1" s="97" t="s">
        <v>384</v>
      </c>
      <c r="H1" s="97" t="s">
        <v>385</v>
      </c>
      <c r="I1" s="97" t="s">
        <v>386</v>
      </c>
      <c r="J1" s="97" t="s">
        <v>387</v>
      </c>
      <c r="K1" s="97" t="s">
        <v>388</v>
      </c>
      <c r="L1" s="97" t="s">
        <v>389</v>
      </c>
      <c r="M1" s="97" t="s">
        <v>390</v>
      </c>
      <c r="N1" s="97" t="s">
        <v>391</v>
      </c>
      <c r="O1" s="97" t="s">
        <v>392</v>
      </c>
      <c r="P1" s="98" t="s">
        <v>393</v>
      </c>
    </row>
    <row r="2" spans="1:16" ht="15" customHeight="1" x14ac:dyDescent="0.2">
      <c r="A2" s="108">
        <v>1</v>
      </c>
      <c r="B2" s="109"/>
      <c r="C2" s="110"/>
      <c r="D2" s="110"/>
      <c r="E2" s="110"/>
      <c r="F2" s="110"/>
      <c r="G2" s="110"/>
      <c r="H2" s="110"/>
      <c r="I2" s="110"/>
      <c r="J2" s="110"/>
      <c r="K2" s="110"/>
      <c r="L2" s="110"/>
      <c r="M2" s="110"/>
      <c r="N2" s="110"/>
      <c r="O2" s="110"/>
      <c r="P2" s="111"/>
    </row>
    <row r="3" spans="1:16" ht="15" customHeight="1" x14ac:dyDescent="0.2">
      <c r="A3" s="108">
        <v>2</v>
      </c>
      <c r="B3" s="109"/>
      <c r="C3" s="110"/>
      <c r="D3" s="110"/>
      <c r="E3" s="110"/>
      <c r="F3" s="110"/>
      <c r="G3" s="110"/>
      <c r="H3" s="110"/>
      <c r="I3" s="110"/>
      <c r="J3" s="110"/>
      <c r="K3" s="110"/>
      <c r="L3" s="110"/>
      <c r="M3" s="110"/>
      <c r="N3" s="110"/>
      <c r="O3" s="110"/>
      <c r="P3" s="111"/>
    </row>
    <row r="4" spans="1:16" ht="15" customHeight="1" x14ac:dyDescent="0.2">
      <c r="A4" s="108">
        <v>3</v>
      </c>
      <c r="B4" s="109"/>
      <c r="C4" s="110"/>
      <c r="D4" s="110"/>
      <c r="E4" s="110"/>
      <c r="F4" s="110"/>
      <c r="G4" s="110"/>
      <c r="H4" s="110"/>
      <c r="I4" s="110"/>
      <c r="J4" s="110"/>
      <c r="K4" s="110"/>
      <c r="L4" s="110"/>
      <c r="M4" s="110"/>
      <c r="N4" s="110"/>
      <c r="O4" s="110"/>
      <c r="P4" s="111"/>
    </row>
    <row r="5" spans="1:16" ht="15" customHeight="1" x14ac:dyDescent="0.2">
      <c r="A5" s="108">
        <v>4</v>
      </c>
      <c r="B5" s="109"/>
      <c r="C5" s="110"/>
      <c r="D5" s="110"/>
      <c r="E5" s="110"/>
      <c r="F5" s="110"/>
      <c r="G5" s="110"/>
      <c r="H5" s="110"/>
      <c r="I5" s="110"/>
      <c r="J5" s="110"/>
      <c r="K5" s="110"/>
      <c r="L5" s="110"/>
      <c r="M5" s="110"/>
      <c r="N5" s="110"/>
      <c r="O5" s="110"/>
      <c r="P5" s="111"/>
    </row>
    <row r="6" spans="1:16" ht="15" customHeight="1" x14ac:dyDescent="0.2">
      <c r="A6" s="108">
        <v>5</v>
      </c>
      <c r="B6" s="109"/>
      <c r="C6" s="110"/>
      <c r="D6" s="110"/>
      <c r="E6" s="110"/>
      <c r="F6" s="110"/>
      <c r="G6" s="110"/>
      <c r="H6" s="110"/>
      <c r="I6" s="110"/>
      <c r="J6" s="110"/>
      <c r="K6" s="110"/>
      <c r="L6" s="110"/>
      <c r="M6" s="110"/>
      <c r="N6" s="110"/>
      <c r="O6" s="110"/>
      <c r="P6" s="111"/>
    </row>
    <row r="7" spans="1:16" ht="15" customHeight="1" x14ac:dyDescent="0.2">
      <c r="A7" s="108">
        <v>6</v>
      </c>
      <c r="B7" s="109"/>
      <c r="C7" s="110"/>
      <c r="D7" s="110"/>
      <c r="E7" s="110"/>
      <c r="F7" s="110"/>
      <c r="G7" s="110"/>
      <c r="H7" s="110"/>
      <c r="I7" s="110"/>
      <c r="J7" s="110"/>
      <c r="K7" s="110"/>
      <c r="L7" s="110"/>
      <c r="M7" s="110"/>
      <c r="N7" s="110"/>
      <c r="O7" s="110"/>
      <c r="P7" s="111"/>
    </row>
    <row r="8" spans="1:16" ht="15" customHeight="1" x14ac:dyDescent="0.2">
      <c r="A8" s="108">
        <v>7</v>
      </c>
      <c r="B8" s="109"/>
      <c r="C8" s="110"/>
      <c r="D8" s="110"/>
      <c r="E8" s="110"/>
      <c r="F8" s="110"/>
      <c r="G8" s="110"/>
      <c r="H8" s="110"/>
      <c r="I8" s="110"/>
      <c r="J8" s="110"/>
      <c r="K8" s="110"/>
      <c r="L8" s="110"/>
      <c r="M8" s="110"/>
      <c r="N8" s="110"/>
      <c r="O8" s="110"/>
      <c r="P8" s="111"/>
    </row>
    <row r="9" spans="1:16" ht="15" customHeight="1" x14ac:dyDescent="0.2">
      <c r="A9" s="108">
        <v>8</v>
      </c>
      <c r="B9" s="109"/>
      <c r="C9" s="110"/>
      <c r="D9" s="110"/>
      <c r="E9" s="110"/>
      <c r="F9" s="110"/>
      <c r="G9" s="110"/>
      <c r="H9" s="110"/>
      <c r="I9" s="110"/>
      <c r="J9" s="110"/>
      <c r="K9" s="110"/>
      <c r="L9" s="110"/>
      <c r="M9" s="110"/>
      <c r="N9" s="110"/>
      <c r="O9" s="110"/>
      <c r="P9" s="111"/>
    </row>
    <row r="10" spans="1:16" ht="15" customHeight="1" x14ac:dyDescent="0.2">
      <c r="A10" s="108">
        <v>9</v>
      </c>
      <c r="B10" s="109"/>
      <c r="C10" s="110"/>
      <c r="D10" s="110"/>
      <c r="E10" s="110"/>
      <c r="F10" s="110"/>
      <c r="G10" s="110"/>
      <c r="H10" s="110"/>
      <c r="I10" s="110"/>
      <c r="J10" s="110"/>
      <c r="K10" s="110"/>
      <c r="L10" s="110"/>
      <c r="M10" s="110"/>
      <c r="N10" s="110"/>
      <c r="O10" s="110"/>
      <c r="P10" s="111"/>
    </row>
    <row r="11" spans="1:16" ht="15" customHeight="1" x14ac:dyDescent="0.2">
      <c r="A11" s="108">
        <v>10</v>
      </c>
      <c r="B11" s="109"/>
      <c r="C11" s="110"/>
      <c r="D11" s="110"/>
      <c r="E11" s="110"/>
      <c r="F11" s="110"/>
      <c r="G11" s="110"/>
      <c r="H11" s="110"/>
      <c r="I11" s="110"/>
      <c r="J11" s="110"/>
      <c r="K11" s="110"/>
      <c r="L11" s="110"/>
      <c r="M11" s="110"/>
      <c r="N11" s="110"/>
      <c r="O11" s="110"/>
      <c r="P11" s="111"/>
    </row>
    <row r="12" spans="1:16" ht="15" customHeight="1" x14ac:dyDescent="0.2">
      <c r="A12" s="108">
        <v>11</v>
      </c>
      <c r="B12" s="109"/>
      <c r="C12" s="110"/>
      <c r="D12" s="110"/>
      <c r="E12" s="110"/>
      <c r="F12" s="110"/>
      <c r="G12" s="110"/>
      <c r="H12" s="110"/>
      <c r="I12" s="110"/>
      <c r="J12" s="110"/>
      <c r="K12" s="110"/>
      <c r="L12" s="110"/>
      <c r="M12" s="110"/>
      <c r="N12" s="110"/>
      <c r="O12" s="110"/>
      <c r="P12" s="111"/>
    </row>
    <row r="13" spans="1:16" ht="15" customHeight="1" x14ac:dyDescent="0.2">
      <c r="A13" s="108">
        <v>12</v>
      </c>
      <c r="B13" s="109"/>
      <c r="C13" s="110"/>
      <c r="D13" s="110"/>
      <c r="E13" s="110"/>
      <c r="F13" s="110"/>
      <c r="G13" s="110"/>
      <c r="H13" s="110"/>
      <c r="I13" s="110"/>
      <c r="J13" s="110"/>
      <c r="K13" s="110"/>
      <c r="L13" s="110"/>
      <c r="M13" s="110"/>
      <c r="N13" s="110"/>
      <c r="O13" s="110"/>
      <c r="P13" s="111"/>
    </row>
    <row r="14" spans="1:16" ht="15" customHeight="1" x14ac:dyDescent="0.2">
      <c r="A14" s="108">
        <v>13</v>
      </c>
      <c r="B14" s="109"/>
      <c r="C14" s="110"/>
      <c r="D14" s="110"/>
      <c r="E14" s="110"/>
      <c r="F14" s="110"/>
      <c r="G14" s="110"/>
      <c r="H14" s="110"/>
      <c r="I14" s="110"/>
      <c r="J14" s="110"/>
      <c r="K14" s="110"/>
      <c r="L14" s="110"/>
      <c r="M14" s="110"/>
      <c r="N14" s="110"/>
      <c r="O14" s="110"/>
      <c r="P14" s="111"/>
    </row>
    <row r="15" spans="1:16" ht="15" customHeight="1" x14ac:dyDescent="0.2">
      <c r="A15" s="108">
        <v>14</v>
      </c>
      <c r="B15" s="109"/>
      <c r="C15" s="110"/>
      <c r="D15" s="110"/>
      <c r="E15" s="110"/>
      <c r="F15" s="110"/>
      <c r="G15" s="110"/>
      <c r="H15" s="110"/>
      <c r="I15" s="110"/>
      <c r="J15" s="110"/>
      <c r="K15" s="110"/>
      <c r="L15" s="110"/>
      <c r="M15" s="110"/>
      <c r="N15" s="110"/>
      <c r="O15" s="110"/>
      <c r="P15" s="111"/>
    </row>
    <row r="16" spans="1:16" ht="15" customHeight="1" x14ac:dyDescent="0.2">
      <c r="A16" s="108">
        <v>15</v>
      </c>
      <c r="B16" s="109"/>
      <c r="C16" s="110"/>
      <c r="D16" s="110"/>
      <c r="E16" s="110"/>
      <c r="F16" s="110"/>
      <c r="G16" s="110"/>
      <c r="H16" s="110"/>
      <c r="I16" s="110"/>
      <c r="J16" s="110"/>
      <c r="K16" s="110"/>
      <c r="L16" s="110"/>
      <c r="M16" s="110"/>
      <c r="N16" s="110"/>
      <c r="O16" s="110"/>
      <c r="P16" s="111"/>
    </row>
    <row r="17" spans="1:16" ht="15" customHeight="1" x14ac:dyDescent="0.2">
      <c r="A17" s="108">
        <v>16</v>
      </c>
      <c r="B17" s="109"/>
      <c r="C17" s="110"/>
      <c r="D17" s="110"/>
      <c r="E17" s="110"/>
      <c r="F17" s="110"/>
      <c r="G17" s="110"/>
      <c r="H17" s="110"/>
      <c r="I17" s="110"/>
      <c r="J17" s="110"/>
      <c r="K17" s="110"/>
      <c r="L17" s="110"/>
      <c r="M17" s="110"/>
      <c r="N17" s="110"/>
      <c r="O17" s="110"/>
      <c r="P17" s="111"/>
    </row>
    <row r="18" spans="1:16" ht="15" customHeight="1" thickBot="1" x14ac:dyDescent="0.25">
      <c r="A18" s="113">
        <v>17</v>
      </c>
      <c r="B18" s="114"/>
      <c r="C18" s="115"/>
      <c r="D18" s="115"/>
      <c r="E18" s="115"/>
      <c r="F18" s="115"/>
      <c r="G18" s="115"/>
      <c r="H18" s="115"/>
      <c r="I18" s="115"/>
      <c r="J18" s="115"/>
      <c r="K18" s="115"/>
      <c r="L18" s="115"/>
      <c r="M18" s="115"/>
      <c r="N18" s="115"/>
      <c r="O18" s="115"/>
      <c r="P18" s="116"/>
    </row>
    <row r="19" spans="1:16" ht="15" thickBot="1" x14ac:dyDescent="0.25">
      <c r="A19" s="117"/>
      <c r="B19" s="117"/>
      <c r="C19" s="117"/>
      <c r="D19" s="117"/>
      <c r="E19" s="117"/>
      <c r="F19" s="117"/>
      <c r="G19" s="117"/>
      <c r="H19" s="117"/>
      <c r="I19" s="117"/>
      <c r="J19" s="117"/>
      <c r="K19" s="117"/>
      <c r="L19" s="117"/>
      <c r="M19" s="117"/>
      <c r="N19" s="117"/>
      <c r="O19" s="117"/>
      <c r="P19" s="117"/>
    </row>
    <row r="20" spans="1:16" ht="10.9" customHeight="1" x14ac:dyDescent="0.2">
      <c r="A20" s="258" t="s">
        <v>337</v>
      </c>
      <c r="B20" s="259"/>
      <c r="C20" s="259"/>
      <c r="D20" s="259"/>
      <c r="E20" s="259"/>
      <c r="F20" s="259"/>
      <c r="G20" s="259"/>
      <c r="H20" s="259"/>
      <c r="I20" s="260"/>
      <c r="J20" s="117"/>
      <c r="K20" s="117"/>
      <c r="L20" s="117"/>
      <c r="M20" s="117"/>
      <c r="N20" s="117"/>
      <c r="O20" s="117"/>
      <c r="P20" s="117"/>
    </row>
    <row r="21" spans="1:16" ht="12" customHeight="1" x14ac:dyDescent="0.2">
      <c r="A21" s="99" t="s">
        <v>338</v>
      </c>
      <c r="B21" s="261" t="s">
        <v>394</v>
      </c>
      <c r="C21" s="261"/>
      <c r="D21" s="261"/>
      <c r="E21" s="261"/>
      <c r="F21" s="261"/>
      <c r="G21" s="261"/>
      <c r="H21" s="261"/>
      <c r="I21" s="262"/>
      <c r="J21" s="117"/>
      <c r="K21" s="117"/>
      <c r="L21" s="117"/>
      <c r="M21" s="117"/>
      <c r="N21" s="117"/>
      <c r="O21" s="117"/>
      <c r="P21" s="117"/>
    </row>
    <row r="22" spans="1:16" ht="12" customHeight="1" x14ac:dyDescent="0.2">
      <c r="A22" s="99" t="s">
        <v>340</v>
      </c>
      <c r="B22" s="261" t="s">
        <v>395</v>
      </c>
      <c r="C22" s="261"/>
      <c r="D22" s="261"/>
      <c r="E22" s="261"/>
      <c r="F22" s="261"/>
      <c r="G22" s="261"/>
      <c r="H22" s="261"/>
      <c r="I22" s="262"/>
      <c r="J22" s="117"/>
      <c r="K22" s="117"/>
      <c r="L22" s="117"/>
      <c r="M22" s="117"/>
      <c r="N22" s="117"/>
      <c r="O22" s="117"/>
      <c r="P22" s="117"/>
    </row>
    <row r="23" spans="1:16" ht="12" customHeight="1" thickBot="1" x14ac:dyDescent="0.25">
      <c r="A23" s="100" t="s">
        <v>342</v>
      </c>
      <c r="B23" s="263" t="s">
        <v>343</v>
      </c>
      <c r="C23" s="263"/>
      <c r="D23" s="263"/>
      <c r="E23" s="263"/>
      <c r="F23" s="263"/>
      <c r="G23" s="263"/>
      <c r="H23" s="263"/>
      <c r="I23" s="264"/>
      <c r="J23" s="117"/>
      <c r="K23" s="117"/>
      <c r="L23" s="117"/>
      <c r="M23" s="117"/>
      <c r="N23" s="117"/>
      <c r="O23" s="117"/>
      <c r="P23" s="117"/>
    </row>
    <row r="24" spans="1:16" ht="12" customHeight="1" x14ac:dyDescent="0.2">
      <c r="A24" s="265" t="s">
        <v>396</v>
      </c>
      <c r="B24" s="265"/>
      <c r="C24" s="265"/>
      <c r="D24" s="265"/>
      <c r="E24" s="265"/>
      <c r="F24" s="265"/>
      <c r="G24" s="265"/>
      <c r="H24" s="265"/>
      <c r="I24" s="265"/>
      <c r="J24" s="117"/>
      <c r="K24" s="117"/>
      <c r="L24" s="117"/>
      <c r="M24" s="117"/>
      <c r="N24" s="117"/>
      <c r="O24" s="117"/>
      <c r="P24" s="117"/>
    </row>
    <row r="25" spans="1:16" ht="12" customHeight="1" x14ac:dyDescent="0.2">
      <c r="A25" s="265"/>
      <c r="B25" s="265"/>
      <c r="C25" s="265"/>
      <c r="D25" s="265"/>
      <c r="E25" s="265"/>
      <c r="F25" s="265"/>
      <c r="G25" s="265"/>
      <c r="H25" s="265"/>
      <c r="I25" s="265"/>
      <c r="J25" s="117"/>
      <c r="K25" s="117"/>
      <c r="L25" s="117"/>
      <c r="M25" s="117"/>
      <c r="N25" s="117"/>
      <c r="O25" s="117"/>
      <c r="P25" s="117"/>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DE INTERNAMIENTO PREVENTIVO SRPA&amp;R&amp;"Arial,Normal"&amp;10F6.A6.G19.P 
Versión 3 
Página &amp;P de &amp;N 
18/03/2021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Registro</vt:lpstr>
      <vt:lpstr>Consolidado</vt:lpstr>
      <vt:lpstr>DHA</vt:lpstr>
      <vt:lpstr>DP</vt:lpstr>
      <vt:lpstr>DAP</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2021-03-18T16:24:19Z</cp:lastPrinted>
  <dcterms:created xsi:type="dcterms:W3CDTF">2019-01-30T14:18:32Z</dcterms:created>
  <dcterms:modified xsi:type="dcterms:W3CDTF">2021-03-18T16:24:46Z</dcterms:modified>
</cp:coreProperties>
</file>