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howInkAnnotation="0" codeName="ThisWorkbook"/>
  <mc:AlternateContent xmlns:mc="http://schemas.openxmlformats.org/markup-compatibility/2006">
    <mc:Choice Requires="x15">
      <x15ac:absPath xmlns:x15ac="http://schemas.microsoft.com/office/spreadsheetml/2010/11/ac" url="https://d.docs.live.net/af1d2d9ab49a2555/Desktop/"/>
    </mc:Choice>
  </mc:AlternateContent>
  <xr:revisionPtr revIDLastSave="0" documentId="8_{AD57AD34-EC29-48B6-A7AD-EAFBE93D6E9C}" xr6:coauthVersionLast="46" xr6:coauthVersionMax="46" xr10:uidLastSave="{00000000-0000-0000-0000-000000000000}"/>
  <bookViews>
    <workbookView xWindow="-108" yWindow="-108" windowWidth="23256" windowHeight="12576" tabRatio="784" firstSheet="10" activeTab="11" xr2:uid="{00000000-000D-0000-FFFF-FFFF00000000}"/>
  </bookViews>
  <sheets>
    <sheet name="CANASTA V1 MOD PROP VF25042 (2" sheetId="7" state="hidden" r:id="rId1"/>
    <sheet name="CANASTA V1 MOD PROP VF25042016" sheetId="6" state="hidden" r:id="rId2"/>
    <sheet name="Hoja2" sheetId="8" state="hidden" r:id="rId3"/>
    <sheet name="CANASTA V1 MOD PROP VF" sheetId="5" state="hidden" r:id="rId4"/>
    <sheet name="CANASTA V1 MOD PROP" sheetId="4" state="hidden" r:id="rId5"/>
    <sheet name="1. PRESUPUESTO CANASTA1" sheetId="19" r:id="rId6"/>
    <sheet name="2. PRESUPUESTO CANASTA2" sheetId="17" r:id="rId7"/>
    <sheet name="3. PRESUPUESTO CANASTA3" sheetId="18" r:id="rId8"/>
    <sheet name="4. REC. PAGADOS Y POR PAGAR" sheetId="20" r:id="rId9"/>
    <sheet name="5. SEGUIM. AL USO DE LOS AP" sheetId="30" r:id="rId10"/>
    <sheet name="6. CONTRAPARTIDA" sheetId="24" r:id="rId11"/>
    <sheet name="7. CONCILIACION BANCARIA" sheetId="31" r:id="rId12"/>
    <sheet name="DETALLE DE COMPRAS DEL PERIODO" sheetId="22" r:id="rId13"/>
    <sheet name="INSTRUCTIVO DE DILIGENCIAMIENTO" sheetId="29" r:id="rId14"/>
    <sheet name="Hoja1 (2)" sheetId="3" state="hidden" r:id="rId15"/>
    <sheet name="Hoja1" sheetId="1" state="hidden" r:id="rId16"/>
    <sheet name="Calculos_SF" sheetId="2" state="hidden" r:id="rId17"/>
  </sheets>
  <definedNames>
    <definedName name="_xlnm.Print_Area" localSheetId="9">'5. SEGUIM. AL USO DE LOS AP'!$A$1:$N$44</definedName>
    <definedName name="_xlnm.Print_Area" localSheetId="11">'7. CONCILIACION BANCARIA'!$A$1:$E$43</definedName>
    <definedName name="_xlnm.Print_Titles" localSheetId="11">'7. CONCILIACION BANCARIA'!$5:$9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3" i="20" l="1"/>
  <c r="K43" i="20"/>
  <c r="H47" i="20"/>
  <c r="K47" i="20"/>
  <c r="H51" i="20"/>
  <c r="K51" i="20"/>
  <c r="H13" i="20"/>
  <c r="K13" i="20"/>
  <c r="H17" i="20"/>
  <c r="K17" i="20"/>
  <c r="H18" i="20"/>
  <c r="K18" i="20"/>
  <c r="H21" i="20"/>
  <c r="K21" i="20"/>
  <c r="H22" i="20"/>
  <c r="K22" i="20"/>
  <c r="H25" i="20"/>
  <c r="K25" i="20"/>
  <c r="H26" i="20"/>
  <c r="K26" i="20"/>
  <c r="H29" i="20"/>
  <c r="K29" i="20"/>
  <c r="H30" i="20"/>
  <c r="K30" i="20"/>
  <c r="H33" i="20"/>
  <c r="K33" i="20"/>
  <c r="H34" i="20"/>
  <c r="K34" i="20"/>
  <c r="H39" i="20"/>
  <c r="H40" i="20"/>
  <c r="K40" i="20"/>
  <c r="H41" i="20"/>
  <c r="K41" i="20"/>
  <c r="H42" i="20"/>
  <c r="K42" i="20"/>
  <c r="H44" i="20"/>
  <c r="K44" i="20"/>
  <c r="H45" i="20"/>
  <c r="K45" i="20"/>
  <c r="H46" i="20"/>
  <c r="K46" i="20"/>
  <c r="H48" i="20"/>
  <c r="K48" i="20"/>
  <c r="H49" i="20"/>
  <c r="K49" i="20"/>
  <c r="H50" i="20"/>
  <c r="K50" i="20"/>
  <c r="H52" i="20"/>
  <c r="K52" i="20"/>
  <c r="H53" i="20"/>
  <c r="K53" i="20"/>
  <c r="H10" i="20"/>
  <c r="H11" i="20"/>
  <c r="K11" i="20"/>
  <c r="H12" i="20"/>
  <c r="K12" i="20"/>
  <c r="H14" i="20"/>
  <c r="K14" i="20"/>
  <c r="H15" i="20"/>
  <c r="K15" i="20"/>
  <c r="H16" i="20"/>
  <c r="K16" i="20"/>
  <c r="H19" i="20"/>
  <c r="K19" i="20"/>
  <c r="H20" i="20"/>
  <c r="K20" i="20"/>
  <c r="H23" i="20"/>
  <c r="K23" i="20"/>
  <c r="H24" i="20"/>
  <c r="K24" i="20"/>
  <c r="H27" i="20"/>
  <c r="K27" i="20"/>
  <c r="H28" i="20"/>
  <c r="K28" i="20"/>
  <c r="H31" i="20"/>
  <c r="K31" i="20"/>
  <c r="H32" i="20"/>
  <c r="K32" i="20"/>
  <c r="H35" i="20"/>
  <c r="K35" i="20"/>
  <c r="R43" i="18"/>
  <c r="S12" i="19"/>
  <c r="H44" i="19"/>
  <c r="I44" i="19"/>
  <c r="J44" i="19"/>
  <c r="K44" i="19"/>
  <c r="L44" i="19"/>
  <c r="M44" i="19"/>
  <c r="N44" i="19"/>
  <c r="O44" i="19"/>
  <c r="P44" i="19"/>
  <c r="Q44" i="19"/>
  <c r="R44" i="19"/>
  <c r="S37" i="19"/>
  <c r="G44" i="19"/>
  <c r="S7" i="17"/>
  <c r="S33" i="19"/>
  <c r="R44" i="17"/>
  <c r="G35" i="17"/>
  <c r="S39" i="19"/>
  <c r="S40" i="19"/>
  <c r="S41" i="19"/>
  <c r="S42" i="19"/>
  <c r="S43" i="19"/>
  <c r="S39" i="17"/>
  <c r="S40" i="17"/>
  <c r="S38" i="18"/>
  <c r="H43" i="18"/>
  <c r="I43" i="18"/>
  <c r="J43" i="18"/>
  <c r="K43" i="18"/>
  <c r="L43" i="18"/>
  <c r="M43" i="18"/>
  <c r="N43" i="18"/>
  <c r="O43" i="18"/>
  <c r="P43" i="18"/>
  <c r="Q43" i="18"/>
  <c r="G43" i="18"/>
  <c r="E30" i="31"/>
  <c r="E13" i="31"/>
  <c r="N27" i="30"/>
  <c r="N28" i="30"/>
  <c r="N32" i="30"/>
  <c r="N23" i="30"/>
  <c r="M23" i="30"/>
  <c r="L23" i="30"/>
  <c r="K23" i="30"/>
  <c r="J23" i="30"/>
  <c r="I23" i="30"/>
  <c r="H23" i="30"/>
  <c r="G23" i="30"/>
  <c r="F23" i="30"/>
  <c r="E23" i="30"/>
  <c r="D23" i="30"/>
  <c r="C23" i="30"/>
  <c r="N21" i="30"/>
  <c r="M21" i="30"/>
  <c r="L21" i="30"/>
  <c r="K21" i="30"/>
  <c r="J21" i="30"/>
  <c r="I21" i="30"/>
  <c r="H21" i="30"/>
  <c r="G21" i="30"/>
  <c r="F21" i="30"/>
  <c r="E21" i="30"/>
  <c r="D21" i="30"/>
  <c r="C21" i="30"/>
  <c r="C12" i="30"/>
  <c r="C19" i="30"/>
  <c r="D11" i="30"/>
  <c r="D12" i="30"/>
  <c r="D19" i="30"/>
  <c r="E11" i="30" s="1"/>
  <c r="E12" i="30" s="1"/>
  <c r="E19" i="30" s="1"/>
  <c r="F11" i="30" s="1"/>
  <c r="F12" i="30" s="1"/>
  <c r="F19" i="30" s="1"/>
  <c r="G11" i="30" s="1"/>
  <c r="G12" i="30" s="1"/>
  <c r="G19" i="30" s="1"/>
  <c r="H11" i="30" s="1"/>
  <c r="H12" i="30" s="1"/>
  <c r="H19" i="30" s="1"/>
  <c r="I11" i="30" s="1"/>
  <c r="I12" i="30" s="1"/>
  <c r="I19" i="30" s="1"/>
  <c r="J11" i="30" s="1"/>
  <c r="J12" i="30" s="1"/>
  <c r="J19" i="30" s="1"/>
  <c r="K11" i="30" s="1"/>
  <c r="K12" i="30" s="1"/>
  <c r="K19" i="30" s="1"/>
  <c r="L11" i="30" s="1"/>
  <c r="L12" i="30" s="1"/>
  <c r="L19" i="30" s="1"/>
  <c r="M11" i="30" s="1"/>
  <c r="M12" i="30" s="1"/>
  <c r="M19" i="30" s="1"/>
  <c r="N11" i="30" s="1"/>
  <c r="N12" i="30" s="1"/>
  <c r="N19" i="30" s="1"/>
  <c r="E31" i="31"/>
  <c r="S43" i="18"/>
  <c r="S44" i="19"/>
  <c r="S37" i="18"/>
  <c r="S39" i="18"/>
  <c r="S40" i="18"/>
  <c r="S41" i="18"/>
  <c r="S42" i="18"/>
  <c r="S32" i="18"/>
  <c r="N54" i="20"/>
  <c r="G54" i="20"/>
  <c r="I54" i="20"/>
  <c r="J54" i="20"/>
  <c r="L54" i="20"/>
  <c r="M54" i="20"/>
  <c r="F54" i="20"/>
  <c r="N36" i="20"/>
  <c r="H9" i="20"/>
  <c r="G36" i="20"/>
  <c r="I36" i="20"/>
  <c r="J36" i="20"/>
  <c r="L36" i="20"/>
  <c r="M36" i="20"/>
  <c r="F36" i="20"/>
  <c r="G55" i="20"/>
  <c r="I55" i="20"/>
  <c r="J55" i="20"/>
  <c r="L55" i="20"/>
  <c r="M55" i="20"/>
  <c r="F55" i="20"/>
  <c r="K39" i="20"/>
  <c r="S38" i="17"/>
  <c r="S33" i="17"/>
  <c r="S43" i="17"/>
  <c r="H44" i="17"/>
  <c r="I44" i="17"/>
  <c r="J44" i="17"/>
  <c r="K44" i="17"/>
  <c r="L44" i="17"/>
  <c r="M44" i="17"/>
  <c r="N44" i="17"/>
  <c r="O44" i="17"/>
  <c r="P44" i="17"/>
  <c r="Q44" i="17"/>
  <c r="G44" i="17"/>
  <c r="S44" i="17"/>
  <c r="G35" i="19"/>
  <c r="S22" i="17"/>
  <c r="L35" i="19"/>
  <c r="H34" i="18"/>
  <c r="I34" i="18"/>
  <c r="J34" i="18"/>
  <c r="K34" i="18"/>
  <c r="L34" i="18"/>
  <c r="M34" i="18"/>
  <c r="N34" i="18"/>
  <c r="O34" i="18"/>
  <c r="P34" i="18"/>
  <c r="Q34" i="18"/>
  <c r="R34" i="18"/>
  <c r="G34" i="18"/>
  <c r="S33" i="18"/>
  <c r="S31" i="18"/>
  <c r="S30" i="18"/>
  <c r="H35" i="17"/>
  <c r="I35" i="17"/>
  <c r="J35" i="17"/>
  <c r="K35" i="17"/>
  <c r="L35" i="17"/>
  <c r="M35" i="17"/>
  <c r="N35" i="17"/>
  <c r="O35" i="17"/>
  <c r="P35" i="17"/>
  <c r="Q35" i="17"/>
  <c r="R35" i="17"/>
  <c r="S34" i="17"/>
  <c r="S32" i="17"/>
  <c r="S31" i="17"/>
  <c r="S31" i="19"/>
  <c r="S32" i="19"/>
  <c r="S34" i="19"/>
  <c r="H35" i="19"/>
  <c r="I35" i="19"/>
  <c r="J35" i="19"/>
  <c r="K35" i="19"/>
  <c r="M35" i="19"/>
  <c r="N35" i="19"/>
  <c r="O35" i="19"/>
  <c r="P35" i="19"/>
  <c r="Q35" i="19"/>
  <c r="R35" i="19"/>
  <c r="S35" i="17"/>
  <c r="S35" i="19"/>
  <c r="S22" i="18"/>
  <c r="S23" i="18"/>
  <c r="S24" i="18"/>
  <c r="S25" i="18"/>
  <c r="S26" i="18"/>
  <c r="S27" i="18"/>
  <c r="S28" i="18"/>
  <c r="S29" i="18"/>
  <c r="S23" i="17"/>
  <c r="S24" i="17"/>
  <c r="S25" i="17"/>
  <c r="S26" i="17"/>
  <c r="S27" i="17"/>
  <c r="S28" i="17"/>
  <c r="S29" i="17"/>
  <c r="S30" i="17"/>
  <c r="S23" i="19"/>
  <c r="S24" i="19"/>
  <c r="S25" i="19"/>
  <c r="S26" i="19"/>
  <c r="S27" i="19"/>
  <c r="S28" i="19"/>
  <c r="S29" i="19"/>
  <c r="S30" i="19"/>
  <c r="K10" i="20"/>
  <c r="H36" i="20"/>
  <c r="S47" i="19"/>
  <c r="S46" i="19"/>
  <c r="S7" i="19"/>
  <c r="S47" i="17"/>
  <c r="S46" i="17"/>
  <c r="S46" i="18"/>
  <c r="S45" i="18"/>
  <c r="H44" i="18"/>
  <c r="H47" i="18"/>
  <c r="I44" i="18"/>
  <c r="I47" i="18"/>
  <c r="J44" i="18"/>
  <c r="J47" i="18"/>
  <c r="K44" i="18"/>
  <c r="K47" i="18"/>
  <c r="L44" i="18"/>
  <c r="L47" i="18"/>
  <c r="M44" i="18"/>
  <c r="M47" i="18"/>
  <c r="N44" i="18"/>
  <c r="N47" i="18"/>
  <c r="O44" i="18"/>
  <c r="O47" i="18"/>
  <c r="P44" i="18"/>
  <c r="P47" i="18"/>
  <c r="Q44" i="18"/>
  <c r="Q47" i="18"/>
  <c r="S21" i="17"/>
  <c r="S41" i="17"/>
  <c r="S37" i="17"/>
  <c r="S42" i="17"/>
  <c r="R45" i="17"/>
  <c r="R48" i="17"/>
  <c r="R45" i="19"/>
  <c r="R48" i="19"/>
  <c r="R44" i="18"/>
  <c r="O17" i="24"/>
  <c r="N17" i="24"/>
  <c r="M17" i="24"/>
  <c r="L17" i="24"/>
  <c r="K17" i="24"/>
  <c r="J17" i="24"/>
  <c r="I17" i="24"/>
  <c r="H17" i="24"/>
  <c r="G17" i="24"/>
  <c r="F17" i="24"/>
  <c r="E17" i="24"/>
  <c r="D17" i="24"/>
  <c r="C17" i="24"/>
  <c r="P16" i="24"/>
  <c r="Q16" i="24"/>
  <c r="P15" i="24"/>
  <c r="Q15" i="24"/>
  <c r="P14" i="24"/>
  <c r="Q14" i="24"/>
  <c r="P13" i="24"/>
  <c r="Q13" i="24"/>
  <c r="P12" i="24"/>
  <c r="Q12" i="24"/>
  <c r="P11" i="24"/>
  <c r="Q11" i="24"/>
  <c r="P10" i="24"/>
  <c r="Q10" i="24"/>
  <c r="P9" i="24"/>
  <c r="Q9" i="24"/>
  <c r="P8" i="24"/>
  <c r="Q8" i="24"/>
  <c r="P17" i="24"/>
  <c r="R47" i="18"/>
  <c r="Q17" i="24"/>
  <c r="S13" i="18"/>
  <c r="D16" i="18"/>
  <c r="S12" i="18"/>
  <c r="D15" i="18"/>
  <c r="S11" i="18"/>
  <c r="S7" i="18"/>
  <c r="S13" i="17"/>
  <c r="S12" i="17"/>
  <c r="S11" i="17"/>
  <c r="S11" i="19"/>
  <c r="D15" i="19"/>
  <c r="S13" i="19"/>
  <c r="H38" i="20"/>
  <c r="H54" i="20"/>
  <c r="H55" i="20"/>
  <c r="D15" i="17"/>
  <c r="D16" i="17"/>
  <c r="D16" i="19"/>
  <c r="D17" i="18"/>
  <c r="F15" i="18"/>
  <c r="K38" i="20"/>
  <c r="K54" i="20"/>
  <c r="K9" i="20"/>
  <c r="K36" i="20"/>
  <c r="K55" i="20"/>
  <c r="D17" i="17"/>
  <c r="F16" i="17"/>
  <c r="F16" i="18"/>
  <c r="F17" i="18"/>
  <c r="S38" i="19"/>
  <c r="Q45" i="19"/>
  <c r="Q48" i="19"/>
  <c r="P45" i="19"/>
  <c r="P48" i="19"/>
  <c r="O45" i="19"/>
  <c r="O48" i="19"/>
  <c r="N45" i="19"/>
  <c r="N48" i="19"/>
  <c r="M45" i="19"/>
  <c r="M48" i="19"/>
  <c r="L45" i="19"/>
  <c r="L48" i="19"/>
  <c r="K45" i="19"/>
  <c r="K48" i="19"/>
  <c r="J45" i="19"/>
  <c r="J48" i="19"/>
  <c r="I45" i="19"/>
  <c r="I48" i="19"/>
  <c r="H45" i="19"/>
  <c r="H48" i="19"/>
  <c r="S22" i="19"/>
  <c r="S21" i="19"/>
  <c r="F15" i="17"/>
  <c r="F17" i="17"/>
  <c r="G45" i="19"/>
  <c r="S45" i="19"/>
  <c r="D17" i="19"/>
  <c r="G48" i="19"/>
  <c r="S48" i="19"/>
  <c r="S49" i="19"/>
  <c r="F15" i="19"/>
  <c r="F16" i="19"/>
  <c r="S36" i="18"/>
  <c r="S21" i="18"/>
  <c r="Q45" i="17"/>
  <c r="Q48" i="17"/>
  <c r="P45" i="17"/>
  <c r="P48" i="17"/>
  <c r="O45" i="17"/>
  <c r="O48" i="17"/>
  <c r="N45" i="17"/>
  <c r="N48" i="17"/>
  <c r="M45" i="17"/>
  <c r="M48" i="17"/>
  <c r="L45" i="17"/>
  <c r="L48" i="17"/>
  <c r="K45" i="17"/>
  <c r="K48" i="17"/>
  <c r="J45" i="17"/>
  <c r="J48" i="17"/>
  <c r="I45" i="17"/>
  <c r="I48" i="17"/>
  <c r="H45" i="17"/>
  <c r="H48" i="17"/>
  <c r="G45" i="17"/>
  <c r="F17" i="19"/>
  <c r="G48" i="17"/>
  <c r="S48" i="17"/>
  <c r="S49" i="17"/>
  <c r="S45" i="17"/>
  <c r="G44" i="18"/>
  <c r="S34" i="18"/>
  <c r="G47" i="18"/>
  <c r="S47" i="18"/>
  <c r="S48" i="18"/>
  <c r="S44" i="18"/>
  <c r="M17" i="3"/>
  <c r="P16" i="3"/>
  <c r="T17" i="3"/>
  <c r="T16" i="3"/>
  <c r="Q16" i="3"/>
  <c r="P13" i="3"/>
  <c r="Q13" i="3"/>
  <c r="Q14" i="3"/>
  <c r="P17" i="3"/>
  <c r="Q17" i="3"/>
  <c r="V16" i="3"/>
  <c r="X16" i="3"/>
  <c r="T18" i="3"/>
  <c r="V17" i="3"/>
  <c r="X17" i="3"/>
  <c r="X18" i="3"/>
  <c r="X19" i="3"/>
  <c r="Q18" i="3"/>
  <c r="M10" i="6"/>
  <c r="L11" i="6"/>
  <c r="L4" i="6"/>
  <c r="L16" i="6"/>
  <c r="L18" i="6"/>
  <c r="L9" i="6"/>
  <c r="L7" i="6"/>
  <c r="L6" i="6"/>
  <c r="L5" i="6"/>
  <c r="E12" i="6"/>
  <c r="L12" i="6"/>
  <c r="P4" i="6"/>
  <c r="P20" i="6"/>
  <c r="L20" i="6"/>
  <c r="I11" i="7"/>
  <c r="I4" i="7"/>
  <c r="I5" i="7"/>
  <c r="C12" i="7"/>
  <c r="J18" i="7"/>
  <c r="I18" i="7"/>
  <c r="J16" i="7"/>
  <c r="I16" i="7"/>
  <c r="E12" i="7"/>
  <c r="J10" i="7"/>
  <c r="J9" i="7"/>
  <c r="I9" i="7"/>
  <c r="J8" i="7"/>
  <c r="J7" i="7"/>
  <c r="I7" i="7"/>
  <c r="J6" i="7"/>
  <c r="I6" i="7"/>
  <c r="J5" i="7"/>
  <c r="I12" i="7"/>
  <c r="I20" i="7"/>
  <c r="I29" i="7"/>
  <c r="L22" i="6"/>
  <c r="L29" i="6"/>
  <c r="L24" i="6"/>
  <c r="J12" i="7"/>
  <c r="J20" i="7"/>
  <c r="J24" i="7"/>
  <c r="I24" i="7"/>
  <c r="M18" i="6"/>
  <c r="K18" i="6"/>
  <c r="M16" i="6"/>
  <c r="K16" i="6"/>
  <c r="G12" i="6"/>
  <c r="C12" i="6"/>
  <c r="M9" i="6"/>
  <c r="K9" i="6"/>
  <c r="M8" i="6"/>
  <c r="K8" i="6"/>
  <c r="M7" i="6"/>
  <c r="K7" i="6"/>
  <c r="M6" i="6"/>
  <c r="N6" i="6"/>
  <c r="K6" i="6"/>
  <c r="M5" i="6"/>
  <c r="K5" i="6"/>
  <c r="K4" i="6"/>
  <c r="P13" i="4"/>
  <c r="P15" i="4"/>
  <c r="O13" i="4"/>
  <c r="O14" i="4"/>
  <c r="P14" i="4"/>
  <c r="G25" i="5"/>
  <c r="H25" i="5"/>
  <c r="L17" i="5"/>
  <c r="K17" i="5"/>
  <c r="J17" i="5"/>
  <c r="I17" i="5"/>
  <c r="L15" i="5"/>
  <c r="K15" i="5"/>
  <c r="J15" i="5"/>
  <c r="I15" i="5"/>
  <c r="L11" i="5"/>
  <c r="J11" i="5"/>
  <c r="E11" i="5"/>
  <c r="C11" i="5"/>
  <c r="K10" i="5"/>
  <c r="K9" i="5"/>
  <c r="I9" i="5"/>
  <c r="K8" i="5"/>
  <c r="I8" i="5"/>
  <c r="K7" i="5"/>
  <c r="I7" i="5"/>
  <c r="K6" i="5"/>
  <c r="I6" i="5"/>
  <c r="K5" i="5"/>
  <c r="I5" i="5"/>
  <c r="I4" i="5"/>
  <c r="M14" i="4"/>
  <c r="M15" i="4"/>
  <c r="M13" i="4"/>
  <c r="I11" i="5"/>
  <c r="I19" i="5"/>
  <c r="J29" i="7"/>
  <c r="K12" i="6"/>
  <c r="M12" i="6"/>
  <c r="K11" i="5"/>
  <c r="K19" i="5"/>
  <c r="L19" i="5"/>
  <c r="J19" i="5"/>
  <c r="I28" i="5"/>
  <c r="I25" i="5"/>
  <c r="I23" i="5"/>
  <c r="H16" i="4"/>
  <c r="J14" i="4"/>
  <c r="J16" i="4"/>
  <c r="M20" i="6"/>
  <c r="M22" i="6"/>
  <c r="Q4" i="6"/>
  <c r="Q20" i="6"/>
  <c r="K28" i="5"/>
  <c r="O4" i="6"/>
  <c r="O20" i="6"/>
  <c r="K20" i="6"/>
  <c r="K23" i="5"/>
  <c r="J28" i="5"/>
  <c r="J25" i="5"/>
  <c r="I26" i="5"/>
  <c r="J26" i="5"/>
  <c r="J23" i="5"/>
  <c r="L28" i="5"/>
  <c r="L23" i="5"/>
  <c r="J9" i="4"/>
  <c r="J8" i="4"/>
  <c r="J5" i="4"/>
  <c r="H9" i="4"/>
  <c r="M29" i="6"/>
  <c r="M24" i="6"/>
  <c r="K27" i="6"/>
  <c r="O22" i="6"/>
  <c r="K29" i="6"/>
  <c r="K24" i="6"/>
  <c r="K16" i="4"/>
  <c r="I16" i="4"/>
  <c r="F26" i="4"/>
  <c r="K18" i="4"/>
  <c r="I18" i="4"/>
  <c r="H18" i="4"/>
  <c r="J18" i="4"/>
  <c r="K12" i="4"/>
  <c r="I12" i="4"/>
  <c r="D12" i="4"/>
  <c r="C12" i="4"/>
  <c r="J10" i="4"/>
  <c r="H8" i="4"/>
  <c r="J7" i="4"/>
  <c r="H7" i="4"/>
  <c r="J6" i="4"/>
  <c r="H6" i="4"/>
  <c r="H5" i="4"/>
  <c r="H4" i="4"/>
  <c r="O3" i="4"/>
  <c r="O5" i="4"/>
  <c r="J12" i="4"/>
  <c r="G26" i="4"/>
  <c r="H12" i="4"/>
  <c r="H20" i="4"/>
  <c r="O4" i="4"/>
  <c r="O6" i="4"/>
  <c r="O7" i="4"/>
  <c r="H21" i="4"/>
  <c r="H26" i="4"/>
  <c r="I20" i="4"/>
  <c r="I29" i="4"/>
  <c r="J29" i="4"/>
  <c r="J20" i="4"/>
  <c r="J24" i="4"/>
  <c r="G28" i="3"/>
  <c r="I28" i="3"/>
  <c r="N20" i="3"/>
  <c r="L20" i="3"/>
  <c r="K20" i="3"/>
  <c r="J20" i="3"/>
  <c r="I20" i="3"/>
  <c r="M20" i="3"/>
  <c r="N12" i="3"/>
  <c r="L12" i="3"/>
  <c r="J12" i="3"/>
  <c r="E12" i="3"/>
  <c r="D12" i="3"/>
  <c r="C12" i="3"/>
  <c r="K11" i="3"/>
  <c r="M10" i="3"/>
  <c r="M9" i="3"/>
  <c r="K9" i="3"/>
  <c r="I9" i="3"/>
  <c r="M8" i="3"/>
  <c r="I8" i="3"/>
  <c r="M7" i="3"/>
  <c r="K7" i="3"/>
  <c r="I7" i="3"/>
  <c r="M6" i="3"/>
  <c r="K6" i="3"/>
  <c r="I6" i="3"/>
  <c r="M5" i="3"/>
  <c r="K5" i="3"/>
  <c r="I5" i="3"/>
  <c r="K4" i="3"/>
  <c r="I4" i="3"/>
  <c r="R3" i="3"/>
  <c r="R5" i="3"/>
  <c r="N22" i="3"/>
  <c r="N31" i="3"/>
  <c r="I26" i="4"/>
  <c r="H27" i="4"/>
  <c r="I27" i="4"/>
  <c r="J22" i="3"/>
  <c r="J31" i="3"/>
  <c r="M12" i="3"/>
  <c r="M22" i="3"/>
  <c r="M23" i="3"/>
  <c r="I21" i="4"/>
  <c r="I22" i="4"/>
  <c r="I24" i="4"/>
  <c r="I12" i="3"/>
  <c r="I22" i="3"/>
  <c r="I31" i="3"/>
  <c r="K12" i="3"/>
  <c r="K22" i="3"/>
  <c r="K23" i="3"/>
  <c r="H28" i="3"/>
  <c r="N23" i="3"/>
  <c r="L22" i="3"/>
  <c r="L31" i="3"/>
  <c r="J21" i="4"/>
  <c r="K20" i="4"/>
  <c r="H29" i="4"/>
  <c r="H24" i="4"/>
  <c r="I23" i="3"/>
  <c r="M31" i="3"/>
  <c r="K31" i="3"/>
  <c r="J23" i="3"/>
  <c r="J26" i="3"/>
  <c r="N26" i="3"/>
  <c r="R4" i="3"/>
  <c r="R6" i="3"/>
  <c r="R7" i="3"/>
  <c r="M17" i="1"/>
  <c r="L23" i="3"/>
  <c r="M26" i="3"/>
  <c r="L26" i="3"/>
  <c r="K26" i="3"/>
  <c r="I26" i="3"/>
  <c r="K21" i="4"/>
  <c r="K22" i="4"/>
  <c r="K24" i="4"/>
  <c r="K29" i="4"/>
  <c r="K24" i="3"/>
  <c r="L24" i="3"/>
  <c r="M24" i="3"/>
  <c r="N24" i="3"/>
  <c r="I24" i="3"/>
  <c r="J24" i="3"/>
  <c r="R3" i="1"/>
  <c r="R4" i="1"/>
  <c r="M6" i="1"/>
  <c r="R5" i="1"/>
  <c r="R6" i="1"/>
  <c r="R7" i="1"/>
  <c r="K7" i="1"/>
  <c r="I6" i="1"/>
  <c r="I7" i="1"/>
  <c r="I4" i="1"/>
  <c r="H29" i="2"/>
  <c r="H34" i="2"/>
  <c r="J43" i="2"/>
  <c r="I43" i="2"/>
  <c r="H43" i="2"/>
  <c r="M18" i="2"/>
  <c r="L18" i="2"/>
  <c r="M21" i="2"/>
  <c r="L21" i="2"/>
  <c r="J33" i="2"/>
  <c r="K33" i="2"/>
  <c r="L33" i="2"/>
  <c r="I33" i="2"/>
  <c r="K29" i="2"/>
  <c r="L29" i="2"/>
  <c r="J29" i="2"/>
  <c r="L31" i="2"/>
  <c r="J31" i="2"/>
  <c r="J41" i="2"/>
  <c r="J46" i="2"/>
  <c r="I41" i="2"/>
  <c r="H42" i="2"/>
  <c r="G42" i="2"/>
  <c r="F42" i="2"/>
  <c r="H41" i="2"/>
  <c r="G41" i="2"/>
  <c r="G46" i="2"/>
  <c r="F41" i="2"/>
  <c r="H35" i="2"/>
  <c r="F34" i="2"/>
  <c r="G34" i="2"/>
  <c r="E34" i="2"/>
  <c r="I29" i="2"/>
  <c r="I34" i="2"/>
  <c r="I35" i="2"/>
  <c r="K34" i="2"/>
  <c r="K35" i="2"/>
  <c r="J30" i="2"/>
  <c r="L30" i="2"/>
  <c r="H46" i="2"/>
  <c r="H47" i="2"/>
  <c r="I46" i="2"/>
  <c r="I47" i="2"/>
  <c r="F46" i="2"/>
  <c r="F47" i="2"/>
  <c r="G47" i="2"/>
  <c r="J34" i="2"/>
  <c r="J35" i="2"/>
  <c r="L34" i="2"/>
  <c r="L35" i="2"/>
  <c r="J47" i="2"/>
  <c r="P19" i="2"/>
  <c r="H20" i="2"/>
  <c r="G18" i="2"/>
  <c r="G22" i="2"/>
  <c r="G23" i="2"/>
  <c r="H18" i="2"/>
  <c r="M20" i="2"/>
  <c r="M23" i="2"/>
  <c r="L20" i="2"/>
  <c r="L23" i="2"/>
  <c r="I5" i="1"/>
  <c r="I22" i="2"/>
  <c r="I23" i="2"/>
  <c r="J22" i="2"/>
  <c r="J23" i="2"/>
  <c r="E22" i="2"/>
  <c r="E23" i="2"/>
  <c r="F18" i="2"/>
  <c r="F22" i="2"/>
  <c r="F23" i="2"/>
  <c r="E13" i="2"/>
  <c r="D13" i="2"/>
  <c r="C13" i="2"/>
  <c r="H22" i="2"/>
  <c r="H23" i="2"/>
  <c r="G28" i="1"/>
  <c r="H28" i="1"/>
  <c r="M7" i="1"/>
  <c r="K11" i="1"/>
  <c r="M10" i="1"/>
  <c r="M9" i="1"/>
  <c r="M8" i="1"/>
  <c r="M5" i="1"/>
  <c r="I28" i="1"/>
  <c r="N12" i="1"/>
  <c r="M20" i="1"/>
  <c r="M12" i="1"/>
  <c r="L12" i="1"/>
  <c r="N20" i="1"/>
  <c r="L20" i="1"/>
  <c r="K20" i="1"/>
  <c r="K4" i="1"/>
  <c r="K5" i="1"/>
  <c r="K6" i="1"/>
  <c r="K9" i="1"/>
  <c r="J12" i="1"/>
  <c r="I8" i="1"/>
  <c r="I9" i="1"/>
  <c r="I20" i="1"/>
  <c r="J20" i="1"/>
  <c r="E12" i="1"/>
  <c r="D12" i="1"/>
  <c r="C12" i="1"/>
  <c r="I12" i="1"/>
  <c r="I22" i="1"/>
  <c r="I23" i="1"/>
  <c r="K12" i="1"/>
  <c r="K22" i="1"/>
  <c r="K23" i="1"/>
  <c r="L22" i="1"/>
  <c r="L23" i="1"/>
  <c r="J22" i="1"/>
  <c r="J23" i="1"/>
  <c r="N22" i="1"/>
  <c r="N23" i="1"/>
  <c r="M22" i="1"/>
  <c r="M23" i="1"/>
  <c r="I31" i="1"/>
  <c r="I26" i="1"/>
  <c r="I24" i="1"/>
  <c r="J24" i="1"/>
  <c r="J26" i="1"/>
  <c r="J31" i="1"/>
  <c r="N31" i="1"/>
  <c r="K26" i="1"/>
  <c r="K31" i="1"/>
  <c r="L26" i="1"/>
  <c r="K24" i="1"/>
  <c r="L24" i="1"/>
  <c r="L31" i="1"/>
  <c r="N26" i="1"/>
  <c r="M31" i="1"/>
  <c r="M24" i="1"/>
  <c r="N24" i="1"/>
  <c r="M26" i="1"/>
  <c r="N55" i="20"/>
</calcChain>
</file>

<file path=xl/sharedStrings.xml><?xml version="1.0" encoding="utf-8"?>
<sst xmlns="http://schemas.openxmlformats.org/spreadsheetml/2006/main" count="998" uniqueCount="357">
  <si>
    <t>Coordinador/a general</t>
  </si>
  <si>
    <t>Docente o pedagogo</t>
  </si>
  <si>
    <t>Profesional de Atención Psicosocial</t>
  </si>
  <si>
    <t xml:space="preserve">Profesional de Nutrición </t>
  </si>
  <si>
    <t>Manipulador de alimentos</t>
  </si>
  <si>
    <t xml:space="preserve">Autoridades tradicionales y/o lideres comunitarios </t>
  </si>
  <si>
    <t>Madre /AE comunitario</t>
  </si>
  <si>
    <t>TOTAL</t>
  </si>
  <si>
    <t xml:space="preserve">NUEVA MODALIDAD </t>
  </si>
  <si>
    <t>120 USUARIOS</t>
  </si>
  <si>
    <t>Entre 60 y 100 USUARIOS</t>
  </si>
  <si>
    <t>OPCIÓN  1</t>
  </si>
  <si>
    <t>OPCIÓN 2</t>
  </si>
  <si>
    <t>OPCIÓN 3</t>
  </si>
  <si>
    <t>costo laboral</t>
  </si>
  <si>
    <t>asiganacion laboral equivalente</t>
  </si>
  <si>
    <t>Gastos Operativos</t>
  </si>
  <si>
    <t>Dotación de Consumo</t>
  </si>
  <si>
    <t>Material didáctico de consumo y papelería</t>
  </si>
  <si>
    <t>Dotación de Aseo personal</t>
  </si>
  <si>
    <t>Alimentación</t>
  </si>
  <si>
    <t xml:space="preserve">Complemento nutricional </t>
  </si>
  <si>
    <t>Refrigerio niños/as y persona responsable de su cuidado.</t>
  </si>
  <si>
    <t>Transporte</t>
  </si>
  <si>
    <t>Subtotal otros</t>
  </si>
  <si>
    <t>Subtotal TH</t>
  </si>
  <si>
    <t>Total Canasta</t>
  </si>
  <si>
    <t xml:space="preserve">Subsidio de transporte  para Talento humano (desplazamiento a los encuentros educativos y a los hogares a visitar). </t>
  </si>
  <si>
    <t>Costo del talento humano</t>
  </si>
  <si>
    <t>Talento Humano</t>
  </si>
  <si>
    <t>FORMA DE ATENCION 1</t>
  </si>
  <si>
    <t>FORMA DE ATENCION 3</t>
  </si>
  <si>
    <t>FORMA DE ATENCION 2</t>
  </si>
  <si>
    <t>COSTO FAMILIAR</t>
  </si>
  <si>
    <t>DIFERENCIA POR NIÑO MES</t>
  </si>
  <si>
    <t>COSTO CDI SIN ARRIENDO</t>
  </si>
  <si>
    <t>Alimentación racion servida</t>
  </si>
  <si>
    <t>OPCIÓN  1 NN</t>
  </si>
  <si>
    <t>OPCIÓN 2 NN</t>
  </si>
  <si>
    <t>OPCIÓN 3 NN</t>
  </si>
  <si>
    <t>OPCIÓN  1 G y L</t>
  </si>
  <si>
    <t>OPCIÓN 2 G y L</t>
  </si>
  <si>
    <t>OPCIÓN 3 G y L</t>
  </si>
  <si>
    <t>Tecnico Administrativo</t>
  </si>
  <si>
    <t>Encuentros con el entorno y las practicas tradicionales</t>
  </si>
  <si>
    <t xml:space="preserve">Encuentros comunitarios 
(En contra jornada )
</t>
  </si>
  <si>
    <t>H/Semana</t>
  </si>
  <si>
    <t xml:space="preserve">Encuentros en el hogar 
(En contra jornada)
</t>
  </si>
  <si>
    <t>TOTAL  SEMANA (40 HORAS)</t>
  </si>
  <si>
    <t xml:space="preserve">Planeación y sistematización </t>
  </si>
  <si>
    <t xml:space="preserve">OPCIÓN 1 * 40 usuarios </t>
  </si>
  <si>
    <t>H/Mes</t>
  </si>
  <si>
    <t>Unidades Comunitarias de Atención para niños y niñas (UCA)</t>
  </si>
  <si>
    <t xml:space="preserve">Encuentros grupales para gestantes y lactantes
</t>
  </si>
  <si>
    <t xml:space="preserve">Encuentros en el Hogar para gestantes y lactantes 
</t>
  </si>
  <si>
    <t xml:space="preserve">OPCIÓN 2 </t>
  </si>
  <si>
    <t>Encuentros de Atención para niños y niñas</t>
  </si>
  <si>
    <t>TOTAL  HORAS EN 2 SEMANAS</t>
  </si>
  <si>
    <t>TOTAL MES (160 HORAS) (ATENCIÓN 2 PUNTOS)</t>
  </si>
  <si>
    <t>NN</t>
  </si>
  <si>
    <t>NN, G Y L</t>
  </si>
  <si>
    <t xml:space="preserve">Usuarios que ateinde </t>
  </si>
  <si>
    <t>G Y L</t>
  </si>
  <si>
    <t xml:space="preserve">NN, G Y L </t>
  </si>
  <si>
    <t xml:space="preserve">30  GY L </t>
  </si>
  <si>
    <t xml:space="preserve">30 G Y L </t>
  </si>
  <si>
    <t>120 NN /10 UCAS</t>
  </si>
  <si>
    <t>NRO PROFESIONALES X 120 USUARIOS</t>
  </si>
  <si>
    <t>TOTAL HORAS MES (160 HORAS)</t>
  </si>
  <si>
    <t>OPCIÓN 3 - TH POR PUNTO - EN DOS SEMANAS</t>
  </si>
  <si>
    <t>H</t>
  </si>
  <si>
    <t xml:space="preserve">Tiempos desplazamiento de punto a punto de atención </t>
  </si>
  <si>
    <t>TABLA RESUMEN REVISIÓN TH 15/04/2016</t>
  </si>
  <si>
    <t>5 dias a la semana / 5 horas</t>
  </si>
  <si>
    <t>1 cada 15 días</t>
  </si>
  <si>
    <t>2 veces al mes x usuario (una por nutricionista y otra por el psicosocial*) / 2 horas por encuentro</t>
  </si>
  <si>
    <t>2 veces al mes x usuario (una por nutricionista y otra por el psicosocial) / 1,5  horas por encuentro</t>
  </si>
  <si>
    <t xml:space="preserve">General </t>
  </si>
  <si>
    <t xml:space="preserve">5 días a la semana/
 5 h u 8h x día
</t>
  </si>
  <si>
    <t xml:space="preserve">1 x semana / 
4 horas 
</t>
  </si>
  <si>
    <t xml:space="preserve">1 al mes por usuario / 2 horas </t>
  </si>
  <si>
    <t xml:space="preserve">1 al mes  / mínimo 2 horas </t>
  </si>
  <si>
    <t>5 días a la semana 2 semanas al mes / 5 h x encuentro</t>
  </si>
  <si>
    <t xml:space="preserve">1 al mes  / mínimo 2 horas por encuentro  
*No más de un encuentro por semana
</t>
  </si>
  <si>
    <t>Subtotal alimentacion</t>
  </si>
  <si>
    <t>Otras necesidades de la operación</t>
  </si>
  <si>
    <t>Recursos para cubrir los demas gastos de operacion que permitan la atencion de los beneficiarios de acuerdo a las necesidades de condiciones del teritorio.</t>
  </si>
  <si>
    <t>Recursos para cubrir los demas gastos de operacion que permitan la atencion de los beneficiarios de acuerdo a las necesidades y condiciones del teritorio.</t>
  </si>
  <si>
    <t>Docente o pedagogo (1 por cada 40 cupos)</t>
  </si>
  <si>
    <t>Profesional de Atención Psicosocial (1 por cada 120 cupos)</t>
  </si>
  <si>
    <t>Coordinador/a general (1 por cada 120 cupos)</t>
  </si>
  <si>
    <t>Profesional de Nutrición (1 por cada 120 cupos)</t>
  </si>
  <si>
    <t>Manipulador de alimentos (1 por cada 40 cupos)</t>
  </si>
  <si>
    <t>Autoridades tradicionales y/o lideres comunitarios (1 por cada 40 cupos)</t>
  </si>
  <si>
    <t>Docente o pedagogo (1 por cada 60 cupos)</t>
  </si>
  <si>
    <t>Profesional de Atención Psicosocial (1 por cada 60 cupos)</t>
  </si>
  <si>
    <t>Profesional de Nutrición (1 por cada 60 cupos)</t>
  </si>
  <si>
    <t>Manipulador de alimentos (1 por cada 60 cupos)</t>
  </si>
  <si>
    <t>Autoridades tradicionales y/o lideres comunitarios (1 por cada 60 cupos)</t>
  </si>
  <si>
    <t>Tecnico Administrativo (1 por cada 120 cupos)</t>
  </si>
  <si>
    <t>asignacion laboral equivalente</t>
  </si>
  <si>
    <t>Docente o pedagogo (1 por cada 120 cupos)</t>
  </si>
  <si>
    <t>Agente educativo comunitario</t>
  </si>
  <si>
    <t>RANGO</t>
  </si>
  <si>
    <t>RANGO DE NN</t>
  </si>
  <si>
    <t>NIÑOS Y NIÑAS</t>
  </si>
  <si>
    <t>NUMERO DE RANCHERIAS</t>
  </si>
  <si>
    <t xml:space="preserve"> A </t>
  </si>
  <si>
    <t>DE 1 A 9 NN</t>
  </si>
  <si>
    <t>B</t>
  </si>
  <si>
    <t>DE 10 A 19 NN</t>
  </si>
  <si>
    <t>C</t>
  </si>
  <si>
    <t>DE 20 A 30 NN</t>
  </si>
  <si>
    <t>D</t>
  </si>
  <si>
    <t>DE 31 A 49 NN</t>
  </si>
  <si>
    <t>X</t>
  </si>
  <si>
    <t>FORMA DE OPERACION 1</t>
  </si>
  <si>
    <t>FORMA DE OPERACION 2</t>
  </si>
  <si>
    <t>FORMA DE OPERACION 3</t>
  </si>
  <si>
    <t>NUEVA MODALIDAD MES DE ATENCION</t>
  </si>
  <si>
    <t>NUEVA MODALIDAD ALISTAMIENTO</t>
  </si>
  <si>
    <t>Total alistamiento</t>
  </si>
  <si>
    <t xml:space="preserve">1.1. Busqueda activa de los beneficiarios, realizando el registro de huella, el cual se debe entregar al supervisor del contrato, una vez terminado el periodo de alistamiento con la informacion de la totalidad de los beneficiciarios a atender.
1.2. Conformar y organizar los equipos de trabajo conforme a los perfiles definidos en el Manual Técnico Operativo de la modalidad; para lo cual, la ENTIDAD ADMINISTRADORA DEL SERVICIO deberá presentar las hojas de vida del talento humano a vincular especificando el perfil y la Unidad de Servicio correspondiente. Para el caso del perfil Coordinador se deberá vincular el perfil avalado en la propuesta en cada unidad de servicio o uno igual o superior al presentado y aprobado inicialmente. 
1.3. Elaborar la estructura general del Plan Operativo de Atención Integral a la Primera Infancia - POAI, de acuerdo con la guía orientadora y los anexos impartidos vigentes por el ICBF. Para este fin la ENTIDAD ADMINISTRADORA DEL SERVICIO deberá presentar el plan de trabajo para la elaboración del POAI (ANEXO “Matriz para estructurar  la construcción del Plan Operativo de Atención Integral –POAI”) a más tardar el primer mes ejecución del contrato. 
1.4. La ENTIDAD ADMINISTRADORA DE SERVICIO deberá presentar el Proyecto Pedagógico, que será la base para la atención de los beneficiarios de la modalidad contratada. La construcción de dicho proyecto debe ser coherente con las disposiciones establecidas en el ANEXO “Guía proceso pedagógico del Plan Operativo de Atención Integral ICBF”. 
1.5. Realizar el proceso de preinscripción de beneficiarios y entregar las planillas correspondientes al supervisor del contrato para su aprobación, en la modalidad de atención en el formato establecido por el ICBF, de acuerdo con el Manual Operativo de la modalidad y los procesos de focalización del ICBF. 
1.6. Realizar los procesos de inducción y formación inicial al talento humano (agentes educativos y demás agentes vinculados a la operación de la modalidad) que hará parte del servicio de educación inicial.  
1.7. Conformar los grupos de atención de acuerdo con las características propias de la modalidad y lo dispuesto en el manual operativo. 
1.8. Adquirir la dotación total o parcial, en los casos que aplique, de acuerdo con lo que determine el ICBF, teniendo en cuenta los criterios establecidos en la Guía orientadora para la compra de dotación; esta debe estar disponible en el proceso de alistamiento, mediante acta con soporte fotográfico que debe reposar en la carpeta del contrato. En cuanto a la dotación entregada en el marco de la estrategia “De Cero a Siempre” se debe registrar en el sistema de información que disponga el ICBF. 
1.9. Disponer de las infraestructuras o espacios físicos adecuados y requeridos para la prestación del servicio de acuerdo con las disposiciones establecidas en la Guía de Transición de Infraestructuras y las condiciones de seguridad establecidas en el manual operativo de la modalidad. 
1.10. Presentar la derivación del menú, conforme a la minuta patrón de la modalidad la cual debe ser aprobada por el o la nutricionista del centro zonal o Regional según el caso.  Las obligaciones a que se refiere el presente numeral deben ser cumplidas por LA ENTIDAD ADMINISTRADORA DEL SERVICIO entre la fecha de cumplimiento de los requisitos de ejecución del contrato y la fecha efectiva de iniciación de la prestación del servicio. </t>
  </si>
  <si>
    <t>Obligaciones Fase de alistamiento</t>
  </si>
  <si>
    <t>nn</t>
  </si>
  <si>
    <t>gl</t>
  </si>
  <si>
    <t>Autoridades tradicionales y/o lideres comunitarios (1 por cada 120 cupos)</t>
  </si>
  <si>
    <t>Gastos operativos</t>
  </si>
  <si>
    <t xml:space="preserve">Costos por concepto de alistamiento y finalización de actividades </t>
  </si>
  <si>
    <t>Costo cupo mes($)</t>
  </si>
  <si>
    <t>COMPONENTE</t>
  </si>
  <si>
    <t>COSTOS UNITARIOS</t>
  </si>
  <si>
    <t>VALOR PERIODO 1</t>
  </si>
  <si>
    <t>VALOR PERIODO 2</t>
  </si>
  <si>
    <t>VALOR PERIODO 3</t>
  </si>
  <si>
    <t>VALOR PERIODO 4</t>
  </si>
  <si>
    <t>VALOR PERIODO 5</t>
  </si>
  <si>
    <t>VALOR PERIODO 6</t>
  </si>
  <si>
    <t>VALOR PERIODO 7</t>
  </si>
  <si>
    <t>VALOR PERIODO 8</t>
  </si>
  <si>
    <t>VALOR PERIODO 9</t>
  </si>
  <si>
    <t>VALOR PERIODO 10</t>
  </si>
  <si>
    <t>TOTAL APORTES ICBF</t>
  </si>
  <si>
    <t>NECESIDADES DE PERSONAL /  No. DE CUPOS</t>
  </si>
  <si>
    <t>VALOR PERIODO 11</t>
  </si>
  <si>
    <t>COSTOS FIJOS</t>
  </si>
  <si>
    <t>SUBTOTAL COSTOS FIJOS</t>
  </si>
  <si>
    <t>COSTOS VARIABLES</t>
  </si>
  <si>
    <t>SUBTOTAL COSTOS VARIABLES</t>
  </si>
  <si>
    <t>TOTAL ACUMULADO</t>
  </si>
  <si>
    <t>1. Información General</t>
  </si>
  <si>
    <t>Regional</t>
  </si>
  <si>
    <t>Centro Zonal</t>
  </si>
  <si>
    <t>Municipios donde se presta el servicio</t>
  </si>
  <si>
    <t>2. PRESUPUESTO</t>
  </si>
  <si>
    <t>TOTAL APORTES DEL CONTRATO</t>
  </si>
  <si>
    <t>2.1. Ingresos</t>
  </si>
  <si>
    <t>RECURSOS ICBF</t>
  </si>
  <si>
    <t>Porcentaje de desembolso</t>
  </si>
  <si>
    <t>Monto del desembolso</t>
  </si>
  <si>
    <t>ORIGEN DE LOS RECURSOS DEL CONTRATO</t>
  </si>
  <si>
    <t>VALOR</t>
  </si>
  <si>
    <t>VALOR TOTAL DEL CONTRATO</t>
  </si>
  <si>
    <t>Entidad Administradora del Servicio</t>
  </si>
  <si>
    <t>PERIODO</t>
  </si>
  <si>
    <t>N° del contrato</t>
  </si>
  <si>
    <t>Desde:</t>
  </si>
  <si>
    <t>Hasta:</t>
  </si>
  <si>
    <t>Firma del Representante Legal</t>
  </si>
  <si>
    <t>2.2. Gastos</t>
  </si>
  <si>
    <t>DIFERENCIA INGRESOS FRENTE A EGRESOS ICBF</t>
  </si>
  <si>
    <t>VALOR PERIODO 12</t>
  </si>
  <si>
    <t>Coordinador/a general (1 por cada 140 cupos)</t>
  </si>
  <si>
    <t>Docente o pedagogo (1 por cada 140 cupos)</t>
  </si>
  <si>
    <t>Manupulador de alimentos (1 medio tiempo por cada 20 cupos)</t>
  </si>
  <si>
    <t>Profesional de Atención Psicosocial (1 por cada 140 cupos)</t>
  </si>
  <si>
    <t>Profesional de Nutrición (1 por cada 140 cupos)</t>
  </si>
  <si>
    <t>Autoridades tradicionales y/o lideres comunitarios (1 por cada 140 cupos)</t>
  </si>
  <si>
    <t>Arriendo y servicios públicos</t>
  </si>
  <si>
    <t xml:space="preserve">Cupos contratados canasta 1 </t>
  </si>
  <si>
    <t>TIPO DE CANASTA</t>
  </si>
  <si>
    <t>PRESUPUESTO APROBADO PARA EL PERIODO</t>
  </si>
  <si>
    <t>MAS EJECUCION REPROGRAMADA PERIODO ANTERIOR</t>
  </si>
  <si>
    <t>VALOR TOTAL PRESUPUESTO DISPONIBLE EN EL PERIODO</t>
  </si>
  <si>
    <t>EJECUCION DEL PERIODO INCLUYE VALORES PAGADOS Y POR PAGAR Y PROVISION PRESTACIONES</t>
  </si>
  <si>
    <t>EJECUCION REPROGRAMADA PARA EL SIGUIENTE PERIODO</t>
  </si>
  <si>
    <t>SALDO DE EJECUCION EN EL PERIODO</t>
  </si>
  <si>
    <t>VALOR DE LA CARGA PRESTACIONAL EN EL PERIODO</t>
  </si>
  <si>
    <t>TALENTO HUMANO</t>
  </si>
  <si>
    <t>GASTOS OPERATIVOS</t>
  </si>
  <si>
    <t>Firma Contador y/o tesorero</t>
  </si>
  <si>
    <t>Alistamiento</t>
  </si>
  <si>
    <t>DESCRIPCION</t>
  </si>
  <si>
    <t>ALISTAMIENTO</t>
  </si>
  <si>
    <t>ALIMENTACION</t>
  </si>
  <si>
    <t>ARRIENDO Y SERV. PUBLICOS</t>
  </si>
  <si>
    <t>Gastos requeridos para la operacion del servicios.</t>
  </si>
  <si>
    <t>ENERO</t>
  </si>
  <si>
    <t>FEBRERO</t>
  </si>
  <si>
    <t>MARZO</t>
  </si>
  <si>
    <t>ABRIL</t>
  </si>
  <si>
    <t>MAYO</t>
  </si>
  <si>
    <t>JUNIO</t>
  </si>
  <si>
    <t>JULIO</t>
  </si>
  <si>
    <t>AGOSTO</t>
  </si>
  <si>
    <t>SEPTIEMBRE</t>
  </si>
  <si>
    <t>OCTUBRE</t>
  </si>
  <si>
    <t>NOVIEMBRE</t>
  </si>
  <si>
    <t>DICIEMBRE</t>
  </si>
  <si>
    <t>VALOR INGRESO DE APORTES PARA EL PERIODO</t>
  </si>
  <si>
    <t>MAS SALDO DE APORTES DEL PERIODO ANTERIOR</t>
  </si>
  <si>
    <t>TOTAL APORTES PARA EL PERIODO</t>
  </si>
  <si>
    <t>PAGO CON CARGO A LA PROVISION PRESTACIONAL</t>
  </si>
  <si>
    <t>VALOR CARGA PRESTACIONAL DEL PERIODO</t>
  </si>
  <si>
    <t>CARGA PRESTACIONAL ACUMULADA</t>
  </si>
  <si>
    <t>REGISTRO CONSIGNACION DE RENDIMIENTOS FINANCIEROS</t>
  </si>
  <si>
    <t>VALOR CONSIGNADO</t>
  </si>
  <si>
    <t>FECHA DE LA CONSIGNACION</t>
  </si>
  <si>
    <t xml:space="preserve">No. DE COMPROBANTE DE LA CONSIGNACION </t>
  </si>
  <si>
    <t>PERIODO EN EL QUE SE GENERARON LOS RENDIMIENTOS FINANCIEROS</t>
  </si>
  <si>
    <t>VALOR ENERO</t>
  </si>
  <si>
    <t>VALOR FEBRERO</t>
  </si>
  <si>
    <t>VALOR MARZO</t>
  </si>
  <si>
    <t>VALOR ABRIL</t>
  </si>
  <si>
    <t>VALOR MAYO</t>
  </si>
  <si>
    <t>VALOR JUNIO</t>
  </si>
  <si>
    <t>VALOR JULIO</t>
  </si>
  <si>
    <t>VALOR AGOSTO</t>
  </si>
  <si>
    <t>VALOR SEPTIEMBRE</t>
  </si>
  <si>
    <t>VALOR OCTUBRE</t>
  </si>
  <si>
    <t>VALOR NOVIEMBRE</t>
  </si>
  <si>
    <t>VALOR DICIEMBRE</t>
  </si>
  <si>
    <t>Modalidad de Atencion</t>
  </si>
  <si>
    <t>Plazo de Ejecución</t>
  </si>
  <si>
    <t>Valor Adiciones</t>
  </si>
  <si>
    <t>Valor Reducciones</t>
  </si>
  <si>
    <t>Valor final del contrato aportes ICBF</t>
  </si>
  <si>
    <t>Valor contrato canasta 1 aportes ICBF</t>
  </si>
  <si>
    <t>DETALLES DE LA EJECUCIÓN DE LA CONTRAPARTIDA PROPUESTA</t>
  </si>
  <si>
    <t>RUBRO</t>
  </si>
  <si>
    <t>DESCRIPCIÓN</t>
  </si>
  <si>
    <t>VALOR PRESUPUESTADO</t>
  </si>
  <si>
    <t>VALOR EJECUTADO A LA FECHA</t>
  </si>
  <si>
    <t>SALDO POR EJECUTAR</t>
  </si>
  <si>
    <t xml:space="preserve">TOTAL APORTE </t>
  </si>
  <si>
    <t>OBSERVACIONES</t>
  </si>
  <si>
    <t>Página 1 de 1</t>
  </si>
  <si>
    <t>Clasificación de la Información:
Pública</t>
  </si>
  <si>
    <t>F2.MO14.PP</t>
  </si>
  <si>
    <t xml:space="preserve">Compra de dotacion no fungible </t>
  </si>
  <si>
    <t xml:space="preserve">* Este rubro se reconoce solo una vez según la periodicidad que establezca el ICBF </t>
  </si>
  <si>
    <t>Dotacion no fungible</t>
  </si>
  <si>
    <t>PRESUPUESTO INICIAL APROBADO</t>
  </si>
  <si>
    <t>AHORROS POR PERIODO</t>
  </si>
  <si>
    <t>INEJECUIONES POR PERIODO</t>
  </si>
  <si>
    <t>TOTAL PRESUPUESTO REAL APROBADO</t>
  </si>
  <si>
    <t>ENTIDAD ADMINISTRDORA DEL SERVICIO</t>
  </si>
  <si>
    <t>No. DEL CONVENIO O CONTRATO</t>
  </si>
  <si>
    <t>VALOR DEL CONVENIO O CONTRATO</t>
  </si>
  <si>
    <t>2. SEGUIMIENTO AL USO DE LOS APORTES</t>
  </si>
  <si>
    <t>VALOR PAGOS DURANTE EL PERIODO CON APORTES DEL ICBF</t>
  </si>
  <si>
    <t>CUENTAS POR PAGAR CAUSADAS EN EL PERIODO</t>
  </si>
  <si>
    <t>CUENTAS POR PAGAR CANCELADAS EN EL PERIODO</t>
  </si>
  <si>
    <t>SALDO DE APORTES ICBF PARA EL PERIODO</t>
  </si>
  <si>
    <t>SALDO SEGÚN EXTRACTO EN EL PERIODO</t>
  </si>
  <si>
    <t>DIFERENCIAS</t>
  </si>
  <si>
    <t>CONCILIACION BANCARIA</t>
  </si>
  <si>
    <t xml:space="preserve">ENTIDAD ADMINISTRADORA DEL SERVICIO: </t>
  </si>
  <si>
    <t>NIT:</t>
  </si>
  <si>
    <t>ENTIDAD BANCARIA:</t>
  </si>
  <si>
    <t>OFICINA:</t>
  </si>
  <si>
    <t>TIPO DE CUENTA:</t>
  </si>
  <si>
    <t>NUMERO DE CUENTA:</t>
  </si>
  <si>
    <t>VALOR SALDO EXTRACTO</t>
  </si>
  <si>
    <t>VALOR SEGÚN REPORTE ICBF</t>
  </si>
  <si>
    <t>SALDO EXTRACTO BANCARIO</t>
  </si>
  <si>
    <t>DIFERENCIA A CONCILIAR</t>
  </si>
  <si>
    <t>DETALLE DE LA CONCILIACION</t>
  </si>
  <si>
    <t>BALANCE DE LA CONCILIACION</t>
  </si>
  <si>
    <t>* Dotación no fungible</t>
  </si>
  <si>
    <t xml:space="preserve">Compra de dotación no fungible </t>
  </si>
  <si>
    <t>% DE PARTICIPACION</t>
  </si>
  <si>
    <t>Cualquier copia impresa de este documento se considera como COPIA NO CONTROLADA</t>
  </si>
  <si>
    <t>LOS DATOS PROPORCIONADOS SERÁN TRATADOS DE ACUERDO A LA POLÌTICA DE TRATAMIENTO DE DATOS PERSONALES DEL ICBF Y A LA LEY 1581 DE 2012</t>
  </si>
  <si>
    <t>HOJA 7</t>
  </si>
  <si>
    <t>Profesional de Nutrición perfil 1 (1 por cada 120 cupos)</t>
  </si>
  <si>
    <t>Profesional de Nutrición perfil 2 (1 por cada 120 cupos)</t>
  </si>
  <si>
    <t>Profesional de Atención Psicosocial perfil 1 (1 por cada 120 cupos)</t>
  </si>
  <si>
    <t>Docente o pedagogo perfil 1 (1 por cada 40 cupos)</t>
  </si>
  <si>
    <t>Docente o pedagogo perfil 2 (1 por cada 40 cupos)</t>
  </si>
  <si>
    <t>Profesional de Atención Psicosocial perfil 2 (1 por cada 120 cupos)</t>
  </si>
  <si>
    <t xml:space="preserve">Docente o pedagogo perfil 2 </t>
  </si>
  <si>
    <t xml:space="preserve">Profesional de Atención Psicosocial perfil 2 </t>
  </si>
  <si>
    <t>Profesional de Nutrición perfil 2</t>
  </si>
  <si>
    <t>Profesional de Nutrición perfil 2  (1 por cada 140 cupos)</t>
  </si>
  <si>
    <t>Profesional de Nutrición perfil 1 (1 por cada 140 cupos)</t>
  </si>
  <si>
    <t>Profesional de Atención Psicosocial perfil 1 (1 por cada 140 cupos)</t>
  </si>
  <si>
    <t>Profesional de Atención Psicosocial perfil 2 (1 por cada 140 cupos)</t>
  </si>
  <si>
    <t>Docente o pedagogo perfil 1 (1 por cada 140 cupos)</t>
  </si>
  <si>
    <t>Docente o pedagogo perfil 2 (1 por cada 140 cupos)</t>
  </si>
  <si>
    <t>Docente o pedagogo perfil 1 (1 por cada 60 cupos)</t>
  </si>
  <si>
    <t>Docente o pedagogo perfil 2 (1 por cada 60 cupos)</t>
  </si>
  <si>
    <t>Profesional de Atención Psicosocial perfil 1 (1 por cada 60 cupos)</t>
  </si>
  <si>
    <t>Profesional de Atención Psicosocial perfil 2 (1 por cada 60 cupos)</t>
  </si>
  <si>
    <t>Profesional de Nutrición perfil 1 (1 por cada 60 cupos)</t>
  </si>
  <si>
    <t>Profesional de Nutrición perfil 2 (1 por cada 60 cupos)</t>
  </si>
  <si>
    <t>VALOR OTROS INGRESOS</t>
  </si>
  <si>
    <t>DOTACIÓN</t>
  </si>
  <si>
    <t>SEGURO</t>
  </si>
  <si>
    <t>Material didáctico para actividades pedagógicas</t>
  </si>
  <si>
    <t xml:space="preserve">Elementos de aseo personal e institucional necesarios para la prestacion del servicio.  </t>
  </si>
  <si>
    <t>Póliza seguro niños</t>
  </si>
  <si>
    <t>Elementos de aseo personal e institucional de refuerzo para garantizar las condiciones optimas de bioseguridad.</t>
  </si>
  <si>
    <t>Alimentación (ración servida)</t>
  </si>
  <si>
    <t>Alimentación (RPP)</t>
  </si>
  <si>
    <t>Dotacion de inicio, refuerzo bioseguridad</t>
  </si>
  <si>
    <t>VALOR AHORROS DEL PERIODO</t>
  </si>
  <si>
    <t>VALOR INEJECUCIONES DEL PERIODO</t>
  </si>
  <si>
    <t>PAGO RETENCION EN LA FUENTE, IVA, OTROS IMPUESTOS</t>
  </si>
  <si>
    <t>OTROS PAGOS REALIZADOS EN EL PERIODO</t>
  </si>
  <si>
    <t>RENDIMIENTOS FINANCIEROS SEGÚN EXTRACTO</t>
  </si>
  <si>
    <t>DIFERENCIA</t>
  </si>
  <si>
    <t>Firma del  Contador o tesorero de la empresa</t>
  </si>
  <si>
    <t>* SALDO DE APORTES ICBF PARA EL PERIODO</t>
  </si>
  <si>
    <t>MOVIMIENTOS</t>
  </si>
  <si>
    <t>VALOR CONCILIADO</t>
  </si>
  <si>
    <t xml:space="preserve">OBSERVACIONES </t>
  </si>
  <si>
    <t>HOJA 1 - HOJA 2 - HOJA 3</t>
  </si>
  <si>
    <t>SERVICIO:</t>
  </si>
  <si>
    <t>No. CONTRATO:</t>
  </si>
  <si>
    <t>PERIODO A REPORTAR:</t>
  </si>
  <si>
    <t>VALOR ACTUAL</t>
  </si>
  <si>
    <t>4. RECURSOS PAGADOS Y POR PAGAR</t>
  </si>
  <si>
    <t>Alimentación (RPP reforzada)</t>
  </si>
  <si>
    <t xml:space="preserve">HOJA 4: RECURSOS PAGADOS Y POR PAGAR
</t>
  </si>
  <si>
    <t>RECURSOS CONTRAPARTIDA Y/O VTA</t>
  </si>
  <si>
    <t>TOTAL APORTES CONTRAPARTIDA Y/O VTA</t>
  </si>
  <si>
    <t>PROCESO PROMOCIÓN Y PREVENCIÓN
FORMATO PARA PRESENTACIÓN DE INFORME FINANCIERO MODALIDAD PROPIA</t>
  </si>
  <si>
    <t>¡Antes de imprimir este documento… piense en el medio ambiente!</t>
  </si>
  <si>
    <t>6. CONTRAPARTIDA</t>
  </si>
  <si>
    <t>* ESTE VALOR CORRESPONDE AL RESULTADO OBTENIDO EN LA CELDA "SALDO DE APORTES ICBF PARA EL PERIODO" DEL FORMATO SEGUIMIENTO AL USO DE LOS APORTES.</t>
  </si>
  <si>
    <t>INTRODUCCIÓN</t>
  </si>
  <si>
    <r>
      <rPr>
        <b/>
        <sz val="9"/>
        <color theme="1"/>
        <rFont val="Arial"/>
        <family val="2"/>
      </rPr>
      <t>HOJA 4: RECURSOS EJECUTADOS PAGADOS Y POR PAGAR</t>
    </r>
    <r>
      <rPr>
        <sz val="9"/>
        <color theme="1"/>
        <rFont val="Arial"/>
        <family val="2"/>
      </rPr>
      <t xml:space="preserve">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
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				
</t>
    </r>
  </si>
  <si>
    <r>
      <rPr>
        <b/>
        <sz val="9"/>
        <color theme="1"/>
        <rFont val="Arial"/>
        <family val="2"/>
      </rPr>
      <t>HOJA 6: CONTRAPARTIDA EAS</t>
    </r>
    <r>
      <rPr>
        <sz val="9"/>
        <color theme="1"/>
        <rFont val="Arial"/>
        <family val="2"/>
      </rPr>
      <t xml:space="preserve">
OBJETIVO
Dar a conocer en detalle y por periodos el valor de la contrapartida que aportara la EAS, indicando cada uno de los rubros que la componen, su valor inicial presupuestado, el valor ejecutado y el saldo final.
FUENTE DE INFORMACION
Información contenida en la propuesta presentada por la entidad territorial al ICBF.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a la propuesta inicial presentada por el contratista y las modificaciones autorizadas por el supervisor.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 firma del funcionario autorizado de la Entidad Territorial.</t>
    </r>
  </si>
  <si>
    <t>HOJA 5: SEGUIMIENTO AL USO DE LOS APORTES</t>
  </si>
  <si>
    <t>HOJA 6. CONTRAPARTIDA</t>
  </si>
  <si>
    <r>
      <rPr>
        <b/>
        <sz val="9"/>
        <color theme="1"/>
        <rFont val="Arial"/>
        <family val="2"/>
      </rPr>
      <t>HOJA 7. CONCILIACION BANCARIA</t>
    </r>
    <r>
      <rPr>
        <sz val="9"/>
        <color theme="1"/>
        <rFont val="Arial"/>
        <family val="2"/>
      </rPr>
      <t xml:space="preserve">
OBJETIVO
Facilitar la conciliación bancaria cuando el SALDO DE APORTES ICBF PARA EL PERIODO presente diferencias contra el saldo que reporta el extracto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r>
  </si>
  <si>
    <t xml:space="preserve">La Modalidad Propia tiene como objetivo Garantizar el servicio de educación inicial, cuidado y nutrición a mujeres gestantes,  madres en periodo de lactancia, niños y niñas en primera infancia y sus comunidades, en el marco de la atención integral, diferencial con pertinencia y calidad, a través de formas de atención concertadas con las familias y las comunidades, que permitan promover la garantía de derechos, la participación y el desarrollo Integral de la primera infancia, respondiendo a las características propias de sus territorios..
La Modalidad de atención está dirigida a mujeres gestantes, madres en periodo de lactancia, niños y niñas en Primera Infancia, de 0 a 5 años, de territorios étnicos y rurales (dispersos o no), que requieren de una atención diferencial, integral, oportuna, con pertinencia y calidad.
La modalidad establece tres (3) formas de atención las cuales fueron creadas a partir del análisis de las experiencias y las propuestas de atención generadas por algunas comunidades y grupos étnicos del país. En este sentido se han definido tres (3) tipos de canasta de acuerdo a las necesidades del servicio, capacidad de atención, dispersión geográfica y talento humano vinculado.
</t>
  </si>
  <si>
    <t>Versión 6</t>
  </si>
  <si>
    <r>
      <rPr>
        <b/>
        <sz val="9"/>
        <color theme="1"/>
        <rFont val="Arial"/>
        <family val="2"/>
      </rPr>
      <t xml:space="preserve">HOJA 1. PRESUPUESTO CANASTA1:
HOJA 2.  PRESUPUESTO CANASTA2:
HOJA 3.  PRESUPUESTO CANASTA3:
</t>
    </r>
    <r>
      <rPr>
        <sz val="9"/>
        <color theme="1"/>
        <rFont val="Arial"/>
        <family val="2"/>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que impliquen adiciones,  reducciones o cambios en la forma de pago  o servicios a atender,  la propuesta técnica presentada por el contratista con sus respectivas modificaciones y/o la autorización del comité técnico mediante la cual se aprobó el presupuesto.
1. Información General
Regional: Ingrese el nombre de la regional donde se desarrolla el contrato
Centro Zonal: Ingrese el nombre del centro zonal al cual pertenece la unidad o unidades de servicio donde se desarrolla el contrato.
Municipios donde se presta el servicio: Ingrese el nombre del municipio o municipios donde se presta el servicio directamente.
Modalidad de atención: Registre en esta casilla la modalidad sobre la cual está presentando el informe.
Plazo de ejecución: Ingresa las fechas de acuerdo a lo establecido en el contrato.
Entidad Administradora del Servicio: Ingrese el nombre del operador a cargo de la prestación del servicio.
N° del contrato: Ingrese número de contrato.
Cupos contratados canasta 1: Ingres en esta celda el número de cupos contratados aplicables a la canasta 1
Valor contrato canasta 1: Ingrese en esta celda el valor de los cupos contratados con cargo a la canasta 1, para las casillas siguientes registre el valor de las adiciones o reducciones efectuadas al contrato con carga a la canasta 1. Finalmente la celda “VALOR FINAL DEL CONTRATO APORTES ICBF” establece el valor final del contrato con cargo a la canasta 1.
2. Presupuesto:
2.1 Ingresos:
Recursos ICBF
Porcentaje de desembolso: Esta fila refleja el flujo de pagos en términos porcentuales. Al final de los diez periodos encontramos la columna "TOTAL" que contiene la sumatoria de los valores porcentuales establecidos para el flujo de efectivo. Al frente de cada fila ingrese el valor porcentual establecido en el contrato si aplica
Monto del desembolso: Celda formulada que contiene el valor efectivo del desembolso resultado de multiplicar el porcentaje de desembolso por el valor total de los aportes del ICBF. Al final de los diez periodos encontramos la columna "TOTAL" que contiene la sumatoria de todos los valores ingresados en esta fila y que debe ser igual al valor de los aportes del ICBF establecidos en el contrato incluidas las adiciones o reducciones si las hay. Si el contrato no establece porcentajes en la forma de pago, ingrese entonces el valor del desembolso según lo establecido en el contrato en la forma de pago.
RECURSOS CONTRAPARTIDA:
Monto del desembolso: Registre en la casilla del periodo el valor correspondiente al aporte de la entidad territorial de acuerdo a las condiciones establecidas en el contrato. Al final de los diez periodos encontramos la columna "TOTAL" que contiene la sumatoria de todos los valores ingresados en esta fila y que debe ser igual al valor pactado en el convenio para los aportes por este concepto.
</t>
    </r>
  </si>
  <si>
    <t xml:space="preserve">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 la EAS y el porcentaje de participación de los aportes de esta, que integran el valor total del contrato.
Valor total del contrato: Celda formulada que contiene la suma de los aportes del ICBF y los aportes de las EAS.
2.2 Gastos: Relaciona los gastos del proyecto teniendo en cuenta los periodos  de establecidos para la vigencia.
Costos fijos:
COMPONENTE - RUBRO
Talento Humano: Columna que relaciona los componentes de la canasta, costos fijos talento humano.  En cada uno de los periodos y para cada uno de los ITEMS coloque el valor presupuestado teniendo como referencia la canasta de costos que aplica para la modalidad.  
Arriendo y Serv. Públicos: En cada uno de los periodos coloque el valor presupuestado teniendo como referencia la canasta de costos que aplica para la modalidad.  
Subtotal Costos fijos: Celda formulada con para establecer los subtotales de los costos fijos de la casta
Costos Variables
COMPONENTE 
Alimentación, gastos operativos, alistamiento y dotación no fungible: En cada uno de los periodos y de acuerdo a cada uno de los ITEMS del componente variable, coloque el valor presupuestado aplicando la formula con cantidades por el costo establecido en la canasta para cada uno de los rubros.
Subtotal costos variables: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t>
  </si>
  <si>
    <t>INFORMACION POR COLUMNAS
Necesidades de Personal / No. de Cupos: Registre en esta casilla las necesidades de personal para cada uno de los ITEMS del talento humano teniendo en cuenta el estándar establecido en la canasta. Para los demás ITEMS distintos a talento humano, coloque el número de cupos contratados.
Unitarios: Registre los unitarios aplicables a la atención de acuerdo a los costos establecidos en la canasta para cada rubro.
Periodo: Corresponde a cada uno de los periodos en que se divide el convenio, para cada periodo y por cada uno de los ITEMS defina el valor a presupuestar teniendo Como referente los costos unitarios establecidos en la canasta, la cantidad de talento humano, la cantidad de aulas y la cantidad de cupos según sea el caso.
Al final del formato encontramos las filas subtotal, total y total acumulado que suma por columna los valores de cada uno de los periodos. En la parte derecha del formato se encuentra la celda “DIFERENCIA INGRESOS FRENTE A EGRESOS” celda formulada que establece las diferencias entre los ingresos y los egresos presupuestados, la diferencia debe ser cero
OBSERVACIONES: Cuando considere conveniente, registre aquí las observaciones y/o aclaraciones que considere necesarias para una mejor comprensión de la información presupuestal relacionada.
NOTA: Para los formatos canasta2 y canasta3 aplica las mismas indicaciones de lo definido para la canasta1, se debe tener en cuenta que la columna “DESCRIPCION” donde se identifican cada uno de los ITEMS es diferente para cada una de ellas y en consecuencia se debe aplicar el contenido específico según sea el caso.
Finalmente están las firmas del contador y/o tesorero y representante legal de la EAS.</t>
  </si>
  <si>
    <r>
      <rPr>
        <b/>
        <sz val="9"/>
        <color theme="1"/>
        <rFont val="Arial"/>
        <family val="2"/>
      </rPr>
      <t>HOJA 5: SEGUIMIENTO AL USO DE LOS APORTES</t>
    </r>
    <r>
      <rPr>
        <sz val="9"/>
        <color theme="1"/>
        <rFont val="Arial"/>
        <family val="2"/>
      </rPr>
      <t xml:space="preserve">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Saldo según Extracto en el Periodo: Registre en esta celda el saldo que refleja el extracto bancario correspondiente al periodo que se está revisando.
</t>
    </r>
  </si>
  <si>
    <t xml:space="preserve">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</si>
  <si>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t>Página 1 de 2</t>
  </si>
  <si>
    <t>Página 2 de 2</t>
  </si>
  <si>
    <t>PROCESO 
PROMOCIÓN Y PREVENCIÓN
FORMATO PARA PRESENTACIÓN DE INFORME FINANCIERO MODALIDAD PROPIA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</si>
</sst>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quot;$&quot;#,##0;\-&quot;$&quot;#,##0"/>
    <numFmt numFmtId="165" formatCode="_-&quot;$&quot;* #,##0.00_-;\-&quot;$&quot;* #,##0.00_-;_-&quot;$&quot;* &quot;-&quot;??_-;_-@_-"/>
    <numFmt numFmtId="166" formatCode="_(&quot;$&quot;\ * #,##0.00_);_(&quot;$&quot;\ * \(#,##0.00\);_(&quot;$&quot;\ * &quot;-&quot;??_);_(@_)"/>
    <numFmt numFmtId="167" formatCode="_-* #,##0_-;\-* #,##0_-;_-* &quot;-&quot;??_-;_-@_-"/>
    <numFmt numFmtId="168" formatCode="_-&quot;$&quot;* #,##0_-;\-&quot;$&quot;* #,##0_-;_-&quot;$&quot;* &quot;-&quot;??_-;_-@_-"/>
    <numFmt numFmtId="169" formatCode="#,##0.0"/>
    <numFmt numFmtId="170" formatCode="_-* #,##0.000000_-;\-* #,##0.000000_-;_-* &quot;-&quot;??_-;_-@_-"/>
    <numFmt numFmtId="171" formatCode="&quot;$&quot;\ #,##0"/>
    <numFmt numFmtId="172" formatCode="&quot;$&quot;#,##0"/>
    <numFmt numFmtId="173" formatCode="_(&quot;$&quot;\ * #,##0_);_(&quot;$&quot;\ * \(#,##0\);_(&quot;$&quot;\ * &quot;-&quot;??_);_(@_)"/>
    <numFmt numFmtId="174" formatCode="dd/mm/yyyy;@"/>
    <numFmt numFmtId="175" formatCode="0_ ;\-0\ "/>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b/>
      <sz val="11"/>
      <name val="Calibri"/>
      <family val="2"/>
      <scheme val="minor"/>
    </font>
    <font>
      <b/>
      <sz val="10"/>
      <color rgb="FFFF0000"/>
      <name val="Calibri"/>
      <family val="2"/>
      <scheme val="minor"/>
    </font>
    <font>
      <b/>
      <sz val="11"/>
      <color rgb="FFFF0000"/>
      <name val="Calibri"/>
      <family val="2"/>
      <scheme val="minor"/>
    </font>
    <font>
      <i/>
      <sz val="11"/>
      <color theme="1"/>
      <name val="Calibri"/>
      <family val="2"/>
      <scheme val="minor"/>
    </font>
    <font>
      <i/>
      <sz val="11"/>
      <color rgb="FFFF0000"/>
      <name val="Calibri"/>
      <family val="2"/>
      <scheme val="minor"/>
    </font>
    <font>
      <b/>
      <sz val="14"/>
      <color rgb="FF000000"/>
      <name val="Arial"/>
      <family val="2"/>
    </font>
    <font>
      <sz val="14"/>
      <color rgb="FF000000"/>
      <name val="Arial"/>
      <family val="2"/>
    </font>
    <font>
      <b/>
      <sz val="10"/>
      <name val="Arial"/>
      <family val="2"/>
    </font>
    <font>
      <sz val="10"/>
      <name val="Arial"/>
      <family val="2"/>
    </font>
    <font>
      <b/>
      <sz val="9"/>
      <name val="Arial"/>
      <family val="2"/>
    </font>
    <font>
      <b/>
      <sz val="8"/>
      <name val="Arial"/>
      <family val="2"/>
    </font>
    <font>
      <b/>
      <sz val="11"/>
      <color theme="1"/>
      <name val="Arial"/>
      <family val="2"/>
    </font>
    <font>
      <sz val="10"/>
      <color theme="1"/>
      <name val="Arial"/>
      <family val="2"/>
    </font>
    <font>
      <b/>
      <sz val="12"/>
      <name val="Arial"/>
      <family val="2"/>
    </font>
    <font>
      <sz val="11"/>
      <color theme="1"/>
      <name val="Arial"/>
      <family val="2"/>
    </font>
    <font>
      <b/>
      <sz val="10"/>
      <color theme="1"/>
      <name val="Arial"/>
      <family val="2"/>
    </font>
    <font>
      <b/>
      <sz val="11"/>
      <name val="Arial"/>
      <family val="2"/>
    </font>
    <font>
      <b/>
      <sz val="14"/>
      <color theme="1"/>
      <name val="Arial"/>
      <family val="2"/>
    </font>
    <font>
      <sz val="9"/>
      <name val="Arial"/>
      <family val="2"/>
    </font>
    <font>
      <sz val="11"/>
      <name val="Calibri"/>
      <family val="2"/>
      <scheme val="minor"/>
    </font>
    <font>
      <sz val="9"/>
      <color theme="1"/>
      <name val="Calibri"/>
      <family val="2"/>
      <scheme val="minor"/>
    </font>
    <font>
      <b/>
      <sz val="7"/>
      <name val="Arial"/>
      <family val="2"/>
    </font>
    <font>
      <sz val="6"/>
      <color theme="1"/>
      <name val="Arial"/>
      <family val="2"/>
    </font>
    <font>
      <b/>
      <sz val="12"/>
      <color theme="1"/>
      <name val="Tempus Sans ITC"/>
      <family val="5"/>
    </font>
    <font>
      <sz val="9"/>
      <color theme="1"/>
      <name val="Arial"/>
      <family val="2"/>
    </font>
    <font>
      <sz val="10"/>
      <color theme="1"/>
      <name val="Calibri"/>
      <family val="2"/>
      <scheme val="minor"/>
    </font>
    <font>
      <sz val="10"/>
      <color rgb="FF000000"/>
      <name val="Arial"/>
      <family val="2"/>
    </font>
    <font>
      <b/>
      <sz val="11"/>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1"/>
      <name val="Arial"/>
      <family val="2"/>
    </font>
    <font>
      <b/>
      <sz val="9"/>
      <color theme="1"/>
      <name val="Arial"/>
      <family val="2"/>
    </font>
  </fonts>
  <fills count="16">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4B084"/>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s>
  <borders count="82">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15" fillId="0" borderId="0"/>
    <xf numFmtId="9" fontId="1" fillId="0" borderId="0" applyFont="0" applyFill="0" applyBorder="0" applyAlignment="0" applyProtection="0"/>
    <xf numFmtId="166" fontId="15" fillId="0" borderId="0" applyFont="0" applyFill="0" applyBorder="0" applyAlignment="0" applyProtection="0"/>
    <xf numFmtId="43" fontId="1" fillId="0" borderId="0" applyFont="0" applyFill="0" applyBorder="0" applyAlignment="0" applyProtection="0"/>
  </cellStyleXfs>
  <cellXfs count="731">
    <xf numFmtId="0" fontId="0" fillId="0" borderId="0" xfId="0"/>
    <xf numFmtId="167" fontId="0" fillId="0" borderId="0" xfId="1" applyNumberFormat="1" applyFont="1"/>
    <xf numFmtId="167" fontId="0" fillId="0" borderId="0" xfId="1" applyNumberFormat="1" applyFont="1" applyFill="1" applyBorder="1" applyAlignment="1">
      <alignment horizontal="center"/>
    </xf>
    <xf numFmtId="167" fontId="0" fillId="0" borderId="5" xfId="1" applyNumberFormat="1" applyFont="1" applyBorder="1"/>
    <xf numFmtId="167" fontId="0" fillId="0" borderId="5" xfId="1" applyNumberFormat="1" applyFont="1" applyFill="1" applyBorder="1" applyAlignment="1">
      <alignment horizontal="center"/>
    </xf>
    <xf numFmtId="0" fontId="0" fillId="0" borderId="0" xfId="0" applyAlignment="1">
      <alignment vertical="center"/>
    </xf>
    <xf numFmtId="167" fontId="0" fillId="0" borderId="0" xfId="1" applyNumberFormat="1" applyFont="1" applyAlignment="1">
      <alignment vertical="center"/>
    </xf>
    <xf numFmtId="0" fontId="0" fillId="0" borderId="0" xfId="0" applyAlignment="1">
      <alignment horizontal="center" vertical="center"/>
    </xf>
    <xf numFmtId="167" fontId="0" fillId="0" borderId="0" xfId="1" applyNumberFormat="1" applyFont="1" applyAlignment="1">
      <alignment horizontal="center" vertical="center"/>
    </xf>
    <xf numFmtId="0" fontId="2" fillId="0" borderId="0" xfId="0" applyFont="1" applyAlignment="1">
      <alignment horizontal="center" vertical="center"/>
    </xf>
    <xf numFmtId="167" fontId="2" fillId="0" borderId="0" xfId="1" applyNumberFormat="1" applyFont="1" applyAlignment="1">
      <alignment horizontal="center" vertical="center" wrapText="1"/>
    </xf>
    <xf numFmtId="167" fontId="2" fillId="0" borderId="5" xfId="1" applyNumberFormat="1" applyFont="1" applyBorder="1" applyAlignment="1">
      <alignment horizontal="center" vertical="center" wrapText="1"/>
    </xf>
    <xf numFmtId="167" fontId="2" fillId="0" borderId="5" xfId="1" applyNumberFormat="1" applyFont="1" applyBorder="1" applyAlignment="1">
      <alignment horizontal="center" vertical="center"/>
    </xf>
    <xf numFmtId="0" fontId="4"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0" fillId="0" borderId="5" xfId="0" applyBorder="1"/>
    <xf numFmtId="167" fontId="0" fillId="0" borderId="13" xfId="1" applyNumberFormat="1" applyFont="1" applyBorder="1"/>
    <xf numFmtId="167" fontId="0" fillId="0" borderId="14" xfId="1" applyNumberFormat="1" applyFont="1" applyBorder="1"/>
    <xf numFmtId="167" fontId="0" fillId="0" borderId="15" xfId="1" applyNumberFormat="1" applyFont="1" applyBorder="1"/>
    <xf numFmtId="167" fontId="0" fillId="0" borderId="16" xfId="1" applyNumberFormat="1" applyFont="1" applyBorder="1"/>
    <xf numFmtId="167" fontId="0" fillId="0" borderId="17" xfId="1" applyNumberFormat="1" applyFont="1" applyBorder="1"/>
    <xf numFmtId="167" fontId="0" fillId="0" borderId="4" xfId="1" applyNumberFormat="1" applyFont="1" applyBorder="1"/>
    <xf numFmtId="168" fontId="5" fillId="0" borderId="13" xfId="2" applyNumberFormat="1" applyFont="1" applyFill="1" applyBorder="1" applyAlignment="1">
      <alignment vertical="center"/>
    </xf>
    <xf numFmtId="168" fontId="5" fillId="0" borderId="14" xfId="2" applyNumberFormat="1" applyFont="1" applyFill="1" applyBorder="1" applyAlignment="1">
      <alignment vertical="center"/>
    </xf>
    <xf numFmtId="168" fontId="5" fillId="0" borderId="15" xfId="2" applyNumberFormat="1" applyFont="1" applyFill="1" applyBorder="1" applyAlignment="1">
      <alignment vertical="center"/>
    </xf>
    <xf numFmtId="168" fontId="5" fillId="0" borderId="16" xfId="2" applyNumberFormat="1" applyFont="1" applyFill="1" applyBorder="1" applyAlignment="1">
      <alignment vertical="center"/>
    </xf>
    <xf numFmtId="0" fontId="0" fillId="0" borderId="4" xfId="0" applyBorder="1"/>
    <xf numFmtId="0" fontId="0" fillId="0" borderId="14" xfId="0" applyBorder="1"/>
    <xf numFmtId="167" fontId="2" fillId="3" borderId="9" xfId="1" applyNumberFormat="1" applyFont="1" applyFill="1" applyBorder="1"/>
    <xf numFmtId="167" fontId="2" fillId="3" borderId="6" xfId="1" applyNumberFormat="1" applyFont="1" applyFill="1" applyBorder="1" applyAlignment="1">
      <alignment horizontal="center"/>
    </xf>
    <xf numFmtId="167" fontId="2" fillId="3" borderId="7" xfId="1" applyNumberFormat="1" applyFont="1" applyFill="1" applyBorder="1" applyAlignment="1">
      <alignment horizontal="center"/>
    </xf>
    <xf numFmtId="167" fontId="2" fillId="3" borderId="6" xfId="1" applyNumberFormat="1" applyFont="1" applyFill="1" applyBorder="1"/>
    <xf numFmtId="167" fontId="2" fillId="3" borderId="7" xfId="1" applyNumberFormat="1" applyFont="1" applyFill="1" applyBorder="1"/>
    <xf numFmtId="167" fontId="0" fillId="0" borderId="18" xfId="1" applyNumberFormat="1" applyFont="1" applyBorder="1"/>
    <xf numFmtId="167" fontId="0" fillId="0" borderId="19" xfId="1" applyNumberFormat="1" applyFont="1" applyBorder="1"/>
    <xf numFmtId="167" fontId="2" fillId="0" borderId="6" xfId="1" applyNumberFormat="1" applyFont="1" applyBorder="1" applyAlignment="1">
      <alignment horizontal="center" vertical="center" wrapText="1"/>
    </xf>
    <xf numFmtId="167" fontId="2" fillId="0" borderId="7" xfId="1" applyNumberFormat="1" applyFont="1" applyBorder="1" applyAlignment="1">
      <alignment horizontal="center" vertical="center" wrapText="1"/>
    </xf>
    <xf numFmtId="0" fontId="6" fillId="2" borderId="20" xfId="0" applyFont="1" applyFill="1" applyBorder="1" applyAlignment="1">
      <alignment vertical="center" wrapText="1"/>
    </xf>
    <xf numFmtId="167" fontId="2" fillId="3" borderId="21" xfId="1" applyNumberFormat="1" applyFont="1" applyFill="1" applyBorder="1"/>
    <xf numFmtId="0" fontId="0" fillId="0" borderId="5" xfId="0" applyBorder="1" applyAlignment="1">
      <alignment horizontal="center" vertical="center"/>
    </xf>
    <xf numFmtId="0" fontId="0" fillId="0" borderId="5" xfId="0"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xf>
    <xf numFmtId="0" fontId="3" fillId="0" borderId="5" xfId="0" applyFont="1" applyFill="1" applyBorder="1" applyAlignment="1">
      <alignment horizontal="center" vertical="center" wrapText="1"/>
    </xf>
    <xf numFmtId="167" fontId="0" fillId="0" borderId="5" xfId="1" applyNumberFormat="1" applyFont="1" applyBorder="1" applyAlignment="1">
      <alignment vertical="center"/>
    </xf>
    <xf numFmtId="167" fontId="0" fillId="0" borderId="1" xfId="1" applyNumberFormat="1" applyFont="1" applyBorder="1"/>
    <xf numFmtId="167" fontId="2" fillId="4" borderId="3" xfId="1" applyNumberFormat="1" applyFont="1" applyFill="1" applyBorder="1" applyAlignment="1">
      <alignment vertical="center"/>
    </xf>
    <xf numFmtId="167" fontId="0" fillId="0" borderId="1" xfId="1" applyNumberFormat="1" applyFont="1" applyBorder="1" applyAlignment="1">
      <alignment vertical="center"/>
    </xf>
    <xf numFmtId="0" fontId="0" fillId="0" borderId="5" xfId="0" applyBorder="1" applyAlignment="1">
      <alignment vertical="center"/>
    </xf>
    <xf numFmtId="167" fontId="0" fillId="0" borderId="14" xfId="1" applyNumberFormat="1" applyFont="1" applyBorder="1" applyAlignment="1">
      <alignment vertical="center"/>
    </xf>
    <xf numFmtId="0" fontId="0" fillId="0" borderId="14" xfId="0" applyBorder="1" applyAlignment="1">
      <alignment vertical="center"/>
    </xf>
    <xf numFmtId="167" fontId="2" fillId="0" borderId="30" xfId="1" applyNumberFormat="1" applyFont="1" applyBorder="1"/>
    <xf numFmtId="167" fontId="2" fillId="4" borderId="31" xfId="1" applyNumberFormat="1" applyFont="1" applyFill="1" applyBorder="1" applyAlignment="1">
      <alignment vertical="center" wrapText="1"/>
    </xf>
    <xf numFmtId="167" fontId="0" fillId="0" borderId="32" xfId="1" applyNumberFormat="1" applyFont="1" applyBorder="1"/>
    <xf numFmtId="167" fontId="2" fillId="4" borderId="26" xfId="1" applyNumberFormat="1" applyFont="1" applyFill="1" applyBorder="1" applyAlignment="1">
      <alignment vertical="center"/>
    </xf>
    <xf numFmtId="167" fontId="0" fillId="0" borderId="12" xfId="1" applyNumberFormat="1" applyFont="1" applyBorder="1"/>
    <xf numFmtId="167" fontId="2" fillId="4" borderId="29" xfId="1" applyNumberFormat="1" applyFont="1" applyFill="1" applyBorder="1" applyAlignment="1">
      <alignment vertical="center"/>
    </xf>
    <xf numFmtId="167" fontId="0" fillId="0" borderId="33" xfId="1" applyNumberFormat="1" applyFont="1" applyBorder="1"/>
    <xf numFmtId="167" fontId="2" fillId="4" borderId="25" xfId="1" applyNumberFormat="1" applyFont="1" applyFill="1" applyBorder="1" applyAlignment="1">
      <alignment vertical="center"/>
    </xf>
    <xf numFmtId="167" fontId="2" fillId="0" borderId="30" xfId="1" applyNumberFormat="1" applyFont="1" applyBorder="1" applyAlignment="1">
      <alignment vertical="center" wrapText="1"/>
    </xf>
    <xf numFmtId="167" fontId="0" fillId="0" borderId="32" xfId="1" applyNumberFormat="1" applyFont="1" applyBorder="1" applyAlignment="1">
      <alignment vertical="center"/>
    </xf>
    <xf numFmtId="167" fontId="0" fillId="0" borderId="12" xfId="1" applyNumberFormat="1" applyFont="1" applyBorder="1" applyAlignment="1">
      <alignment vertical="center"/>
    </xf>
    <xf numFmtId="167" fontId="0" fillId="0" borderId="33" xfId="1" applyNumberFormat="1" applyFont="1" applyBorder="1" applyAlignment="1">
      <alignment vertical="center"/>
    </xf>
    <xf numFmtId="167" fontId="0" fillId="0" borderId="0" xfId="0" applyNumberFormat="1"/>
    <xf numFmtId="167" fontId="2" fillId="0" borderId="0" xfId="1" applyNumberFormat="1" applyFont="1"/>
    <xf numFmtId="3" fontId="0" fillId="0" borderId="0" xfId="0" applyNumberFormat="1" applyAlignment="1">
      <alignment horizontal="center" vertical="center"/>
    </xf>
    <xf numFmtId="0" fontId="3" fillId="0" borderId="20" xfId="0" applyFont="1" applyFill="1" applyBorder="1" applyAlignment="1">
      <alignment horizontal="left" vertical="center" wrapText="1"/>
    </xf>
    <xf numFmtId="3" fontId="0" fillId="0" borderId="5" xfId="0" applyNumberFormat="1" applyBorder="1" applyAlignment="1">
      <alignment horizontal="center" vertical="center"/>
    </xf>
    <xf numFmtId="3" fontId="2" fillId="7" borderId="5" xfId="0" applyNumberFormat="1" applyFont="1" applyFill="1" applyBorder="1" applyAlignment="1">
      <alignment horizontal="center" vertical="center"/>
    </xf>
    <xf numFmtId="3" fontId="2" fillId="8" borderId="5" xfId="0" applyNumberFormat="1" applyFont="1" applyFill="1" applyBorder="1" applyAlignment="1">
      <alignment horizontal="center" vertical="center"/>
    </xf>
    <xf numFmtId="3" fontId="7" fillId="8" borderId="5" xfId="0" applyNumberFormat="1" applyFont="1" applyFill="1" applyBorder="1" applyAlignment="1">
      <alignment horizontal="center" vertical="center"/>
    </xf>
    <xf numFmtId="0" fontId="4" fillId="7" borderId="5" xfId="0" applyFont="1" applyFill="1" applyBorder="1" applyAlignment="1">
      <alignment horizontal="left" vertical="center" wrapText="1"/>
    </xf>
    <xf numFmtId="3" fontId="0" fillId="0" borderId="5" xfId="0" applyNumberFormat="1" applyFill="1" applyBorder="1" applyAlignment="1">
      <alignment horizontal="center" vertical="center"/>
    </xf>
    <xf numFmtId="0" fontId="3" fillId="5" borderId="8" xfId="0" applyFont="1" applyFill="1" applyBorder="1" applyAlignment="1">
      <alignment vertical="center" wrapText="1"/>
    </xf>
    <xf numFmtId="0" fontId="3" fillId="5" borderId="2" xfId="0" applyFont="1" applyFill="1" applyBorder="1" applyAlignment="1">
      <alignment vertical="center" wrapText="1"/>
    </xf>
    <xf numFmtId="0" fontId="3" fillId="5" borderId="24" xfId="0" applyFont="1" applyFill="1" applyBorder="1" applyAlignment="1">
      <alignment vertical="center" wrapText="1"/>
    </xf>
    <xf numFmtId="0" fontId="8" fillId="7" borderId="5" xfId="0" applyFont="1" applyFill="1" applyBorder="1" applyAlignment="1">
      <alignment horizontal="left" vertical="center" wrapText="1"/>
    </xf>
    <xf numFmtId="3" fontId="9" fillId="8" borderId="5" xfId="0" applyNumberFormat="1" applyFont="1" applyFill="1" applyBorder="1" applyAlignment="1">
      <alignment horizontal="center" vertical="center"/>
    </xf>
    <xf numFmtId="0" fontId="8" fillId="8" borderId="5" xfId="0" applyFont="1" applyFill="1" applyBorder="1" applyAlignment="1">
      <alignment horizontal="left" vertical="center" wrapText="1"/>
    </xf>
    <xf numFmtId="0" fontId="10" fillId="0" borderId="5" xfId="0" applyFont="1" applyBorder="1" applyAlignment="1">
      <alignment horizontal="center"/>
    </xf>
    <xf numFmtId="167" fontId="2" fillId="0" borderId="5" xfId="1" applyNumberFormat="1" applyFont="1" applyBorder="1" applyAlignment="1">
      <alignment horizontal="center" vertical="center"/>
    </xf>
    <xf numFmtId="3" fontId="2" fillId="5" borderId="5"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0" fontId="0" fillId="0" borderId="0" xfId="0" applyAlignment="1">
      <alignment horizontal="center"/>
    </xf>
    <xf numFmtId="0" fontId="4" fillId="7"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1" fillId="0" borderId="5" xfId="0" applyFont="1" applyBorder="1" applyAlignment="1">
      <alignment horizontal="center"/>
    </xf>
    <xf numFmtId="0" fontId="4" fillId="0" borderId="5" xfId="0" applyFont="1" applyFill="1" applyBorder="1" applyAlignment="1">
      <alignment horizontal="center" vertical="center" wrapText="1"/>
    </xf>
    <xf numFmtId="0" fontId="2" fillId="0" borderId="5" xfId="0" applyFont="1" applyBorder="1" applyAlignment="1">
      <alignment horizontal="center"/>
    </xf>
    <xf numFmtId="167" fontId="2" fillId="0" borderId="5" xfId="1" applyNumberFormat="1" applyFont="1" applyBorder="1"/>
    <xf numFmtId="167" fontId="0" fillId="0" borderId="14" xfId="1" applyNumberFormat="1" applyFont="1" applyFill="1" applyBorder="1"/>
    <xf numFmtId="167" fontId="0" fillId="0" borderId="16" xfId="1" applyNumberFormat="1" applyFont="1" applyFill="1" applyBorder="1"/>
    <xf numFmtId="41" fontId="0" fillId="0" borderId="0" xfId="3" applyFont="1"/>
    <xf numFmtId="0" fontId="0" fillId="0" borderId="5" xfId="0" applyBorder="1" applyAlignment="1">
      <alignment horizontal="center" vertical="center" wrapText="1"/>
    </xf>
    <xf numFmtId="167" fontId="2" fillId="0" borderId="5" xfId="1" applyNumberFormat="1" applyFont="1" applyBorder="1" applyAlignment="1">
      <alignment horizontal="center" vertical="center"/>
    </xf>
    <xf numFmtId="0" fontId="4" fillId="0" borderId="24" xfId="0" applyFont="1" applyFill="1" applyBorder="1" applyAlignment="1">
      <alignment horizontal="center" vertical="center" wrapText="1"/>
    </xf>
    <xf numFmtId="0" fontId="0" fillId="0" borderId="5" xfId="0" applyBorder="1" applyAlignment="1">
      <alignment horizontal="center" vertical="center" wrapText="1"/>
    </xf>
    <xf numFmtId="167" fontId="2" fillId="0" borderId="5" xfId="1" applyNumberFormat="1" applyFont="1" applyBorder="1" applyAlignment="1">
      <alignment horizontal="center" vertical="center"/>
    </xf>
    <xf numFmtId="0" fontId="0" fillId="0" borderId="5" xfId="0" applyBorder="1" applyAlignment="1">
      <alignment horizontal="center" vertical="center" wrapText="1"/>
    </xf>
    <xf numFmtId="167" fontId="0" fillId="0" borderId="20" xfId="1" applyNumberFormat="1" applyFont="1" applyBorder="1"/>
    <xf numFmtId="0" fontId="0" fillId="0" borderId="16" xfId="0" applyBorder="1"/>
    <xf numFmtId="168" fontId="5" fillId="0" borderId="18" xfId="2" applyNumberFormat="1" applyFont="1" applyFill="1" applyBorder="1" applyAlignment="1">
      <alignment vertical="center"/>
    </xf>
    <xf numFmtId="168" fontId="5" fillId="0" borderId="19" xfId="2" applyNumberFormat="1" applyFont="1" applyFill="1" applyBorder="1" applyAlignment="1">
      <alignment vertical="center"/>
    </xf>
    <xf numFmtId="167" fontId="2" fillId="3" borderId="35" xfId="1" applyNumberFormat="1" applyFont="1" applyFill="1" applyBorder="1"/>
    <xf numFmtId="0" fontId="4" fillId="0" borderId="24" xfId="0" applyFont="1" applyFill="1" applyBorder="1" applyAlignment="1">
      <alignment horizontal="center" vertical="center" wrapText="1"/>
    </xf>
    <xf numFmtId="0" fontId="0" fillId="0" borderId="5" xfId="0" applyBorder="1" applyAlignment="1">
      <alignment horizontal="center" vertical="center" wrapText="1"/>
    </xf>
    <xf numFmtId="167" fontId="2" fillId="0" borderId="5" xfId="1" applyNumberFormat="1" applyFont="1" applyBorder="1" applyAlignment="1">
      <alignment horizontal="center" vertical="center"/>
    </xf>
    <xf numFmtId="169" fontId="0" fillId="0" borderId="0" xfId="0" applyNumberFormat="1"/>
    <xf numFmtId="168" fontId="0" fillId="0" borderId="0" xfId="0" applyNumberFormat="1" applyAlignment="1">
      <alignment vertical="center"/>
    </xf>
    <xf numFmtId="168" fontId="0" fillId="0" borderId="0" xfId="0" applyNumberFormat="1"/>
    <xf numFmtId="168" fontId="5" fillId="5" borderId="13" xfId="2" applyNumberFormat="1" applyFont="1" applyFill="1" applyBorder="1" applyAlignment="1">
      <alignment vertical="center"/>
    </xf>
    <xf numFmtId="168" fontId="5" fillId="5" borderId="15" xfId="2" applyNumberFormat="1" applyFont="1" applyFill="1" applyBorder="1" applyAlignment="1">
      <alignment vertical="center"/>
    </xf>
    <xf numFmtId="0" fontId="4" fillId="0" borderId="24" xfId="0" applyFont="1" applyFill="1" applyBorder="1" applyAlignment="1">
      <alignment horizontal="center" vertical="center" wrapText="1"/>
    </xf>
    <xf numFmtId="0" fontId="0" fillId="0" borderId="5" xfId="0" applyBorder="1" applyAlignment="1">
      <alignment horizontal="center" vertical="center" wrapText="1"/>
    </xf>
    <xf numFmtId="167" fontId="2" fillId="0" borderId="9" xfId="1" applyNumberFormat="1" applyFont="1" applyBorder="1" applyAlignment="1">
      <alignment horizontal="center" vertical="center" wrapText="1"/>
    </xf>
    <xf numFmtId="167" fontId="2" fillId="0" borderId="5" xfId="1" applyNumberFormat="1" applyFont="1" applyBorder="1" applyAlignment="1">
      <alignment horizontal="center" vertical="center"/>
    </xf>
    <xf numFmtId="0" fontId="0" fillId="0" borderId="0" xfId="0" applyBorder="1" applyAlignment="1">
      <alignment horizontal="center" vertical="center" wrapText="1"/>
    </xf>
    <xf numFmtId="167" fontId="0" fillId="0" borderId="36" xfId="1" applyNumberFormat="1" applyFont="1" applyBorder="1"/>
    <xf numFmtId="167" fontId="0" fillId="0" borderId="37" xfId="1" applyNumberFormat="1" applyFont="1" applyBorder="1"/>
    <xf numFmtId="0" fontId="12" fillId="10" borderId="38" xfId="0" applyFont="1" applyFill="1" applyBorder="1" applyAlignment="1">
      <alignment horizontal="center" vertical="center" wrapText="1" readingOrder="1"/>
    </xf>
    <xf numFmtId="0" fontId="12" fillId="5" borderId="39" xfId="0" applyFont="1" applyFill="1" applyBorder="1" applyAlignment="1">
      <alignment horizontal="center" vertical="center" wrapText="1" readingOrder="1"/>
    </xf>
    <xf numFmtId="0" fontId="12" fillId="5" borderId="40" xfId="0" applyFont="1" applyFill="1" applyBorder="1" applyAlignment="1">
      <alignment horizontal="left" wrapText="1" readingOrder="1"/>
    </xf>
    <xf numFmtId="3" fontId="12" fillId="5" borderId="40" xfId="0" applyNumberFormat="1" applyFont="1" applyFill="1" applyBorder="1" applyAlignment="1">
      <alignment horizontal="center" wrapText="1" readingOrder="1"/>
    </xf>
    <xf numFmtId="3" fontId="12" fillId="5" borderId="41" xfId="0" applyNumberFormat="1" applyFont="1" applyFill="1" applyBorder="1" applyAlignment="1">
      <alignment horizontal="center" wrapText="1" readingOrder="1"/>
    </xf>
    <xf numFmtId="0" fontId="13" fillId="0" borderId="42" xfId="0" applyFont="1" applyBorder="1" applyAlignment="1">
      <alignment horizontal="center" vertical="center" wrapText="1" readingOrder="1"/>
    </xf>
    <xf numFmtId="0" fontId="13" fillId="0" borderId="43" xfId="0" applyFont="1" applyBorder="1" applyAlignment="1">
      <alignment horizontal="left" wrapText="1" readingOrder="1"/>
    </xf>
    <xf numFmtId="3" fontId="13" fillId="0" borderId="43" xfId="0" applyNumberFormat="1" applyFont="1" applyBorder="1" applyAlignment="1">
      <alignment horizontal="center" wrapText="1" readingOrder="1"/>
    </xf>
    <xf numFmtId="0" fontId="13" fillId="0" borderId="44" xfId="0" applyFont="1" applyBorder="1" applyAlignment="1">
      <alignment horizontal="center" wrapText="1" readingOrder="1"/>
    </xf>
    <xf numFmtId="0" fontId="13" fillId="0" borderId="43" xfId="0" applyFont="1" applyBorder="1" applyAlignment="1">
      <alignment horizontal="center" wrapText="1" readingOrder="1"/>
    </xf>
    <xf numFmtId="0" fontId="13" fillId="0" borderId="45" xfId="0" applyFont="1" applyBorder="1" applyAlignment="1">
      <alignment horizontal="center" vertical="center" wrapText="1" readingOrder="1"/>
    </xf>
    <xf numFmtId="0" fontId="13" fillId="0" borderId="46" xfId="0" applyFont="1" applyBorder="1" applyAlignment="1">
      <alignment horizontal="left" wrapText="1" readingOrder="1"/>
    </xf>
    <xf numFmtId="0" fontId="13" fillId="0" borderId="46" xfId="0" applyFont="1" applyBorder="1" applyAlignment="1">
      <alignment horizontal="center" wrapText="1" readingOrder="1"/>
    </xf>
    <xf numFmtId="0" fontId="13" fillId="0" borderId="47" xfId="0" applyFont="1" applyBorder="1" applyAlignment="1">
      <alignment horizontal="center" wrapText="1" readingOrder="1"/>
    </xf>
    <xf numFmtId="0" fontId="13" fillId="10" borderId="48" xfId="0" applyFont="1" applyFill="1" applyBorder="1" applyAlignment="1">
      <alignment horizontal="center" vertical="center" wrapText="1" readingOrder="1"/>
    </xf>
    <xf numFmtId="0" fontId="12" fillId="10" borderId="49" xfId="0" applyFont="1" applyFill="1" applyBorder="1" applyAlignment="1">
      <alignment horizontal="left" wrapText="1" readingOrder="1"/>
    </xf>
    <xf numFmtId="3" fontId="12" fillId="10" borderId="49" xfId="0" applyNumberFormat="1" applyFont="1" applyFill="1" applyBorder="1" applyAlignment="1">
      <alignment horizontal="center" wrapText="1" readingOrder="1"/>
    </xf>
    <xf numFmtId="3" fontId="12" fillId="10" borderId="50" xfId="0" applyNumberFormat="1" applyFont="1" applyFill="1" applyBorder="1" applyAlignment="1">
      <alignment horizontal="center" wrapText="1" readingOrder="1"/>
    </xf>
    <xf numFmtId="0" fontId="3" fillId="0" borderId="24" xfId="0" applyFont="1" applyFill="1" applyBorder="1" applyAlignment="1">
      <alignment horizontal="left" vertical="center" wrapText="1"/>
    </xf>
    <xf numFmtId="0" fontId="0" fillId="0" borderId="24" xfId="0" applyBorder="1" applyAlignment="1">
      <alignment horizontal="center"/>
    </xf>
    <xf numFmtId="167" fontId="0" fillId="0" borderId="24" xfId="1" applyNumberFormat="1" applyFont="1" applyFill="1" applyBorder="1" applyAlignment="1">
      <alignment horizontal="center"/>
    </xf>
    <xf numFmtId="167" fontId="2" fillId="0" borderId="56" xfId="1" applyNumberFormat="1" applyFont="1" applyBorder="1" applyAlignment="1">
      <alignment horizontal="center" vertical="center"/>
    </xf>
    <xf numFmtId="167" fontId="2" fillId="0" borderId="3" xfId="1" applyNumberFormat="1" applyFont="1" applyBorder="1" applyAlignment="1">
      <alignment horizontal="center" vertical="center" wrapText="1"/>
    </xf>
    <xf numFmtId="167" fontId="2" fillId="4" borderId="9" xfId="1" applyNumberFormat="1" applyFont="1" applyFill="1" applyBorder="1"/>
    <xf numFmtId="167" fontId="2" fillId="4" borderId="6" xfId="1" applyNumberFormat="1" applyFont="1" applyFill="1" applyBorder="1"/>
    <xf numFmtId="43" fontId="0" fillId="0" borderId="0" xfId="1" applyFont="1"/>
    <xf numFmtId="43" fontId="0" fillId="0" borderId="0" xfId="1" applyFont="1" applyAlignment="1">
      <alignment vertical="center"/>
    </xf>
    <xf numFmtId="168" fontId="5" fillId="0" borderId="0" xfId="2" applyNumberFormat="1" applyFont="1" applyFill="1" applyBorder="1" applyAlignment="1">
      <alignment vertical="center"/>
    </xf>
    <xf numFmtId="170" fontId="5" fillId="0" borderId="13" xfId="2" applyNumberFormat="1" applyFont="1" applyFill="1" applyBorder="1" applyAlignment="1">
      <alignment vertical="center"/>
    </xf>
    <xf numFmtId="170" fontId="5" fillId="0" borderId="18" xfId="2" applyNumberFormat="1" applyFont="1" applyFill="1" applyBorder="1" applyAlignment="1">
      <alignment vertical="center"/>
    </xf>
    <xf numFmtId="170" fontId="2" fillId="3" borderId="6" xfId="1" applyNumberFormat="1" applyFont="1" applyFill="1" applyBorder="1"/>
    <xf numFmtId="0" fontId="15" fillId="0" borderId="0" xfId="4" applyFont="1" applyFill="1" applyBorder="1" applyAlignment="1" applyProtection="1">
      <alignment vertical="center"/>
      <protection locked="0"/>
    </xf>
    <xf numFmtId="172" fontId="18" fillId="4" borderId="5" xfId="6" applyNumberFormat="1" applyFont="1" applyFill="1" applyBorder="1" applyAlignment="1" applyProtection="1">
      <alignment horizontal="right" vertical="center" wrapText="1"/>
      <protection hidden="1"/>
    </xf>
    <xf numFmtId="172" fontId="18" fillId="4" borderId="56" xfId="6" applyNumberFormat="1" applyFont="1" applyFill="1" applyBorder="1" applyAlignment="1" applyProtection="1">
      <alignment horizontal="right" vertical="center" wrapText="1"/>
      <protection hidden="1"/>
    </xf>
    <xf numFmtId="172" fontId="15" fillId="0" borderId="0" xfId="4" applyNumberFormat="1" applyFont="1" applyFill="1" applyBorder="1" applyAlignment="1" applyProtection="1">
      <alignment vertical="center"/>
      <protection locked="0"/>
    </xf>
    <xf numFmtId="0" fontId="15" fillId="0" borderId="0" xfId="4" applyFont="1" applyBorder="1" applyAlignment="1" applyProtection="1">
      <alignment vertical="center"/>
      <protection locked="0"/>
    </xf>
    <xf numFmtId="0" fontId="15" fillId="0" borderId="0" xfId="4" applyFont="1" applyAlignment="1" applyProtection="1">
      <alignment vertical="center"/>
      <protection locked="0"/>
    </xf>
    <xf numFmtId="0" fontId="0" fillId="0" borderId="0" xfId="0" applyAlignment="1" applyProtection="1">
      <alignment vertical="center"/>
      <protection locked="0"/>
    </xf>
    <xf numFmtId="0" fontId="19" fillId="0" borderId="0" xfId="0" applyFont="1" applyAlignment="1" applyProtection="1">
      <alignment vertical="center"/>
      <protection locked="0"/>
    </xf>
    <xf numFmtId="0" fontId="21" fillId="12" borderId="5" xfId="0" applyFont="1" applyFill="1" applyBorder="1" applyAlignment="1" applyProtection="1">
      <alignment vertical="center" wrapText="1"/>
      <protection locked="0"/>
    </xf>
    <xf numFmtId="0" fontId="21" fillId="12" borderId="5" xfId="0" applyFont="1" applyFill="1" applyBorder="1" applyAlignment="1" applyProtection="1">
      <alignment vertical="center"/>
      <protection locked="0"/>
    </xf>
    <xf numFmtId="172" fontId="0" fillId="0" borderId="0" xfId="0" applyNumberFormat="1" applyAlignment="1" applyProtection="1">
      <alignment vertical="center"/>
      <protection locked="0"/>
    </xf>
    <xf numFmtId="0" fontId="16" fillId="8" borderId="5" xfId="4" applyFont="1" applyFill="1" applyBorder="1" applyAlignment="1" applyProtection="1">
      <alignment horizontal="center" vertical="center" wrapText="1"/>
      <protection locked="0"/>
    </xf>
    <xf numFmtId="172" fontId="21" fillId="0" borderId="5" xfId="0" applyNumberFormat="1" applyFont="1" applyBorder="1" applyAlignment="1" applyProtection="1">
      <alignment horizontal="right" vertical="center"/>
      <protection locked="0"/>
    </xf>
    <xf numFmtId="172" fontId="14" fillId="4" borderId="5" xfId="4" applyNumberFormat="1" applyFont="1" applyFill="1" applyBorder="1" applyAlignment="1" applyProtection="1">
      <alignment vertical="center"/>
      <protection hidden="1"/>
    </xf>
    <xf numFmtId="172" fontId="21" fillId="0" borderId="14" xfId="0" applyNumberFormat="1" applyFont="1" applyBorder="1" applyAlignment="1" applyProtection="1">
      <alignment horizontal="right" vertical="center"/>
      <protection locked="0"/>
    </xf>
    <xf numFmtId="172" fontId="14" fillId="4" borderId="14" xfId="4" applyNumberFormat="1" applyFont="1" applyFill="1" applyBorder="1" applyAlignment="1" applyProtection="1">
      <alignment vertical="center"/>
      <protection hidden="1"/>
    </xf>
    <xf numFmtId="172" fontId="18" fillId="4" borderId="56" xfId="0" applyNumberFormat="1" applyFont="1" applyFill="1" applyBorder="1" applyAlignment="1" applyProtection="1">
      <alignment horizontal="right" vertical="center"/>
      <protection hidden="1"/>
    </xf>
    <xf numFmtId="172" fontId="18" fillId="4" borderId="3" xfId="0" applyNumberFormat="1" applyFont="1" applyFill="1" applyBorder="1" applyAlignment="1" applyProtection="1">
      <alignment horizontal="right" vertical="center"/>
      <protection hidden="1"/>
    </xf>
    <xf numFmtId="0" fontId="16" fillId="8" borderId="56" xfId="4" applyFont="1" applyFill="1" applyBorder="1" applyAlignment="1" applyProtection="1">
      <alignment horizontal="center" vertical="center" wrapText="1"/>
      <protection locked="0"/>
    </xf>
    <xf numFmtId="0" fontId="25" fillId="0" borderId="18" xfId="4" applyFont="1" applyBorder="1" applyAlignment="1" applyProtection="1">
      <alignment horizontal="left" vertical="center"/>
      <protection locked="0"/>
    </xf>
    <xf numFmtId="172" fontId="25" fillId="0" borderId="23" xfId="4" applyNumberFormat="1" applyFont="1" applyBorder="1" applyAlignment="1" applyProtection="1">
      <alignment horizontal="right" vertical="center"/>
      <protection locked="0"/>
    </xf>
    <xf numFmtId="0" fontId="25" fillId="0" borderId="13" xfId="4" applyFont="1" applyBorder="1" applyAlignment="1" applyProtection="1">
      <alignment horizontal="left" vertical="center"/>
      <protection locked="0"/>
    </xf>
    <xf numFmtId="174" fontId="25" fillId="0" borderId="57" xfId="4" applyNumberFormat="1" applyFont="1" applyBorder="1" applyAlignment="1" applyProtection="1">
      <alignment horizontal="left" vertical="center"/>
      <protection locked="0"/>
    </xf>
    <xf numFmtId="175" fontId="25" fillId="0" borderId="57" xfId="1" applyNumberFormat="1" applyFont="1" applyBorder="1" applyAlignment="1" applyProtection="1">
      <alignment horizontal="left" vertical="center"/>
      <protection locked="0"/>
    </xf>
    <xf numFmtId="175" fontId="15" fillId="0" borderId="5" xfId="1" applyNumberFormat="1" applyFont="1" applyBorder="1" applyAlignment="1" applyProtection="1">
      <alignment vertical="center"/>
      <protection locked="0"/>
    </xf>
    <xf numFmtId="0" fontId="25" fillId="0" borderId="29" xfId="4" applyFont="1" applyBorder="1" applyAlignment="1" applyProtection="1">
      <alignment horizontal="left" vertical="center" wrapText="1"/>
      <protection locked="0"/>
    </xf>
    <xf numFmtId="0" fontId="25" fillId="0" borderId="26" xfId="4" applyFont="1" applyBorder="1" applyAlignment="1" applyProtection="1">
      <alignment horizontal="left" vertical="center"/>
      <protection locked="0"/>
    </xf>
    <xf numFmtId="172" fontId="15" fillId="0" borderId="14" xfId="6" applyNumberFormat="1" applyFont="1" applyFill="1" applyBorder="1" applyAlignment="1" applyProtection="1">
      <alignment vertical="center"/>
      <protection locked="0"/>
    </xf>
    <xf numFmtId="0" fontId="21" fillId="12" borderId="13" xfId="0" applyFont="1" applyFill="1" applyBorder="1" applyAlignment="1" applyProtection="1">
      <alignment vertical="center" wrapText="1"/>
      <protection locked="0"/>
    </xf>
    <xf numFmtId="0" fontId="21" fillId="12" borderId="57" xfId="0" applyFont="1" applyFill="1" applyBorder="1" applyAlignment="1" applyProtection="1">
      <alignment vertical="center"/>
      <protection locked="0"/>
    </xf>
    <xf numFmtId="0" fontId="21" fillId="12" borderId="14" xfId="0" applyFont="1" applyFill="1" applyBorder="1" applyAlignment="1" applyProtection="1">
      <alignment vertical="center"/>
      <protection locked="0"/>
    </xf>
    <xf numFmtId="172" fontId="21" fillId="12" borderId="5" xfId="0" applyNumberFormat="1" applyFont="1" applyFill="1" applyBorder="1" applyAlignment="1" applyProtection="1">
      <alignment vertical="center" wrapText="1"/>
      <protection locked="0"/>
    </xf>
    <xf numFmtId="171" fontId="16" fillId="12" borderId="5" xfId="0" applyNumberFormat="1" applyFont="1" applyFill="1" applyBorder="1" applyAlignment="1" applyProtection="1">
      <alignment horizontal="center" vertical="center" wrapText="1"/>
      <protection locked="0"/>
    </xf>
    <xf numFmtId="9" fontId="20" fillId="0" borderId="5" xfId="5" applyFont="1" applyFill="1" applyBorder="1" applyAlignment="1" applyProtection="1">
      <alignment horizontal="center" vertical="center" wrapText="1"/>
      <protection locked="0"/>
    </xf>
    <xf numFmtId="9" fontId="14" fillId="0" borderId="5" xfId="5" applyFont="1" applyFill="1" applyBorder="1" applyAlignment="1" applyProtection="1">
      <alignment vertical="center"/>
      <protection locked="0"/>
    </xf>
    <xf numFmtId="171" fontId="16" fillId="12" borderId="57" xfId="0" applyNumberFormat="1" applyFont="1" applyFill="1" applyBorder="1" applyAlignment="1" applyProtection="1">
      <alignment vertical="center" wrapText="1"/>
      <protection locked="0"/>
    </xf>
    <xf numFmtId="171" fontId="16" fillId="12" borderId="14" xfId="0" applyNumberFormat="1" applyFont="1" applyFill="1" applyBorder="1" applyAlignment="1" applyProtection="1">
      <alignment horizontal="center" vertical="center" wrapText="1"/>
      <protection locked="0"/>
    </xf>
    <xf numFmtId="167" fontId="3" fillId="0" borderId="0" xfId="1" applyNumberFormat="1" applyFont="1" applyFill="1" applyBorder="1" applyAlignment="1" applyProtection="1">
      <alignment horizontal="left" vertical="center" wrapText="1"/>
      <protection locked="0"/>
    </xf>
    <xf numFmtId="172" fontId="0" fillId="0" borderId="0" xfId="0" applyNumberFormat="1" applyFill="1" applyAlignment="1" applyProtection="1">
      <alignment vertical="center"/>
      <protection locked="0"/>
    </xf>
    <xf numFmtId="0" fontId="0" fillId="0" borderId="0" xfId="0" applyFill="1" applyAlignment="1" applyProtection="1">
      <alignment vertical="center"/>
      <protection locked="0"/>
    </xf>
    <xf numFmtId="9" fontId="15" fillId="0" borderId="14" xfId="4" applyNumberFormat="1" applyFont="1" applyBorder="1" applyAlignment="1" applyProtection="1">
      <alignment vertical="center"/>
      <protection hidden="1"/>
    </xf>
    <xf numFmtId="171" fontId="14" fillId="11" borderId="14" xfId="0" applyNumberFormat="1" applyFont="1" applyFill="1" applyBorder="1" applyAlignment="1" applyProtection="1">
      <alignment vertical="center" wrapText="1"/>
      <protection hidden="1"/>
    </xf>
    <xf numFmtId="171" fontId="14" fillId="11" borderId="7" xfId="0" applyNumberFormat="1" applyFont="1" applyFill="1" applyBorder="1" applyAlignment="1" applyProtection="1">
      <alignment vertical="center" wrapText="1"/>
      <protection hidden="1"/>
    </xf>
    <xf numFmtId="0" fontId="16" fillId="0" borderId="24" xfId="4" applyFont="1" applyBorder="1" applyAlignment="1" applyProtection="1">
      <alignment horizontal="center" vertical="center" wrapText="1"/>
      <protection locked="0"/>
    </xf>
    <xf numFmtId="0" fontId="14" fillId="0" borderId="14" xfId="4" applyFont="1" applyBorder="1" applyAlignment="1" applyProtection="1">
      <alignment horizontal="center" vertical="center" wrapText="1"/>
      <protection locked="0"/>
    </xf>
    <xf numFmtId="9" fontId="15" fillId="0" borderId="5" xfId="4" applyNumberFormat="1" applyFont="1" applyBorder="1" applyAlignment="1" applyProtection="1">
      <alignment vertical="center"/>
      <protection locked="0"/>
    </xf>
    <xf numFmtId="172" fontId="21" fillId="12" borderId="14" xfId="0" applyNumberFormat="1" applyFont="1" applyFill="1" applyBorder="1" applyAlignment="1" applyProtection="1">
      <alignment vertical="center" wrapText="1"/>
      <protection hidden="1"/>
    </xf>
    <xf numFmtId="9" fontId="15" fillId="0" borderId="63" xfId="4" applyNumberFormat="1" applyFont="1" applyBorder="1" applyAlignment="1" applyProtection="1">
      <alignment vertical="center"/>
      <protection hidden="1"/>
    </xf>
    <xf numFmtId="171" fontId="16" fillId="12" borderId="57"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7" fillId="0" borderId="0" xfId="0" applyFont="1"/>
    <xf numFmtId="0" fontId="2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5" xfId="0" applyFont="1" applyFill="1" applyBorder="1" applyAlignment="1" applyProtection="1">
      <alignment vertical="center"/>
      <protection locked="0"/>
    </xf>
    <xf numFmtId="172" fontId="15" fillId="0" borderId="5" xfId="0" applyNumberFormat="1"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172" fontId="15" fillId="0" borderId="5" xfId="0" applyNumberFormat="1" applyFont="1" applyFill="1" applyBorder="1" applyAlignment="1" applyProtection="1">
      <alignment horizontal="center" vertical="center"/>
      <protection hidden="1"/>
    </xf>
    <xf numFmtId="0" fontId="16" fillId="8" borderId="14" xfId="4" applyFont="1" applyFill="1" applyBorder="1" applyAlignment="1" applyProtection="1">
      <alignment horizontal="center" vertical="center" wrapText="1"/>
      <protection locked="0"/>
    </xf>
    <xf numFmtId="0" fontId="15" fillId="0" borderId="0" xfId="4" applyAlignment="1" applyProtection="1">
      <alignment vertical="center"/>
      <protection locked="0"/>
    </xf>
    <xf numFmtId="0" fontId="23" fillId="0" borderId="0" xfId="4" applyFont="1" applyAlignment="1" applyProtection="1">
      <alignment horizontal="center" vertical="center" wrapText="1"/>
      <protection locked="0"/>
    </xf>
    <xf numFmtId="172" fontId="21" fillId="0" borderId="0" xfId="0" applyNumberFormat="1" applyFont="1" applyAlignment="1" applyProtection="1">
      <alignment horizontal="right" vertical="center"/>
      <protection locked="0"/>
    </xf>
    <xf numFmtId="172" fontId="21" fillId="12" borderId="5" xfId="0" applyNumberFormat="1" applyFont="1" applyFill="1" applyBorder="1" applyAlignment="1" applyProtection="1">
      <alignment horizontal="right" vertical="center"/>
      <protection hidden="1"/>
    </xf>
    <xf numFmtId="172" fontId="21" fillId="12" borderId="14" xfId="0" applyNumberFormat="1" applyFont="1" applyFill="1" applyBorder="1" applyAlignment="1" applyProtection="1">
      <alignment horizontal="right" vertical="center"/>
      <protection hidden="1"/>
    </xf>
    <xf numFmtId="172" fontId="21" fillId="0" borderId="0" xfId="0" applyNumberFormat="1" applyFont="1" applyAlignment="1" applyProtection="1">
      <alignment horizontal="center" vertical="center"/>
      <protection locked="0"/>
    </xf>
    <xf numFmtId="172" fontId="15" fillId="0" borderId="0" xfId="4" applyNumberFormat="1" applyAlignment="1" applyProtection="1">
      <alignment vertical="center"/>
      <protection locked="0"/>
    </xf>
    <xf numFmtId="172" fontId="14" fillId="4" borderId="76" xfId="4" applyNumberFormat="1" applyFont="1" applyFill="1" applyBorder="1" applyAlignment="1" applyProtection="1">
      <alignment horizontal="center" vertical="center"/>
      <protection hidden="1"/>
    </xf>
    <xf numFmtId="0" fontId="16" fillId="4" borderId="6" xfId="4" applyFont="1" applyFill="1" applyBorder="1" applyAlignment="1" applyProtection="1">
      <alignment vertical="center"/>
      <protection locked="0"/>
    </xf>
    <xf numFmtId="172" fontId="16" fillId="4" borderId="7" xfId="4" applyNumberFormat="1" applyFont="1" applyFill="1" applyBorder="1" applyAlignment="1" applyProtection="1">
      <alignment horizontal="center" vertical="center"/>
      <protection hidden="1"/>
    </xf>
    <xf numFmtId="0" fontId="18" fillId="0" borderId="0" xfId="4" applyFont="1" applyAlignment="1" applyProtection="1">
      <alignment horizontal="center" vertical="center" wrapText="1"/>
      <protection locked="0"/>
    </xf>
    <xf numFmtId="0" fontId="18" fillId="0" borderId="14" xfId="4" applyFont="1" applyBorder="1" applyAlignment="1" applyProtection="1">
      <alignment horizontal="center" vertical="center" wrapText="1"/>
      <protection locked="0"/>
    </xf>
    <xf numFmtId="0" fontId="30" fillId="0" borderId="0" xfId="0" applyFont="1" applyProtection="1">
      <protection locked="0"/>
    </xf>
    <xf numFmtId="0" fontId="31" fillId="0" borderId="0" xfId="0" applyFont="1" applyProtection="1">
      <protection locked="0"/>
    </xf>
    <xf numFmtId="0" fontId="2"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9" fontId="14" fillId="0" borderId="5" xfId="5" applyFont="1" applyFill="1" applyBorder="1" applyAlignment="1" applyProtection="1">
      <alignment horizontal="center" vertical="center" wrapText="1"/>
      <protection locked="0"/>
    </xf>
    <xf numFmtId="172" fontId="19" fillId="0" borderId="5" xfId="0" applyNumberFormat="1" applyFont="1" applyBorder="1" applyAlignment="1" applyProtection="1">
      <alignment vertical="center"/>
      <protection locked="0"/>
    </xf>
    <xf numFmtId="172" fontId="19" fillId="0" borderId="14" xfId="0" applyNumberFormat="1" applyFont="1" applyBorder="1" applyAlignment="1" applyProtection="1">
      <alignment vertical="center"/>
      <protection hidden="1"/>
    </xf>
    <xf numFmtId="172" fontId="18" fillId="4" borderId="14" xfId="6" applyNumberFormat="1" applyFont="1" applyFill="1" applyBorder="1" applyAlignment="1" applyProtection="1">
      <alignment horizontal="right" vertical="center" wrapText="1"/>
      <protection hidden="1"/>
    </xf>
    <xf numFmtId="172" fontId="18" fillId="4" borderId="3" xfId="6" applyNumberFormat="1" applyFont="1" applyFill="1" applyBorder="1" applyAlignment="1" applyProtection="1">
      <alignment horizontal="right" vertical="center" wrapText="1"/>
      <protection hidden="1"/>
    </xf>
    <xf numFmtId="0" fontId="22" fillId="0" borderId="0" xfId="0" applyFont="1" applyAlignment="1" applyProtection="1">
      <alignment vertical="center"/>
      <protection locked="0"/>
    </xf>
    <xf numFmtId="0" fontId="32" fillId="0" borderId="0" xfId="0" applyFont="1" applyAlignment="1" applyProtection="1">
      <alignment vertical="center"/>
      <protection locked="0"/>
    </xf>
    <xf numFmtId="0" fontId="14" fillId="8" borderId="5" xfId="0" applyFont="1" applyFill="1" applyBorder="1" applyAlignment="1" applyProtection="1">
      <alignment horizontal="center" vertical="center" wrapText="1"/>
      <protection locked="0"/>
    </xf>
    <xf numFmtId="0" fontId="14" fillId="8" borderId="5" xfId="4" applyFont="1" applyFill="1" applyBorder="1" applyAlignment="1" applyProtection="1">
      <alignment horizontal="center" vertical="center" wrapText="1"/>
      <protection locked="0"/>
    </xf>
    <xf numFmtId="0" fontId="19" fillId="0" borderId="13"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19" fillId="0" borderId="14" xfId="0" applyFont="1" applyBorder="1" applyAlignment="1" applyProtection="1">
      <alignment vertical="center" wrapText="1"/>
      <protection locked="0"/>
    </xf>
    <xf numFmtId="0" fontId="21" fillId="12" borderId="5" xfId="0" applyFont="1" applyFill="1" applyBorder="1" applyAlignment="1" applyProtection="1">
      <alignment horizontal="center" vertical="center" wrapText="1"/>
      <protection locked="0"/>
    </xf>
    <xf numFmtId="0" fontId="18" fillId="12" borderId="13"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wrapText="1"/>
      <protection locked="0"/>
    </xf>
    <xf numFmtId="164" fontId="33" fillId="0" borderId="5" xfId="1" applyNumberFormat="1" applyFont="1" applyFill="1" applyBorder="1" applyAlignment="1" applyProtection="1">
      <alignment horizontal="right" vertical="center" wrapText="1"/>
      <protection locked="0"/>
    </xf>
    <xf numFmtId="172" fontId="33" fillId="0" borderId="5" xfId="1" applyNumberFormat="1" applyFont="1" applyFill="1" applyBorder="1" applyAlignment="1" applyProtection="1">
      <alignment horizontal="left" vertical="center" wrapText="1"/>
      <protection locked="0"/>
    </xf>
    <xf numFmtId="172" fontId="21" fillId="0" borderId="5" xfId="0" applyNumberFormat="1" applyFont="1" applyFill="1" applyBorder="1" applyAlignment="1" applyProtection="1">
      <alignment vertical="center"/>
      <protection locked="0"/>
    </xf>
    <xf numFmtId="0" fontId="18" fillId="0" borderId="13" xfId="0" applyFont="1" applyFill="1" applyBorder="1" applyAlignment="1" applyProtection="1">
      <alignment vertical="center" wrapText="1"/>
      <protection locked="0"/>
    </xf>
    <xf numFmtId="167" fontId="33" fillId="12" borderId="5" xfId="1" applyNumberFormat="1" applyFont="1" applyFill="1" applyBorder="1" applyAlignment="1" applyProtection="1">
      <alignment horizontal="left" vertical="center" wrapText="1"/>
      <protection locked="0"/>
    </xf>
    <xf numFmtId="171" fontId="18" fillId="12" borderId="5" xfId="0" applyNumberFormat="1" applyFont="1" applyFill="1" applyBorder="1" applyAlignment="1" applyProtection="1">
      <alignment vertical="center"/>
      <protection hidden="1"/>
    </xf>
    <xf numFmtId="171" fontId="18" fillId="12" borderId="14" xfId="0" applyNumberFormat="1" applyFont="1" applyFill="1" applyBorder="1" applyAlignment="1" applyProtection="1">
      <alignment vertical="center"/>
      <protection hidden="1"/>
    </xf>
    <xf numFmtId="0" fontId="18" fillId="0" borderId="37" xfId="0" applyFont="1" applyFill="1" applyBorder="1" applyAlignment="1" applyProtection="1">
      <alignment horizontal="center" vertical="center" wrapText="1"/>
      <protection locked="0"/>
    </xf>
    <xf numFmtId="172" fontId="21" fillId="0" borderId="5" xfId="0" applyNumberFormat="1" applyFont="1" applyBorder="1" applyAlignment="1" applyProtection="1">
      <alignment vertical="center"/>
      <protection locked="0"/>
    </xf>
    <xf numFmtId="0" fontId="34" fillId="0" borderId="15"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protection locked="0"/>
    </xf>
    <xf numFmtId="172" fontId="21" fillId="12" borderId="5" xfId="0" applyNumberFormat="1" applyFont="1" applyFill="1" applyBorder="1" applyAlignment="1" applyProtection="1">
      <alignment vertical="center"/>
      <protection hidden="1"/>
    </xf>
    <xf numFmtId="0" fontId="14" fillId="15" borderId="0" xfId="0" applyFont="1" applyFill="1" applyBorder="1" applyAlignment="1" applyProtection="1">
      <alignment horizontal="center" vertical="center" wrapText="1"/>
      <protection locked="0"/>
    </xf>
    <xf numFmtId="0" fontId="25" fillId="15" borderId="0" xfId="0" applyFont="1" applyFill="1" applyBorder="1" applyAlignment="1" applyProtection="1">
      <alignment horizontal="center"/>
      <protection locked="0"/>
    </xf>
    <xf numFmtId="0" fontId="14" fillId="15" borderId="0" xfId="0" applyFont="1" applyFill="1" applyBorder="1" applyAlignment="1" applyProtection="1">
      <alignment horizontal="center" wrapText="1"/>
      <protection locked="0"/>
    </xf>
    <xf numFmtId="0" fontId="31" fillId="15" borderId="0" xfId="0" applyFont="1" applyFill="1" applyAlignment="1" applyProtection="1">
      <alignment vertical="center"/>
      <protection locked="0"/>
    </xf>
    <xf numFmtId="0" fontId="21" fillId="15" borderId="0" xfId="0" applyFont="1" applyFill="1" applyAlignment="1" applyProtection="1">
      <alignment vertical="center"/>
      <protection locked="0"/>
    </xf>
    <xf numFmtId="167" fontId="33" fillId="15" borderId="0" xfId="1" applyNumberFormat="1" applyFont="1" applyFill="1" applyBorder="1" applyAlignment="1" applyProtection="1">
      <alignment horizontal="left" vertical="center" wrapText="1"/>
      <protection locked="0"/>
    </xf>
    <xf numFmtId="172" fontId="21" fillId="15" borderId="0" xfId="0" applyNumberFormat="1" applyFont="1" applyFill="1" applyAlignment="1" applyProtection="1">
      <alignment vertical="center"/>
      <protection locked="0"/>
    </xf>
    <xf numFmtId="172" fontId="23" fillId="15" borderId="0" xfId="4" applyNumberFormat="1" applyFont="1" applyFill="1" applyBorder="1" applyAlignment="1" applyProtection="1">
      <alignment horizontal="center" vertical="center"/>
      <protection locked="0"/>
    </xf>
    <xf numFmtId="171" fontId="14" fillId="15" borderId="0" xfId="0" applyNumberFormat="1" applyFont="1" applyFill="1" applyBorder="1" applyAlignment="1" applyProtection="1">
      <alignment vertical="center" wrapText="1"/>
      <protection locked="0"/>
    </xf>
    <xf numFmtId="0" fontId="15" fillId="15" borderId="0" xfId="4" applyFont="1" applyFill="1" applyAlignment="1" applyProtection="1">
      <alignment vertical="center"/>
      <protection locked="0"/>
    </xf>
    <xf numFmtId="0" fontId="14" fillId="15" borderId="0" xfId="4" applyFont="1" applyFill="1" applyBorder="1" applyAlignment="1" applyProtection="1">
      <alignment vertical="center"/>
      <protection locked="0"/>
    </xf>
    <xf numFmtId="171" fontId="15" fillId="15" borderId="0" xfId="4" applyNumberFormat="1" applyFont="1" applyFill="1" applyAlignment="1" applyProtection="1">
      <alignment vertical="center"/>
      <protection locked="0"/>
    </xf>
    <xf numFmtId="0" fontId="19" fillId="15" borderId="34" xfId="0" applyFont="1" applyFill="1" applyBorder="1" applyAlignment="1" applyProtection="1">
      <alignment vertical="center"/>
      <protection locked="0"/>
    </xf>
    <xf numFmtId="0" fontId="19" fillId="15" borderId="0" xfId="0" applyFont="1" applyFill="1" applyBorder="1" applyAlignment="1" applyProtection="1">
      <alignment vertical="center"/>
      <protection locked="0"/>
    </xf>
    <xf numFmtId="0" fontId="22" fillId="15" borderId="0" xfId="0" applyFont="1" applyFill="1" applyBorder="1" applyAlignment="1" applyProtection="1">
      <alignment horizontal="center" vertical="center"/>
      <protection locked="0"/>
    </xf>
    <xf numFmtId="172" fontId="21" fillId="0" borderId="14" xfId="0" applyNumberFormat="1" applyFont="1" applyBorder="1" applyAlignment="1" applyProtection="1">
      <alignment vertical="center"/>
      <protection hidden="1"/>
    </xf>
    <xf numFmtId="164" fontId="33" fillId="0" borderId="20" xfId="1" applyNumberFormat="1" applyFont="1" applyFill="1" applyBorder="1" applyAlignment="1" applyProtection="1">
      <alignment horizontal="right" vertical="center" wrapText="1"/>
      <protection locked="0"/>
    </xf>
    <xf numFmtId="172" fontId="18" fillId="12" borderId="5" xfId="0" applyNumberFormat="1" applyFont="1" applyFill="1" applyBorder="1" applyAlignment="1" applyProtection="1">
      <alignment vertical="center"/>
      <protection hidden="1"/>
    </xf>
    <xf numFmtId="0" fontId="0" fillId="15" borderId="0" xfId="0" applyFill="1" applyAlignment="1" applyProtection="1">
      <alignment vertical="center"/>
      <protection locked="0"/>
    </xf>
    <xf numFmtId="167" fontId="3" fillId="15" borderId="0" xfId="1" applyNumberFormat="1" applyFont="1" applyFill="1" applyBorder="1" applyAlignment="1" applyProtection="1">
      <alignment horizontal="left" vertical="center" wrapText="1"/>
      <protection locked="0"/>
    </xf>
    <xf numFmtId="171" fontId="21" fillId="11" borderId="5" xfId="0" applyNumberFormat="1" applyFont="1" applyFill="1" applyBorder="1" applyAlignment="1" applyProtection="1">
      <alignment vertical="center"/>
      <protection hidden="1"/>
    </xf>
    <xf numFmtId="0" fontId="34" fillId="0" borderId="15" xfId="0" applyFont="1" applyFill="1" applyBorder="1" applyAlignment="1" applyProtection="1">
      <alignment horizontal="justify" vertical="center" wrapText="1"/>
      <protection locked="0"/>
    </xf>
    <xf numFmtId="0" fontId="18" fillId="0" borderId="13" xfId="0" applyFont="1" applyFill="1" applyBorder="1" applyAlignment="1" applyProtection="1">
      <alignment horizontal="justify" vertical="center"/>
      <protection locked="0"/>
    </xf>
    <xf numFmtId="164" fontId="33" fillId="0" borderId="37" xfId="1" applyNumberFormat="1" applyFont="1" applyFill="1" applyBorder="1" applyAlignment="1" applyProtection="1">
      <alignment horizontal="right" vertical="center" wrapText="1"/>
      <protection locked="0"/>
    </xf>
    <xf numFmtId="172" fontId="33" fillId="0" borderId="37" xfId="1" applyNumberFormat="1" applyFont="1" applyFill="1" applyBorder="1" applyAlignment="1" applyProtection="1">
      <alignment horizontal="left" vertical="center" wrapText="1"/>
      <protection locked="0"/>
    </xf>
    <xf numFmtId="172" fontId="21" fillId="0" borderId="57" xfId="0" applyNumberFormat="1" applyFont="1" applyBorder="1" applyAlignment="1" applyProtection="1">
      <alignment vertical="center"/>
      <protection locked="0"/>
    </xf>
    <xf numFmtId="172" fontId="21" fillId="11" borderId="5" xfId="0" applyNumberFormat="1" applyFont="1" applyFill="1" applyBorder="1" applyAlignment="1" applyProtection="1">
      <alignment vertical="center"/>
      <protection hidden="1"/>
    </xf>
    <xf numFmtId="164" fontId="0" fillId="15" borderId="0" xfId="0" applyNumberFormat="1" applyFill="1" applyAlignment="1" applyProtection="1">
      <alignment vertical="center"/>
      <protection locked="0"/>
    </xf>
    <xf numFmtId="0" fontId="35" fillId="0" borderId="5" xfId="0" applyFont="1" applyBorder="1" applyAlignment="1" applyProtection="1">
      <alignment vertical="center"/>
      <protection locked="0"/>
    </xf>
    <xf numFmtId="0" fontId="35" fillId="0" borderId="5" xfId="0" applyFont="1" applyBorder="1" applyAlignment="1" applyProtection="1">
      <alignment horizontal="center" vertical="center"/>
      <protection locked="0"/>
    </xf>
    <xf numFmtId="0" fontId="36" fillId="0" borderId="5" xfId="0" applyFont="1" applyFill="1" applyBorder="1" applyAlignment="1" applyProtection="1">
      <alignment horizontal="left" vertical="center" wrapText="1"/>
      <protection locked="0"/>
    </xf>
    <xf numFmtId="172" fontId="21" fillId="0" borderId="5" xfId="0" applyNumberFormat="1" applyFont="1" applyFill="1" applyBorder="1" applyAlignment="1" applyProtection="1">
      <alignment horizontal="right" vertical="center" wrapText="1"/>
      <protection locked="0"/>
    </xf>
    <xf numFmtId="172" fontId="18" fillId="0" borderId="5" xfId="0" applyNumberFormat="1" applyFont="1" applyFill="1" applyBorder="1" applyAlignment="1" applyProtection="1">
      <alignment horizontal="right" vertical="center" wrapText="1"/>
      <protection hidden="1"/>
    </xf>
    <xf numFmtId="172" fontId="18" fillId="0" borderId="5" xfId="0" applyNumberFormat="1" applyFont="1" applyFill="1" applyBorder="1" applyAlignment="1" applyProtection="1">
      <alignment horizontal="right" vertical="center" wrapText="1"/>
      <protection locked="0"/>
    </xf>
    <xf numFmtId="172" fontId="18" fillId="0" borderId="5" xfId="0" applyNumberFormat="1" applyFont="1" applyBorder="1" applyAlignment="1" applyProtection="1">
      <alignment vertical="center"/>
      <protection hidden="1"/>
    </xf>
    <xf numFmtId="172" fontId="18" fillId="0" borderId="5" xfId="0" applyNumberFormat="1" applyFont="1" applyBorder="1" applyAlignment="1" applyProtection="1">
      <alignment vertical="center"/>
      <protection locked="0"/>
    </xf>
    <xf numFmtId="172" fontId="21" fillId="0" borderId="5" xfId="0" applyNumberFormat="1" applyFont="1" applyFill="1" applyBorder="1" applyAlignment="1" applyProtection="1">
      <alignment horizontal="right" vertical="center"/>
      <protection locked="0"/>
    </xf>
    <xf numFmtId="172" fontId="18" fillId="8" borderId="5" xfId="0" applyNumberFormat="1" applyFont="1" applyFill="1" applyBorder="1" applyAlignment="1" applyProtection="1">
      <alignment horizontal="right" vertical="center"/>
      <protection hidden="1"/>
    </xf>
    <xf numFmtId="0" fontId="36" fillId="0" borderId="24" xfId="0" applyFont="1" applyFill="1" applyBorder="1" applyAlignment="1" applyProtection="1">
      <alignment horizontal="left" vertical="center" wrapText="1"/>
      <protection locked="0"/>
    </xf>
    <xf numFmtId="0" fontId="36" fillId="13" borderId="24" xfId="0" applyFont="1" applyFill="1" applyBorder="1" applyAlignment="1" applyProtection="1">
      <alignment horizontal="left" vertical="center" wrapText="1"/>
      <protection locked="0"/>
    </xf>
    <xf numFmtId="0" fontId="37" fillId="0" borderId="5" xfId="0" applyFont="1" applyFill="1" applyBorder="1" applyAlignment="1" applyProtection="1">
      <alignment vertical="center"/>
      <protection locked="0"/>
    </xf>
    <xf numFmtId="0" fontId="37" fillId="13" borderId="5" xfId="0" applyFont="1" applyFill="1" applyBorder="1" applyAlignment="1" applyProtection="1">
      <alignment vertical="center"/>
      <protection locked="0"/>
    </xf>
    <xf numFmtId="0" fontId="21" fillId="15" borderId="34" xfId="0" applyFont="1" applyFill="1" applyBorder="1" applyAlignment="1" applyProtection="1">
      <alignment vertical="center"/>
      <protection locked="0"/>
    </xf>
    <xf numFmtId="0" fontId="19" fillId="15" borderId="34" xfId="0" applyFont="1" applyFill="1" applyBorder="1" applyAlignment="1" applyProtection="1">
      <protection locked="0"/>
    </xf>
    <xf numFmtId="167" fontId="36" fillId="14" borderId="5" xfId="1" applyNumberFormat="1" applyFont="1" applyFill="1" applyBorder="1" applyAlignment="1" applyProtection="1">
      <alignment horizontal="center" vertical="center" wrapText="1"/>
      <protection locked="0"/>
    </xf>
    <xf numFmtId="0" fontId="37" fillId="14" borderId="5" xfId="0" applyFont="1" applyFill="1" applyBorder="1" applyAlignment="1" applyProtection="1">
      <alignment horizontal="center" vertical="center" wrapText="1"/>
      <protection locked="0"/>
    </xf>
    <xf numFmtId="0" fontId="21" fillId="15" borderId="0" xfId="0" applyFont="1" applyFill="1" applyAlignment="1" applyProtection="1">
      <alignment vertical="center" wrapText="1"/>
      <protection locked="0"/>
    </xf>
    <xf numFmtId="0" fontId="21" fillId="15" borderId="34"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5" fillId="0" borderId="13" xfId="0" applyFont="1" applyBorder="1" applyAlignment="1" applyProtection="1">
      <alignment vertical="center"/>
      <protection locked="0"/>
    </xf>
    <xf numFmtId="0" fontId="18" fillId="12" borderId="14" xfId="0" applyFont="1" applyFill="1" applyBorder="1" applyAlignment="1" applyProtection="1">
      <alignment horizontal="center" vertical="center" wrapText="1"/>
      <protection locked="0"/>
    </xf>
    <xf numFmtId="172" fontId="18" fillId="0" borderId="14" xfId="0" applyNumberFormat="1" applyFont="1" applyBorder="1" applyAlignment="1" applyProtection="1">
      <alignment vertical="center"/>
      <protection locked="0"/>
    </xf>
    <xf numFmtId="0" fontId="18" fillId="0" borderId="13" xfId="0" applyFont="1" applyFill="1" applyBorder="1" applyAlignment="1" applyProtection="1">
      <alignment horizontal="center" vertical="center" wrapText="1"/>
      <protection locked="0"/>
    </xf>
    <xf numFmtId="172" fontId="18" fillId="8" borderId="14" xfId="0" applyNumberFormat="1" applyFont="1" applyFill="1" applyBorder="1" applyAlignment="1" applyProtection="1">
      <alignment horizontal="right" vertical="center"/>
      <protection hidden="1"/>
    </xf>
    <xf numFmtId="172" fontId="18" fillId="8" borderId="56" xfId="0" applyNumberFormat="1" applyFont="1" applyFill="1" applyBorder="1" applyAlignment="1" applyProtection="1">
      <alignment horizontal="right" vertical="center"/>
      <protection hidden="1"/>
    </xf>
    <xf numFmtId="172" fontId="18" fillId="8" borderId="3" xfId="0" applyNumberFormat="1" applyFont="1" applyFill="1" applyBorder="1" applyAlignment="1" applyProtection="1">
      <alignment horizontal="right" vertical="center"/>
      <protection hidden="1"/>
    </xf>
    <xf numFmtId="0" fontId="39" fillId="13" borderId="20" xfId="0" applyFont="1" applyFill="1" applyBorder="1" applyAlignment="1" applyProtection="1">
      <alignment vertical="center" wrapText="1"/>
      <protection locked="0"/>
    </xf>
    <xf numFmtId="0" fontId="14" fillId="15" borderId="0" xfId="0" applyFont="1" applyFill="1" applyBorder="1" applyAlignment="1" applyProtection="1">
      <alignment vertical="center" wrapText="1"/>
      <protection locked="0"/>
    </xf>
    <xf numFmtId="0" fontId="19" fillId="12" borderId="13" xfId="0" applyFont="1" applyFill="1" applyBorder="1" applyAlignment="1" applyProtection="1">
      <alignment vertical="center"/>
      <protection locked="0"/>
    </xf>
    <xf numFmtId="0" fontId="19" fillId="12" borderId="5" xfId="0" applyFont="1" applyFill="1" applyBorder="1" applyAlignment="1" applyProtection="1">
      <alignment vertical="center"/>
      <protection locked="0"/>
    </xf>
    <xf numFmtId="0" fontId="19" fillId="12" borderId="14" xfId="0" applyFont="1" applyFill="1" applyBorder="1" applyAlignment="1" applyProtection="1">
      <alignment vertical="center"/>
      <protection locked="0"/>
    </xf>
    <xf numFmtId="172" fontId="15" fillId="0" borderId="24" xfId="4" applyNumberFormat="1" applyFont="1" applyBorder="1" applyAlignment="1" applyProtection="1">
      <alignment horizontal="right" vertical="center"/>
      <protection locked="0"/>
    </xf>
    <xf numFmtId="174" fontId="15" fillId="0" borderId="5" xfId="4" applyNumberFormat="1" applyFont="1" applyBorder="1" applyAlignment="1" applyProtection="1">
      <alignment horizontal="center" vertical="center"/>
      <protection locked="0"/>
    </xf>
    <xf numFmtId="0" fontId="15" fillId="0" borderId="56" xfId="4" applyFont="1" applyBorder="1" applyAlignment="1" applyProtection="1">
      <alignment vertical="center"/>
      <protection locked="0"/>
    </xf>
    <xf numFmtId="0" fontId="15" fillId="15" borderId="0" xfId="4" applyFont="1" applyFill="1" applyAlignment="1" applyProtection="1">
      <alignment horizontal="right" vertical="center"/>
      <protection locked="0"/>
    </xf>
    <xf numFmtId="0" fontId="18" fillId="15" borderId="0" xfId="0" applyFont="1" applyFill="1" applyAlignment="1" applyProtection="1">
      <alignment vertical="center"/>
      <protection locked="0"/>
    </xf>
    <xf numFmtId="0" fontId="18" fillId="15" borderId="0" xfId="0" applyFont="1" applyFill="1" applyAlignment="1" applyProtection="1">
      <alignment horizontal="center" vertical="center"/>
      <protection locked="0"/>
    </xf>
    <xf numFmtId="172" fontId="15" fillId="15" borderId="0" xfId="4" applyNumberFormat="1" applyFont="1" applyFill="1" applyAlignment="1" applyProtection="1">
      <alignment vertical="center"/>
      <protection locked="0"/>
    </xf>
    <xf numFmtId="0" fontId="24" fillId="15" borderId="0" xfId="0" applyFont="1" applyFill="1" applyAlignment="1" applyProtection="1">
      <alignment vertical="center"/>
      <protection locked="0"/>
    </xf>
    <xf numFmtId="0" fontId="15" fillId="15" borderId="34" xfId="4" applyFont="1" applyFill="1" applyBorder="1" applyAlignment="1" applyProtection="1">
      <alignment vertical="center"/>
      <protection locked="0"/>
    </xf>
    <xf numFmtId="0" fontId="15" fillId="0" borderId="17" xfId="4" applyFont="1" applyBorder="1" applyAlignment="1" applyProtection="1">
      <alignment vertical="center"/>
      <protection locked="0"/>
    </xf>
    <xf numFmtId="0" fontId="15" fillId="0" borderId="4" xfId="4" applyFont="1" applyBorder="1" applyAlignment="1" applyProtection="1">
      <alignment vertical="center"/>
      <protection locked="0"/>
    </xf>
    <xf numFmtId="0" fontId="14" fillId="8" borderId="13" xfId="0" applyFont="1" applyFill="1" applyBorder="1" applyAlignment="1" applyProtection="1">
      <alignment horizontal="center" vertical="center"/>
      <protection locked="0"/>
    </xf>
    <xf numFmtId="0" fontId="14" fillId="8" borderId="14"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172" fontId="15" fillId="11" borderId="14" xfId="2" applyNumberFormat="1" applyFont="1" applyFill="1" applyBorder="1" applyAlignment="1" applyProtection="1">
      <alignment horizontal="center" vertical="center"/>
      <protection hidden="1"/>
    </xf>
    <xf numFmtId="0" fontId="14" fillId="8" borderId="29" xfId="0" applyFont="1" applyFill="1" applyBorder="1" applyAlignment="1" applyProtection="1">
      <alignment horizontal="center" vertical="center"/>
      <protection locked="0"/>
    </xf>
    <xf numFmtId="165" fontId="14" fillId="8" borderId="26" xfId="2" applyFont="1" applyFill="1" applyBorder="1" applyAlignment="1" applyProtection="1">
      <alignment vertical="center"/>
      <protection locked="0"/>
    </xf>
    <xf numFmtId="165" fontId="14" fillId="8" borderId="26" xfId="2" applyFont="1" applyFill="1" applyBorder="1" applyAlignment="1" applyProtection="1">
      <alignment vertical="center"/>
      <protection hidden="1"/>
    </xf>
    <xf numFmtId="165" fontId="14" fillId="8" borderId="81" xfId="2" applyFont="1" applyFill="1" applyBorder="1" applyAlignment="1" applyProtection="1">
      <alignment vertical="center"/>
      <protection hidden="1"/>
    </xf>
    <xf numFmtId="0" fontId="26" fillId="15" borderId="0" xfId="0" applyFont="1" applyFill="1" applyAlignment="1" applyProtection="1">
      <alignment vertical="center"/>
      <protection locked="0"/>
    </xf>
    <xf numFmtId="172" fontId="14" fillId="12" borderId="5" xfId="6" applyNumberFormat="1" applyFont="1" applyFill="1" applyBorder="1" applyAlignment="1" applyProtection="1">
      <alignment horizontal="center" vertical="center" wrapText="1"/>
      <protection locked="0"/>
    </xf>
    <xf numFmtId="172" fontId="14" fillId="12" borderId="63" xfId="6" applyNumberFormat="1" applyFont="1" applyFill="1" applyBorder="1" applyAlignment="1" applyProtection="1">
      <alignment horizontal="center" vertical="center" wrapText="1"/>
      <protection locked="0"/>
    </xf>
    <xf numFmtId="172" fontId="15" fillId="12" borderId="5" xfId="6" applyNumberFormat="1" applyFont="1" applyFill="1" applyBorder="1" applyAlignment="1" applyProtection="1">
      <alignment vertical="center"/>
      <protection locked="0"/>
    </xf>
    <xf numFmtId="172" fontId="15" fillId="12" borderId="14" xfId="6" applyNumberFormat="1" applyFont="1" applyFill="1" applyBorder="1" applyAlignment="1" applyProtection="1">
      <alignment vertical="center"/>
      <protection hidden="1"/>
    </xf>
    <xf numFmtId="172" fontId="15" fillId="12" borderId="5" xfId="6" applyNumberFormat="1" applyFont="1" applyFill="1" applyBorder="1" applyAlignment="1" applyProtection="1">
      <alignment vertical="center"/>
      <protection hidden="1"/>
    </xf>
    <xf numFmtId="172" fontId="15" fillId="12" borderId="14" xfId="6" applyNumberFormat="1" applyFont="1" applyFill="1" applyBorder="1" applyAlignment="1" applyProtection="1">
      <alignment vertical="center"/>
      <protection locked="0"/>
    </xf>
    <xf numFmtId="172" fontId="14" fillId="12" borderId="14" xfId="6" applyNumberFormat="1" applyFont="1" applyFill="1" applyBorder="1" applyAlignment="1" applyProtection="1">
      <alignment vertical="center"/>
      <protection hidden="1"/>
    </xf>
    <xf numFmtId="172" fontId="14" fillId="12" borderId="1" xfId="4" applyNumberFormat="1" applyFont="1" applyFill="1" applyBorder="1" applyAlignment="1" applyProtection="1">
      <alignment vertical="center"/>
      <protection hidden="1"/>
    </xf>
    <xf numFmtId="172" fontId="14" fillId="12" borderId="3" xfId="4" applyNumberFormat="1" applyFont="1" applyFill="1" applyBorder="1" applyAlignment="1" applyProtection="1">
      <alignment vertical="center"/>
      <protection hidden="1"/>
    </xf>
    <xf numFmtId="0" fontId="15" fillId="15" borderId="0" xfId="4" applyFill="1" applyAlignment="1" applyProtection="1">
      <alignment vertical="center"/>
      <protection locked="0"/>
    </xf>
    <xf numFmtId="0" fontId="20" fillId="15" borderId="0" xfId="4" applyFont="1" applyFill="1" applyAlignment="1" applyProtection="1">
      <alignment horizontal="justify" vertical="center"/>
      <protection locked="0"/>
    </xf>
    <xf numFmtId="0" fontId="15" fillId="15" borderId="34" xfId="4" applyFill="1" applyBorder="1" applyAlignment="1" applyProtection="1">
      <alignment vertical="center"/>
      <protection locked="0"/>
    </xf>
    <xf numFmtId="0" fontId="19" fillId="15" borderId="0" xfId="0" applyFont="1" applyFill="1" applyAlignment="1" applyProtection="1">
      <alignment vertical="center"/>
      <protection locked="0"/>
    </xf>
    <xf numFmtId="0" fontId="22" fillId="15" borderId="0" xfId="0" applyFont="1" applyFill="1" applyAlignment="1" applyProtection="1">
      <alignment horizontal="center" vertical="center"/>
      <protection locked="0"/>
    </xf>
    <xf numFmtId="0" fontId="27" fillId="0" borderId="0" xfId="0" applyFont="1" applyAlignment="1">
      <alignment vertical="center"/>
    </xf>
    <xf numFmtId="0" fontId="27" fillId="0" borderId="0" xfId="0" applyFont="1" applyAlignment="1">
      <alignment horizontal="center" vertical="center"/>
    </xf>
    <xf numFmtId="0" fontId="31" fillId="15" borderId="0" xfId="0" applyFont="1" applyFill="1" applyAlignment="1">
      <alignment vertical="center"/>
    </xf>
    <xf numFmtId="0" fontId="22" fillId="0" borderId="35" xfId="0" applyFont="1" applyBorder="1" applyAlignment="1" applyProtection="1">
      <alignment horizontal="center" vertical="center"/>
      <protection locked="0"/>
    </xf>
    <xf numFmtId="14" fontId="22" fillId="0" borderId="35" xfId="0" applyNumberFormat="1" applyFont="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14" fontId="22" fillId="0" borderId="35" xfId="0" applyNumberFormat="1"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5" xfId="0" applyBorder="1" applyAlignment="1">
      <alignment horizontal="center" vertical="center" wrapText="1"/>
    </xf>
    <xf numFmtId="167" fontId="2" fillId="0" borderId="9" xfId="1" applyNumberFormat="1" applyFont="1" applyBorder="1" applyAlignment="1">
      <alignment horizontal="center" vertical="center" wrapText="1"/>
    </xf>
    <xf numFmtId="167" fontId="2" fillId="0" borderId="21" xfId="1" applyNumberFormat="1" applyFont="1" applyBorder="1" applyAlignment="1">
      <alignment horizontal="center" vertical="center" wrapText="1"/>
    </xf>
    <xf numFmtId="167" fontId="2" fillId="0" borderId="5" xfId="1"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0" fillId="0" borderId="22" xfId="0" applyBorder="1" applyAlignment="1">
      <alignment horizontal="center" vertical="center" wrapText="1"/>
    </xf>
    <xf numFmtId="167" fontId="2" fillId="0" borderId="55" xfId="1" applyNumberFormat="1" applyFont="1" applyBorder="1" applyAlignment="1">
      <alignment horizontal="center" vertical="center"/>
    </xf>
    <xf numFmtId="167" fontId="2" fillId="0" borderId="1" xfId="1" applyNumberFormat="1" applyFont="1" applyBorder="1" applyAlignment="1">
      <alignment horizontal="center" vertical="center"/>
    </xf>
    <xf numFmtId="0" fontId="2" fillId="0" borderId="29"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67" fontId="2" fillId="0" borderId="51" xfId="1" applyNumberFormat="1" applyFont="1" applyBorder="1" applyAlignment="1">
      <alignment horizontal="center" vertical="center" wrapText="1"/>
    </xf>
    <xf numFmtId="167" fontId="2" fillId="0" borderId="52" xfId="1" applyNumberFormat="1" applyFont="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2" fillId="0" borderId="5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33" xfId="0" applyBorder="1" applyAlignment="1">
      <alignment horizontal="center" vertical="center" wrapText="1"/>
    </xf>
    <xf numFmtId="167" fontId="2" fillId="0" borderId="27" xfId="1" applyNumberFormat="1" applyFont="1" applyBorder="1" applyAlignment="1">
      <alignment horizontal="center" vertical="center" wrapText="1"/>
    </xf>
    <xf numFmtId="0" fontId="0" fillId="0" borderId="51" xfId="0" applyBorder="1" applyAlignment="1">
      <alignment horizontal="left" wrapText="1"/>
    </xf>
    <xf numFmtId="0" fontId="0" fillId="0" borderId="53" xfId="0" applyBorder="1" applyAlignment="1">
      <alignment horizontal="left" wrapText="1"/>
    </xf>
    <xf numFmtId="0" fontId="0" fillId="0" borderId="52" xfId="0" applyBorder="1" applyAlignment="1">
      <alignment horizontal="left" wrapText="1"/>
    </xf>
    <xf numFmtId="167" fontId="0" fillId="0" borderId="51" xfId="0" applyNumberFormat="1" applyBorder="1" applyAlignment="1">
      <alignment horizontal="center" vertical="center"/>
    </xf>
    <xf numFmtId="167" fontId="0" fillId="0" borderId="53" xfId="0" applyNumberFormat="1" applyBorder="1" applyAlignment="1">
      <alignment horizontal="center" vertical="center"/>
    </xf>
    <xf numFmtId="167" fontId="0" fillId="0" borderId="52" xfId="0" applyNumberFormat="1" applyBorder="1" applyAlignment="1">
      <alignment horizontal="center" vertical="center"/>
    </xf>
    <xf numFmtId="167" fontId="2" fillId="0" borderId="11" xfId="1" applyNumberFormat="1" applyFont="1" applyBorder="1" applyAlignment="1">
      <alignment horizontal="center" vertical="center" wrapText="1"/>
    </xf>
    <xf numFmtId="167" fontId="2" fillId="0" borderId="28" xfId="1" applyNumberFormat="1" applyFont="1" applyBorder="1" applyAlignment="1">
      <alignment horizontal="center" vertical="center" wrapText="1"/>
    </xf>
    <xf numFmtId="0" fontId="0" fillId="0" borderId="22" xfId="0" applyBorder="1" applyAlignment="1">
      <alignment horizontal="center"/>
    </xf>
    <xf numFmtId="0" fontId="14" fillId="15" borderId="67" xfId="4" applyFont="1" applyFill="1" applyBorder="1" applyAlignment="1" applyProtection="1">
      <alignment horizontal="center" vertical="center"/>
      <protection locked="0"/>
    </xf>
    <xf numFmtId="0" fontId="14" fillId="15" borderId="68" xfId="4" applyFont="1" applyFill="1" applyBorder="1" applyAlignment="1" applyProtection="1">
      <alignment horizontal="center" vertical="center"/>
      <protection locked="0"/>
    </xf>
    <xf numFmtId="0" fontId="14" fillId="15" borderId="69" xfId="4" applyFont="1" applyFill="1" applyBorder="1" applyAlignment="1" applyProtection="1">
      <alignment horizontal="center" vertical="center"/>
      <protection locked="0"/>
    </xf>
    <xf numFmtId="0" fontId="14" fillId="15" borderId="70" xfId="4" applyFont="1" applyFill="1" applyBorder="1" applyAlignment="1" applyProtection="1">
      <alignment horizontal="center" vertical="center"/>
      <protection locked="0"/>
    </xf>
    <xf numFmtId="0" fontId="14" fillId="15" borderId="71" xfId="4" applyFont="1" applyFill="1" applyBorder="1" applyAlignment="1" applyProtection="1">
      <alignment horizontal="center" vertical="center"/>
      <protection locked="0"/>
    </xf>
    <xf numFmtId="0" fontId="14" fillId="15" borderId="72" xfId="4" applyFont="1" applyFill="1" applyBorder="1" applyAlignment="1" applyProtection="1">
      <alignment horizontal="center" vertical="center"/>
      <protection locked="0"/>
    </xf>
    <xf numFmtId="0" fontId="22" fillId="15" borderId="0" xfId="0" applyFont="1" applyFill="1" applyBorder="1" applyAlignment="1" applyProtection="1">
      <alignment horizontal="center" vertical="center"/>
      <protection locked="0"/>
    </xf>
    <xf numFmtId="0" fontId="18" fillId="4" borderId="61" xfId="4" applyFont="1" applyFill="1" applyBorder="1" applyAlignment="1" applyProtection="1">
      <alignment horizontal="center" vertical="center" wrapText="1"/>
      <protection locked="0"/>
    </xf>
    <xf numFmtId="0" fontId="18" fillId="4" borderId="37" xfId="4" applyFont="1" applyFill="1" applyBorder="1" applyAlignment="1" applyProtection="1">
      <alignment horizontal="center" vertical="center" wrapText="1"/>
      <protection locked="0"/>
    </xf>
    <xf numFmtId="0" fontId="18" fillId="4" borderId="57" xfId="4" applyFont="1" applyFill="1" applyBorder="1" applyAlignment="1" applyProtection="1">
      <alignment horizontal="center" vertical="center" wrapText="1"/>
      <protection locked="0"/>
    </xf>
    <xf numFmtId="0" fontId="18" fillId="11" borderId="13" xfId="4" applyFont="1" applyFill="1" applyBorder="1" applyAlignment="1" applyProtection="1">
      <alignment horizontal="center" vertical="center" wrapText="1"/>
      <protection locked="0"/>
    </xf>
    <xf numFmtId="0" fontId="18" fillId="11" borderId="5" xfId="4" applyFont="1" applyFill="1" applyBorder="1" applyAlignment="1" applyProtection="1">
      <alignment horizontal="center" vertical="center" wrapText="1"/>
      <protection locked="0"/>
    </xf>
    <xf numFmtId="0" fontId="18" fillId="4" borderId="29" xfId="4" applyFont="1" applyFill="1" applyBorder="1" applyAlignment="1" applyProtection="1">
      <alignment horizontal="center" vertical="center" wrapText="1"/>
      <protection locked="0"/>
    </xf>
    <xf numFmtId="0" fontId="18" fillId="4" borderId="56" xfId="4" applyFont="1" applyFill="1" applyBorder="1" applyAlignment="1" applyProtection="1">
      <alignment horizontal="center" vertical="center" wrapText="1"/>
      <protection locked="0"/>
    </xf>
    <xf numFmtId="172" fontId="14" fillId="11" borderId="6" xfId="4" applyNumberFormat="1" applyFont="1" applyFill="1" applyBorder="1" applyAlignment="1" applyProtection="1">
      <alignment horizontal="center" vertical="center"/>
      <protection locked="0"/>
    </xf>
    <xf numFmtId="172" fontId="14" fillId="11" borderId="73" xfId="4" applyNumberFormat="1" applyFont="1" applyFill="1" applyBorder="1" applyAlignment="1" applyProtection="1">
      <alignment horizontal="center" vertical="center"/>
      <protection locked="0"/>
    </xf>
    <xf numFmtId="0" fontId="25" fillId="0" borderId="78" xfId="0" applyFont="1" applyFill="1" applyBorder="1" applyAlignment="1" applyProtection="1">
      <alignment horizontal="center"/>
      <protection locked="0"/>
    </xf>
    <xf numFmtId="0" fontId="25" fillId="0" borderId="79" xfId="0" applyFont="1" applyFill="1" applyBorder="1" applyAlignment="1" applyProtection="1">
      <alignment horizontal="center"/>
      <protection locked="0"/>
    </xf>
    <xf numFmtId="0" fontId="25" fillId="0" borderId="80" xfId="0" applyFont="1" applyFill="1" applyBorder="1" applyAlignment="1" applyProtection="1">
      <alignment horizontal="center"/>
      <protection locked="0"/>
    </xf>
    <xf numFmtId="0" fontId="22" fillId="0" borderId="6"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14" fontId="22" fillId="0" borderId="6" xfId="0" applyNumberFormat="1" applyFont="1" applyFill="1" applyBorder="1" applyAlignment="1" applyProtection="1">
      <alignment horizontal="center" vertical="center"/>
      <protection locked="0"/>
    </xf>
    <xf numFmtId="14" fontId="22" fillId="0" borderId="7" xfId="0" applyNumberFormat="1" applyFont="1" applyFill="1" applyBorder="1" applyAlignment="1" applyProtection="1">
      <alignment horizontal="center" vertical="center"/>
      <protection locked="0"/>
    </xf>
    <xf numFmtId="0" fontId="14" fillId="0" borderId="6" xfId="0" applyFont="1" applyFill="1" applyBorder="1" applyAlignment="1" applyProtection="1">
      <alignment horizontal="center" wrapText="1"/>
      <protection locked="0"/>
    </xf>
    <xf numFmtId="0" fontId="14" fillId="0" borderId="73" xfId="0" applyFont="1" applyFill="1" applyBorder="1" applyAlignment="1" applyProtection="1">
      <alignment horizontal="center" wrapText="1"/>
      <protection locked="0"/>
    </xf>
    <xf numFmtId="0" fontId="14" fillId="0" borderId="7" xfId="0" applyFont="1" applyFill="1" applyBorder="1" applyAlignment="1" applyProtection="1">
      <alignment horizontal="center" wrapText="1"/>
      <protection locked="0"/>
    </xf>
    <xf numFmtId="0" fontId="14" fillId="0" borderId="67" xfId="0" applyFont="1" applyFill="1" applyBorder="1" applyAlignment="1" applyProtection="1">
      <alignment horizontal="center" vertical="center" wrapText="1"/>
      <protection locked="0"/>
    </xf>
    <xf numFmtId="0" fontId="14" fillId="0" borderId="68" xfId="0" applyFont="1" applyFill="1" applyBorder="1" applyAlignment="1" applyProtection="1">
      <alignment horizontal="center" vertical="center" wrapText="1"/>
      <protection locked="0"/>
    </xf>
    <xf numFmtId="0" fontId="14" fillId="0" borderId="69"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70" xfId="0" applyFont="1" applyFill="1" applyBorder="1" applyAlignment="1" applyProtection="1">
      <alignment horizontal="center" vertical="center" wrapText="1"/>
      <protection locked="0"/>
    </xf>
    <xf numFmtId="0" fontId="14" fillId="0" borderId="71" xfId="0" applyFont="1" applyFill="1" applyBorder="1" applyAlignment="1" applyProtection="1">
      <alignment horizontal="center" vertical="center" wrapText="1"/>
      <protection locked="0"/>
    </xf>
    <xf numFmtId="0" fontId="14" fillId="0" borderId="72" xfId="0" applyFont="1" applyFill="1" applyBorder="1" applyAlignment="1" applyProtection="1">
      <alignment horizontal="center" vertical="center" wrapText="1"/>
      <protection locked="0"/>
    </xf>
    <xf numFmtId="0" fontId="21" fillId="12" borderId="20" xfId="0" applyFont="1" applyFill="1" applyBorder="1" applyAlignment="1" applyProtection="1">
      <alignment horizontal="center" vertical="center" wrapText="1"/>
      <protection locked="0"/>
    </xf>
    <xf numFmtId="0" fontId="21" fillId="12" borderId="57" xfId="0" applyFont="1" applyFill="1" applyBorder="1" applyAlignment="1" applyProtection="1">
      <alignment horizontal="center" vertical="center" wrapText="1"/>
      <protection locked="0"/>
    </xf>
    <xf numFmtId="0" fontId="18" fillId="0" borderId="61" xfId="4" applyFont="1" applyFill="1" applyBorder="1" applyAlignment="1" applyProtection="1">
      <alignment horizontal="center" vertical="center" wrapText="1"/>
      <protection locked="0"/>
    </xf>
    <xf numFmtId="0" fontId="18" fillId="0" borderId="37" xfId="4" applyFont="1" applyFill="1" applyBorder="1" applyAlignment="1" applyProtection="1">
      <alignment horizontal="center" vertical="center" wrapText="1"/>
      <protection locked="0"/>
    </xf>
    <xf numFmtId="0" fontId="18" fillId="0" borderId="57" xfId="4" applyFont="1" applyFill="1" applyBorder="1" applyAlignment="1" applyProtection="1">
      <alignment horizontal="center" vertical="center" wrapText="1"/>
      <protection locked="0"/>
    </xf>
    <xf numFmtId="0" fontId="21" fillId="0" borderId="20" xfId="4" applyFont="1" applyFill="1" applyBorder="1" applyAlignment="1" applyProtection="1">
      <alignment horizontal="center" vertical="center" wrapText="1"/>
      <protection locked="0"/>
    </xf>
    <xf numFmtId="0" fontId="21" fillId="0" borderId="37" xfId="4" applyFont="1" applyFill="1" applyBorder="1" applyAlignment="1" applyProtection="1">
      <alignment horizontal="center" vertical="center" wrapText="1"/>
      <protection locked="0"/>
    </xf>
    <xf numFmtId="0" fontId="21" fillId="0" borderId="57" xfId="4" applyFont="1" applyFill="1" applyBorder="1" applyAlignment="1" applyProtection="1">
      <alignment horizontal="center" vertical="center" wrapText="1"/>
      <protection locked="0"/>
    </xf>
    <xf numFmtId="0" fontId="18" fillId="13" borderId="61" xfId="4" applyFont="1" applyFill="1" applyBorder="1" applyAlignment="1" applyProtection="1">
      <alignment horizontal="center" vertical="center" wrapText="1"/>
      <protection locked="0"/>
    </xf>
    <xf numFmtId="0" fontId="18" fillId="13" borderId="37" xfId="4" applyFont="1" applyFill="1" applyBorder="1" applyAlignment="1" applyProtection="1">
      <alignment horizontal="center" vertical="center" wrapText="1"/>
      <protection locked="0"/>
    </xf>
    <xf numFmtId="0" fontId="18" fillId="13" borderId="57" xfId="4" applyFont="1" applyFill="1" applyBorder="1" applyAlignment="1" applyProtection="1">
      <alignment horizontal="center" vertical="center" wrapText="1"/>
      <protection locked="0"/>
    </xf>
    <xf numFmtId="0" fontId="19" fillId="12" borderId="5" xfId="0" applyFont="1" applyFill="1" applyBorder="1" applyAlignment="1" applyProtection="1">
      <alignment horizontal="center" vertical="center" wrapText="1"/>
      <protection locked="0"/>
    </xf>
    <xf numFmtId="0" fontId="21" fillId="12" borderId="5" xfId="0" applyFont="1" applyFill="1" applyBorder="1" applyAlignment="1" applyProtection="1">
      <alignment horizontal="center" vertical="center" wrapText="1"/>
      <protection locked="0"/>
    </xf>
    <xf numFmtId="0" fontId="20" fillId="12" borderId="13" xfId="4" applyFont="1" applyFill="1" applyBorder="1" applyAlignment="1" applyProtection="1">
      <alignment horizontal="center" vertical="center" wrapText="1"/>
      <protection locked="0"/>
    </xf>
    <xf numFmtId="0" fontId="20" fillId="12" borderId="5" xfId="4" applyFont="1" applyFill="1" applyBorder="1" applyAlignment="1" applyProtection="1">
      <alignment horizontal="center" vertical="center" wrapText="1"/>
      <protection locked="0"/>
    </xf>
    <xf numFmtId="0" fontId="20" fillId="12" borderId="14" xfId="4" applyFont="1" applyFill="1" applyBorder="1" applyAlignment="1" applyProtection="1">
      <alignment horizontal="center" vertical="center" wrapText="1"/>
      <protection locked="0"/>
    </xf>
    <xf numFmtId="0" fontId="20" fillId="0" borderId="61" xfId="4" applyFont="1" applyBorder="1" applyAlignment="1" applyProtection="1">
      <alignment horizontal="center" vertical="center"/>
      <protection locked="0"/>
    </xf>
    <xf numFmtId="0" fontId="20" fillId="0" borderId="37" xfId="4" applyFont="1" applyBorder="1" applyAlignment="1" applyProtection="1">
      <alignment horizontal="center" vertical="center"/>
      <protection locked="0"/>
    </xf>
    <xf numFmtId="0" fontId="20" fillId="0" borderId="57" xfId="4" applyFont="1" applyBorder="1" applyAlignment="1" applyProtection="1">
      <alignment horizontal="center" vertical="center"/>
      <protection locked="0"/>
    </xf>
    <xf numFmtId="0" fontId="18" fillId="0" borderId="18" xfId="4" applyFont="1" applyFill="1" applyBorder="1" applyAlignment="1" applyProtection="1">
      <alignment horizontal="center" vertical="center" wrapText="1"/>
      <protection locked="0"/>
    </xf>
    <xf numFmtId="0" fontId="18" fillId="0" borderId="23" xfId="4" applyFont="1" applyFill="1" applyBorder="1" applyAlignment="1" applyProtection="1">
      <alignment horizontal="center" vertical="center" wrapText="1"/>
      <protection locked="0"/>
    </xf>
    <xf numFmtId="0" fontId="18" fillId="0" borderId="24" xfId="4" applyFont="1" applyFill="1" applyBorder="1" applyAlignment="1" applyProtection="1">
      <alignment horizontal="center" vertical="center" wrapText="1"/>
      <protection locked="0"/>
    </xf>
    <xf numFmtId="0" fontId="18" fillId="0" borderId="13" xfId="4" applyFont="1" applyFill="1" applyBorder="1" applyAlignment="1" applyProtection="1">
      <alignment horizontal="center" vertical="center" wrapText="1"/>
      <protection locked="0"/>
    </xf>
    <xf numFmtId="0" fontId="18" fillId="0" borderId="5" xfId="4" applyFont="1" applyFill="1" applyBorder="1" applyAlignment="1" applyProtection="1">
      <alignment horizontal="center" vertical="center" wrapText="1"/>
      <protection locked="0"/>
    </xf>
    <xf numFmtId="0" fontId="21" fillId="0" borderId="54" xfId="4" applyFont="1" applyFill="1" applyBorder="1" applyAlignment="1" applyProtection="1">
      <alignment horizontal="center" vertical="center" wrapText="1"/>
      <protection locked="0"/>
    </xf>
    <xf numFmtId="0" fontId="21" fillId="0" borderId="34" xfId="4" applyFont="1" applyFill="1" applyBorder="1" applyAlignment="1" applyProtection="1">
      <alignment horizontal="center" vertical="center" wrapText="1"/>
      <protection locked="0"/>
    </xf>
    <xf numFmtId="0" fontId="21" fillId="0" borderId="23" xfId="4" applyFont="1" applyFill="1" applyBorder="1" applyAlignment="1" applyProtection="1">
      <alignment horizontal="center" vertical="center" wrapText="1"/>
      <protection locked="0"/>
    </xf>
    <xf numFmtId="0" fontId="21" fillId="12" borderId="37"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justify" vertical="center" wrapText="1"/>
      <protection locked="0"/>
    </xf>
    <xf numFmtId="0" fontId="33" fillId="0" borderId="57" xfId="0" applyFont="1" applyFill="1" applyBorder="1" applyAlignment="1" applyProtection="1">
      <alignment horizontal="justify" vertical="center" wrapText="1"/>
      <protection locked="0"/>
    </xf>
    <xf numFmtId="0" fontId="33" fillId="0" borderId="5" xfId="0" applyFont="1" applyFill="1" applyBorder="1" applyAlignment="1" applyProtection="1">
      <alignment vertical="center" wrapText="1"/>
      <protection locked="0"/>
    </xf>
    <xf numFmtId="0" fontId="18" fillId="13" borderId="5" xfId="4" applyFont="1" applyFill="1" applyBorder="1" applyAlignment="1" applyProtection="1">
      <alignment horizontal="center" vertical="center" wrapText="1"/>
      <protection locked="0"/>
    </xf>
    <xf numFmtId="0" fontId="15" fillId="0" borderId="20" xfId="0" applyFont="1" applyFill="1" applyBorder="1" applyAlignment="1" applyProtection="1">
      <alignment horizontal="justify" vertical="center" wrapText="1"/>
      <protection locked="0"/>
    </xf>
    <xf numFmtId="0" fontId="15" fillId="0" borderId="57" xfId="0" applyFont="1" applyFill="1" applyBorder="1" applyAlignment="1" applyProtection="1">
      <alignment horizontal="justify" vertical="center" wrapText="1"/>
      <protection locked="0"/>
    </xf>
    <xf numFmtId="0" fontId="18" fillId="12" borderId="12" xfId="0" applyFont="1" applyFill="1" applyBorder="1" applyAlignment="1" applyProtection="1">
      <alignment horizontal="center" vertical="center"/>
      <protection locked="0"/>
    </xf>
    <xf numFmtId="0" fontId="18" fillId="12" borderId="55" xfId="0" applyFont="1" applyFill="1" applyBorder="1" applyAlignment="1" applyProtection="1">
      <alignment horizontal="center" vertical="center"/>
      <protection locked="0"/>
    </xf>
    <xf numFmtId="0" fontId="18" fillId="12" borderId="1" xfId="0" applyFont="1" applyFill="1" applyBorder="1" applyAlignment="1" applyProtection="1">
      <alignment horizontal="center" vertical="center"/>
      <protection locked="0"/>
    </xf>
    <xf numFmtId="0" fontId="18" fillId="12" borderId="61" xfId="0" applyFont="1" applyFill="1" applyBorder="1" applyAlignment="1" applyProtection="1">
      <alignment horizontal="center" vertical="center" wrapText="1"/>
      <protection locked="0"/>
    </xf>
    <xf numFmtId="0" fontId="18" fillId="12" borderId="37" xfId="0" applyFont="1" applyFill="1" applyBorder="1" applyAlignment="1" applyProtection="1">
      <alignment horizontal="center" vertical="center" wrapText="1"/>
      <protection locked="0"/>
    </xf>
    <xf numFmtId="0" fontId="18" fillId="0" borderId="15" xfId="0" applyFont="1" applyFill="1" applyBorder="1" applyAlignment="1" applyProtection="1">
      <alignment horizontal="center" vertical="center" wrapText="1"/>
      <protection locked="0"/>
    </xf>
    <xf numFmtId="0" fontId="18" fillId="0" borderId="36"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172" fontId="21" fillId="13" borderId="5" xfId="4" applyNumberFormat="1" applyFont="1" applyFill="1" applyBorder="1" applyAlignment="1" applyProtection="1">
      <alignment horizontal="center" vertical="center" wrapText="1"/>
      <protection hidden="1"/>
    </xf>
    <xf numFmtId="0" fontId="18" fillId="12" borderId="58" xfId="0" applyFont="1" applyFill="1" applyBorder="1" applyAlignment="1" applyProtection="1">
      <alignment horizontal="center" vertical="center" wrapText="1"/>
      <protection locked="0"/>
    </xf>
    <xf numFmtId="0" fontId="18" fillId="12" borderId="10" xfId="0" applyFont="1" applyFill="1" applyBorder="1" applyAlignment="1" applyProtection="1">
      <alignment horizontal="center" vertical="center" wrapText="1"/>
      <protection locked="0"/>
    </xf>
    <xf numFmtId="0" fontId="18" fillId="12" borderId="54" xfId="0" applyFont="1" applyFill="1" applyBorder="1" applyAlignment="1" applyProtection="1">
      <alignment horizontal="center" vertical="center" wrapText="1"/>
      <protection locked="0"/>
    </xf>
    <xf numFmtId="0" fontId="18" fillId="12" borderId="23" xfId="0" applyFont="1" applyFill="1" applyBorder="1" applyAlignment="1" applyProtection="1">
      <alignment horizontal="center" vertical="center" wrapText="1"/>
      <protection locked="0"/>
    </xf>
    <xf numFmtId="0" fontId="18" fillId="12" borderId="64" xfId="0" applyFont="1" applyFill="1" applyBorder="1" applyAlignment="1" applyProtection="1">
      <alignment horizontal="center" vertical="center"/>
      <protection locked="0"/>
    </xf>
    <xf numFmtId="0" fontId="18" fillId="12" borderId="62" xfId="0" applyFont="1" applyFill="1" applyBorder="1" applyAlignment="1" applyProtection="1">
      <alignment horizontal="center" vertical="center"/>
      <protection locked="0"/>
    </xf>
    <xf numFmtId="0" fontId="18" fillId="12" borderId="61" xfId="4" applyFont="1" applyFill="1" applyBorder="1" applyAlignment="1" applyProtection="1">
      <alignment horizontal="center" vertical="center" wrapText="1"/>
      <protection locked="0"/>
    </xf>
    <xf numFmtId="0" fontId="18" fillId="12" borderId="37" xfId="4" applyFont="1" applyFill="1" applyBorder="1" applyAlignment="1" applyProtection="1">
      <alignment horizontal="center" vertical="center" wrapText="1"/>
      <protection locked="0"/>
    </xf>
    <xf numFmtId="0" fontId="18" fillId="12" borderId="63" xfId="4" applyFont="1" applyFill="1" applyBorder="1" applyAlignment="1" applyProtection="1">
      <alignment horizontal="center" vertical="center" wrapText="1"/>
      <protection locked="0"/>
    </xf>
    <xf numFmtId="171" fontId="17" fillId="0" borderId="20" xfId="0" applyNumberFormat="1" applyFont="1" applyFill="1" applyBorder="1" applyAlignment="1" applyProtection="1">
      <alignment horizontal="center" vertical="center" wrapText="1"/>
      <protection locked="0"/>
    </xf>
    <xf numFmtId="171" fontId="17" fillId="0" borderId="37" xfId="0" applyNumberFormat="1" applyFont="1" applyFill="1" applyBorder="1" applyAlignment="1" applyProtection="1">
      <alignment horizontal="center" vertical="center" wrapText="1"/>
      <protection locked="0"/>
    </xf>
    <xf numFmtId="171" fontId="17" fillId="0" borderId="63" xfId="0" applyNumberFormat="1" applyFont="1" applyFill="1" applyBorder="1" applyAlignment="1" applyProtection="1">
      <alignment horizontal="center" vertical="center" wrapText="1"/>
      <protection locked="0"/>
    </xf>
    <xf numFmtId="0" fontId="18" fillId="12" borderId="5" xfId="0" applyFont="1" applyFill="1" applyBorder="1" applyAlignment="1" applyProtection="1">
      <alignment horizontal="center" vertical="center" wrapText="1"/>
      <protection locked="0"/>
    </xf>
    <xf numFmtId="0" fontId="30" fillId="15" borderId="67" xfId="0" applyFont="1" applyFill="1" applyBorder="1" applyAlignment="1" applyProtection="1">
      <alignment horizontal="center" vertical="center"/>
      <protection locked="0"/>
    </xf>
    <xf numFmtId="0" fontId="30" fillId="15" borderId="68" xfId="0" applyFont="1" applyFill="1" applyBorder="1" applyAlignment="1" applyProtection="1">
      <alignment horizontal="center" vertical="center"/>
      <protection locked="0"/>
    </xf>
    <xf numFmtId="0" fontId="30" fillId="15" borderId="69" xfId="0" applyFont="1" applyFill="1" applyBorder="1" applyAlignment="1" applyProtection="1">
      <alignment horizontal="center" vertical="center"/>
      <protection locked="0"/>
    </xf>
    <xf numFmtId="0" fontId="29" fillId="15" borderId="17" xfId="0" applyFont="1" applyFill="1" applyBorder="1" applyAlignment="1" applyProtection="1">
      <alignment horizontal="center" vertical="center"/>
      <protection locked="0"/>
    </xf>
    <xf numFmtId="0" fontId="29" fillId="15" borderId="0" xfId="0" applyFont="1" applyFill="1" applyBorder="1" applyAlignment="1" applyProtection="1">
      <alignment horizontal="center" vertical="center"/>
      <protection locked="0"/>
    </xf>
    <xf numFmtId="0" fontId="29" fillId="15" borderId="4" xfId="0" applyFont="1" applyFill="1" applyBorder="1" applyAlignment="1" applyProtection="1">
      <alignment horizontal="center" vertical="center"/>
      <protection locked="0"/>
    </xf>
    <xf numFmtId="0" fontId="29" fillId="15" borderId="70" xfId="0" applyFont="1" applyFill="1" applyBorder="1" applyAlignment="1" applyProtection="1">
      <alignment horizontal="center" vertical="center"/>
      <protection locked="0"/>
    </xf>
    <xf numFmtId="0" fontId="29" fillId="15" borderId="71" xfId="0" applyFont="1" applyFill="1" applyBorder="1" applyAlignment="1" applyProtection="1">
      <alignment horizontal="center" vertical="center"/>
      <protection locked="0"/>
    </xf>
    <xf numFmtId="0" fontId="29" fillId="15" borderId="72" xfId="0" applyFont="1" applyFill="1" applyBorder="1" applyAlignment="1" applyProtection="1">
      <alignment horizontal="center" vertical="center"/>
      <protection locked="0"/>
    </xf>
    <xf numFmtId="173" fontId="18" fillId="13" borderId="5" xfId="6" applyNumberFormat="1" applyFont="1" applyFill="1" applyBorder="1" applyAlignment="1" applyProtection="1">
      <alignment horizontal="center" vertical="center" wrapText="1"/>
      <protection locked="0"/>
    </xf>
    <xf numFmtId="9" fontId="21" fillId="13" borderId="5" xfId="5" applyFont="1" applyFill="1" applyBorder="1" applyAlignment="1" applyProtection="1">
      <alignment horizontal="center" vertical="center" wrapText="1"/>
      <protection hidden="1"/>
    </xf>
    <xf numFmtId="173" fontId="18" fillId="0" borderId="58" xfId="6" applyNumberFormat="1" applyFont="1" applyFill="1" applyBorder="1" applyAlignment="1" applyProtection="1">
      <alignment horizontal="center" vertical="center" wrapText="1"/>
      <protection locked="0"/>
    </xf>
    <xf numFmtId="173" fontId="18" fillId="0" borderId="60" xfId="6" applyNumberFormat="1" applyFont="1" applyFill="1" applyBorder="1" applyAlignment="1" applyProtection="1">
      <alignment horizontal="center" vertical="center" wrapText="1"/>
      <protection locked="0"/>
    </xf>
    <xf numFmtId="173" fontId="18" fillId="0" borderId="65" xfId="6" applyNumberFormat="1" applyFont="1" applyFill="1" applyBorder="1" applyAlignment="1" applyProtection="1">
      <alignment horizontal="center" vertical="center" wrapText="1"/>
      <protection locked="0"/>
    </xf>
    <xf numFmtId="173" fontId="18" fillId="0" borderId="59" xfId="6" applyNumberFormat="1" applyFont="1" applyFill="1" applyBorder="1" applyAlignment="1" applyProtection="1">
      <alignment horizontal="center" vertical="center" wrapText="1"/>
      <protection locked="0"/>
    </xf>
    <xf numFmtId="173" fontId="18" fillId="0" borderId="0" xfId="6" applyNumberFormat="1" applyFont="1" applyFill="1" applyBorder="1" applyAlignment="1" applyProtection="1">
      <alignment horizontal="center" vertical="center" wrapText="1"/>
      <protection locked="0"/>
    </xf>
    <xf numFmtId="173" fontId="18" fillId="0" borderId="4" xfId="6" applyNumberFormat="1" applyFont="1" applyFill="1" applyBorder="1" applyAlignment="1" applyProtection="1">
      <alignment horizontal="center" vertical="center" wrapText="1"/>
      <protection locked="0"/>
    </xf>
    <xf numFmtId="173" fontId="18" fillId="0" borderId="54" xfId="6" applyNumberFormat="1" applyFont="1" applyFill="1" applyBorder="1" applyAlignment="1" applyProtection="1">
      <alignment horizontal="center" vertical="center" wrapText="1"/>
      <protection locked="0"/>
    </xf>
    <xf numFmtId="173" fontId="18" fillId="0" borderId="34" xfId="6" applyNumberFormat="1" applyFont="1" applyFill="1" applyBorder="1" applyAlignment="1" applyProtection="1">
      <alignment horizontal="center" vertical="center" wrapText="1"/>
      <protection locked="0"/>
    </xf>
    <xf numFmtId="173" fontId="18" fillId="0" borderId="66" xfId="6" applyNumberFormat="1" applyFont="1" applyFill="1" applyBorder="1" applyAlignment="1" applyProtection="1">
      <alignment horizontal="center" vertical="center" wrapText="1"/>
      <protection locked="0"/>
    </xf>
    <xf numFmtId="0" fontId="18" fillId="12" borderId="13" xfId="0" applyFont="1" applyFill="1" applyBorder="1" applyAlignment="1" applyProtection="1">
      <alignment horizontal="center" vertical="center" wrapText="1"/>
      <protection locked="0"/>
    </xf>
    <xf numFmtId="0" fontId="18" fillId="13" borderId="61" xfId="4" applyFont="1" applyFill="1" applyBorder="1" applyAlignment="1" applyProtection="1">
      <alignment horizontal="justify" vertical="center" wrapText="1"/>
      <protection locked="0"/>
    </xf>
    <xf numFmtId="0" fontId="18" fillId="13" borderId="37" xfId="4" applyFont="1" applyFill="1" applyBorder="1" applyAlignment="1" applyProtection="1">
      <alignment horizontal="justify" vertical="center" wrapText="1"/>
      <protection locked="0"/>
    </xf>
    <xf numFmtId="0" fontId="18" fillId="13" borderId="57" xfId="4" applyFont="1" applyFill="1" applyBorder="1" applyAlignment="1" applyProtection="1">
      <alignment horizontal="justify" vertical="center" wrapText="1"/>
      <protection locked="0"/>
    </xf>
    <xf numFmtId="0" fontId="21" fillId="0" borderId="20" xfId="0" applyFont="1" applyFill="1" applyBorder="1" applyAlignment="1" applyProtection="1">
      <alignment horizontal="justify" vertical="center"/>
      <protection locked="0"/>
    </xf>
    <xf numFmtId="0" fontId="21" fillId="0" borderId="57" xfId="0" applyFont="1" applyFill="1" applyBorder="1" applyAlignment="1" applyProtection="1">
      <alignment horizontal="justify" vertical="center"/>
      <protection locked="0"/>
    </xf>
    <xf numFmtId="0" fontId="18" fillId="0" borderId="61" xfId="0" applyFont="1" applyFill="1" applyBorder="1" applyAlignment="1" applyProtection="1">
      <alignment horizontal="center" vertical="center" wrapText="1"/>
      <protection locked="0"/>
    </xf>
    <xf numFmtId="0" fontId="18" fillId="0" borderId="37" xfId="0" applyFont="1" applyFill="1" applyBorder="1" applyAlignment="1" applyProtection="1">
      <alignment horizontal="center" vertical="center" wrapText="1"/>
      <protection locked="0"/>
    </xf>
    <xf numFmtId="0" fontId="18" fillId="0" borderId="63" xfId="0" applyFont="1" applyFill="1" applyBorder="1" applyAlignment="1" applyProtection="1">
      <alignment horizontal="center" vertical="center" wrapText="1"/>
      <protection locked="0"/>
    </xf>
    <xf numFmtId="0" fontId="33" fillId="13" borderId="20" xfId="0" applyFont="1" applyFill="1" applyBorder="1" applyAlignment="1" applyProtection="1">
      <alignment horizontal="justify" vertical="center" wrapText="1"/>
      <protection locked="0"/>
    </xf>
    <xf numFmtId="0" fontId="33" fillId="13" borderId="57" xfId="0" applyFont="1" applyFill="1" applyBorder="1" applyAlignment="1" applyProtection="1">
      <alignment horizontal="justify" vertical="center" wrapText="1"/>
      <protection locked="0"/>
    </xf>
    <xf numFmtId="0" fontId="15" fillId="13" borderId="20" xfId="0" applyFont="1" applyFill="1" applyBorder="1" applyAlignment="1" applyProtection="1">
      <alignment horizontal="justify" vertical="center" wrapText="1"/>
      <protection locked="0"/>
    </xf>
    <xf numFmtId="0" fontId="15" fillId="13" borderId="57" xfId="0" applyFont="1" applyFill="1" applyBorder="1" applyAlignment="1" applyProtection="1">
      <alignment horizontal="justify" vertical="center" wrapText="1"/>
      <protection locked="0"/>
    </xf>
    <xf numFmtId="0" fontId="21" fillId="13" borderId="20" xfId="0" applyFont="1" applyFill="1" applyBorder="1" applyAlignment="1" applyProtection="1">
      <alignment horizontal="left" vertical="center"/>
      <protection locked="0"/>
    </xf>
    <xf numFmtId="0" fontId="21" fillId="13" borderId="57" xfId="0" applyFont="1" applyFill="1" applyBorder="1" applyAlignment="1" applyProtection="1">
      <alignment horizontal="left" vertical="center"/>
      <protection locked="0"/>
    </xf>
    <xf numFmtId="0" fontId="18" fillId="0" borderId="15" xfId="0" applyFont="1" applyFill="1" applyBorder="1" applyAlignment="1" applyProtection="1">
      <alignment horizontal="center" vertical="center"/>
      <protection locked="0"/>
    </xf>
    <xf numFmtId="0" fontId="18" fillId="0" borderId="18" xfId="0" applyFont="1" applyFill="1" applyBorder="1" applyAlignment="1" applyProtection="1">
      <alignment horizontal="center" vertical="center"/>
      <protection locked="0"/>
    </xf>
    <xf numFmtId="0" fontId="34" fillId="0" borderId="15" xfId="0" applyFont="1" applyFill="1" applyBorder="1" applyAlignment="1" applyProtection="1">
      <alignment horizontal="center" vertical="center" wrapText="1"/>
      <protection locked="0"/>
    </xf>
    <xf numFmtId="0" fontId="34" fillId="0" borderId="36" xfId="0" applyFont="1" applyFill="1" applyBorder="1" applyAlignment="1" applyProtection="1">
      <alignment horizontal="center" vertical="center" wrapText="1"/>
      <protection locked="0"/>
    </xf>
    <xf numFmtId="0" fontId="34" fillId="0" borderId="18"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25" fillId="0" borderId="78" xfId="0" applyFont="1" applyFill="1" applyBorder="1" applyAlignment="1" applyProtection="1">
      <alignment horizontal="center" vertical="center"/>
      <protection locked="0"/>
    </xf>
    <xf numFmtId="0" fontId="25" fillId="0" borderId="79" xfId="0" applyFont="1" applyFill="1" applyBorder="1" applyAlignment="1" applyProtection="1">
      <alignment horizontal="center" vertical="center"/>
      <protection locked="0"/>
    </xf>
    <xf numFmtId="0" fontId="25" fillId="0" borderId="80" xfId="0" applyFont="1" applyFill="1" applyBorder="1" applyAlignment="1" applyProtection="1">
      <alignment horizontal="center" vertical="center"/>
      <protection locked="0"/>
    </xf>
    <xf numFmtId="0" fontId="18" fillId="12" borderId="13" xfId="4" applyFont="1" applyFill="1" applyBorder="1" applyAlignment="1" applyProtection="1">
      <alignment horizontal="center" vertical="center" wrapText="1"/>
      <protection locked="0"/>
    </xf>
    <xf numFmtId="0" fontId="18" fillId="12" borderId="5" xfId="4" applyFont="1" applyFill="1" applyBorder="1" applyAlignment="1" applyProtection="1">
      <alignment horizontal="center" vertical="center" wrapText="1"/>
      <protection locked="0"/>
    </xf>
    <xf numFmtId="0" fontId="18" fillId="12" borderId="14" xfId="4" applyFont="1" applyFill="1" applyBorder="1" applyAlignment="1" applyProtection="1">
      <alignment horizontal="center" vertical="center" wrapText="1"/>
      <protection locked="0"/>
    </xf>
    <xf numFmtId="172" fontId="23" fillId="11" borderId="6" xfId="4" applyNumberFormat="1" applyFont="1" applyFill="1" applyBorder="1" applyAlignment="1" applyProtection="1">
      <alignment horizontal="center" vertical="center"/>
      <protection locked="0"/>
    </xf>
    <xf numFmtId="172" fontId="23" fillId="11" borderId="73" xfId="4" applyNumberFormat="1" applyFont="1" applyFill="1" applyBorder="1" applyAlignment="1" applyProtection="1">
      <alignment horizontal="center" vertical="center"/>
      <protection locked="0"/>
    </xf>
    <xf numFmtId="0" fontId="14" fillId="15" borderId="17" xfId="4" applyFont="1" applyFill="1" applyBorder="1" applyAlignment="1" applyProtection="1">
      <alignment horizontal="center" vertical="center"/>
      <protection locked="0"/>
    </xf>
    <xf numFmtId="0" fontId="14" fillId="15" borderId="0" xfId="4" applyFont="1" applyFill="1" applyBorder="1" applyAlignment="1" applyProtection="1">
      <alignment horizontal="center" vertical="center"/>
      <protection locked="0"/>
    </xf>
    <xf numFmtId="0" fontId="14" fillId="15" borderId="4" xfId="4" applyFont="1" applyFill="1" applyBorder="1" applyAlignment="1" applyProtection="1">
      <alignment horizontal="center" vertical="center"/>
      <protection locked="0"/>
    </xf>
    <xf numFmtId="0" fontId="18" fillId="11" borderId="61" xfId="0" applyFont="1" applyFill="1" applyBorder="1" applyAlignment="1" applyProtection="1">
      <alignment horizontal="center" vertical="center" wrapText="1"/>
      <protection locked="0"/>
    </xf>
    <xf numFmtId="0" fontId="18" fillId="11" borderId="37" xfId="0" applyFont="1" applyFill="1" applyBorder="1" applyAlignment="1" applyProtection="1">
      <alignment horizontal="center" vertical="center" wrapText="1"/>
      <protection locked="0"/>
    </xf>
    <xf numFmtId="0" fontId="18" fillId="11" borderId="57" xfId="0" applyFont="1" applyFill="1" applyBorder="1" applyAlignment="1" applyProtection="1">
      <alignment horizontal="center" vertical="center" wrapText="1"/>
      <protection locked="0"/>
    </xf>
    <xf numFmtId="171" fontId="17" fillId="0" borderId="57" xfId="0" applyNumberFormat="1" applyFont="1" applyFill="1" applyBorder="1" applyAlignment="1" applyProtection="1">
      <alignment horizontal="center" vertical="center" wrapText="1"/>
      <protection locked="0"/>
    </xf>
    <xf numFmtId="171" fontId="17" fillId="0" borderId="5" xfId="0" applyNumberFormat="1" applyFont="1" applyFill="1" applyBorder="1" applyAlignment="1" applyProtection="1">
      <alignment horizontal="center" vertical="center" wrapText="1"/>
      <protection locked="0"/>
    </xf>
    <xf numFmtId="171" fontId="17" fillId="0" borderId="14" xfId="0" applyNumberFormat="1" applyFont="1" applyFill="1" applyBorder="1" applyAlignment="1" applyProtection="1">
      <alignment horizontal="center" vertical="center" wrapText="1"/>
      <protection locked="0"/>
    </xf>
    <xf numFmtId="0" fontId="18" fillId="0" borderId="64" xfId="0" applyFont="1" applyFill="1" applyBorder="1" applyAlignment="1" applyProtection="1">
      <alignment horizontal="center" vertical="center"/>
      <protection locked="0"/>
    </xf>
    <xf numFmtId="0" fontId="18" fillId="0" borderId="62" xfId="0" applyFont="1" applyFill="1" applyBorder="1" applyAlignment="1" applyProtection="1">
      <alignment horizontal="center" vertical="center"/>
      <protection locked="0"/>
    </xf>
    <xf numFmtId="0" fontId="35" fillId="12" borderId="12" xfId="0" applyFont="1" applyFill="1" applyBorder="1" applyAlignment="1" applyProtection="1">
      <alignment horizontal="center" vertical="center"/>
      <protection locked="0"/>
    </xf>
    <xf numFmtId="0" fontId="35" fillId="12" borderId="55" xfId="0" applyFont="1" applyFill="1" applyBorder="1" applyAlignment="1" applyProtection="1">
      <alignment horizontal="center" vertical="center"/>
      <protection locked="0"/>
    </xf>
    <xf numFmtId="0" fontId="35" fillId="12" borderId="1" xfId="0" applyFont="1" applyFill="1" applyBorder="1" applyAlignment="1" applyProtection="1">
      <alignment horizontal="center" vertical="center"/>
      <protection locked="0"/>
    </xf>
    <xf numFmtId="0" fontId="22" fillId="15" borderId="60" xfId="0" applyFont="1" applyFill="1" applyBorder="1" applyAlignment="1" applyProtection="1">
      <alignment horizontal="center" vertical="center"/>
      <protection locked="0"/>
    </xf>
    <xf numFmtId="0" fontId="18" fillId="15" borderId="60" xfId="0" applyFont="1" applyFill="1" applyBorder="1" applyAlignment="1" applyProtection="1">
      <alignment horizontal="center" vertical="center"/>
      <protection locked="0"/>
    </xf>
    <xf numFmtId="0" fontId="18" fillId="8" borderId="29" xfId="0" applyFont="1" applyFill="1" applyBorder="1" applyAlignment="1" applyProtection="1">
      <alignment horizontal="center" vertical="center"/>
      <protection locked="0"/>
    </xf>
    <xf numFmtId="0" fontId="18" fillId="8" borderId="56" xfId="0" applyFont="1" applyFill="1" applyBorder="1" applyAlignment="1" applyProtection="1">
      <alignment horizontal="center" vertical="center"/>
      <protection locked="0"/>
    </xf>
    <xf numFmtId="0" fontId="18" fillId="8" borderId="13"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center" vertical="center" wrapText="1"/>
      <protection locked="0"/>
    </xf>
    <xf numFmtId="0" fontId="18" fillId="0" borderId="36" xfId="0" applyFont="1" applyFill="1" applyBorder="1" applyAlignment="1" applyProtection="1">
      <alignment horizontal="center" vertical="center"/>
      <protection locked="0"/>
    </xf>
    <xf numFmtId="0" fontId="38" fillId="0" borderId="13" xfId="0" applyFont="1" applyFill="1" applyBorder="1" applyAlignment="1" applyProtection="1">
      <alignment horizontal="center" vertical="center" wrapText="1"/>
      <protection locked="0"/>
    </xf>
    <xf numFmtId="0" fontId="18" fillId="12" borderId="13"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protection locked="0"/>
    </xf>
    <xf numFmtId="0" fontId="18" fillId="12" borderId="14" xfId="0" applyFont="1" applyFill="1" applyBorder="1" applyAlignment="1" applyProtection="1">
      <alignment horizontal="center" vertical="center"/>
      <protection locked="0"/>
    </xf>
    <xf numFmtId="0" fontId="38" fillId="0" borderId="15" xfId="0" applyFont="1" applyFill="1" applyBorder="1" applyAlignment="1" applyProtection="1">
      <alignment horizontal="center" vertical="center" wrapText="1"/>
      <protection locked="0"/>
    </xf>
    <xf numFmtId="0" fontId="38" fillId="0" borderId="36"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18" fillId="14" borderId="5" xfId="0" applyFont="1" applyFill="1" applyBorder="1" applyAlignment="1" applyProtection="1">
      <alignment horizontal="center" vertical="center" wrapText="1"/>
      <protection locked="0"/>
    </xf>
    <xf numFmtId="0" fontId="18" fillId="12" borderId="14" xfId="0" applyFont="1" applyFill="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14" fillId="12" borderId="76" xfId="4" applyFont="1" applyFill="1" applyBorder="1" applyAlignment="1" applyProtection="1">
      <alignment horizontal="center" vertical="center"/>
      <protection locked="0"/>
    </xf>
    <xf numFmtId="0" fontId="14" fillId="12" borderId="74" xfId="4" applyFont="1" applyFill="1" applyBorder="1" applyAlignment="1" applyProtection="1">
      <alignment horizontal="center" vertical="center"/>
      <protection locked="0"/>
    </xf>
    <xf numFmtId="172" fontId="14" fillId="4" borderId="16" xfId="4" applyNumberFormat="1" applyFont="1" applyFill="1" applyBorder="1" applyAlignment="1" applyProtection="1">
      <alignment horizontal="center" vertical="center"/>
      <protection hidden="1"/>
    </xf>
    <xf numFmtId="172" fontId="14" fillId="4" borderId="77" xfId="4" applyNumberFormat="1" applyFont="1" applyFill="1" applyBorder="1" applyAlignment="1" applyProtection="1">
      <alignment horizontal="center" vertical="center"/>
      <protection hidden="1"/>
    </xf>
    <xf numFmtId="172" fontId="14" fillId="4" borderId="74" xfId="4" applyNumberFormat="1" applyFont="1" applyFill="1" applyBorder="1" applyAlignment="1" applyProtection="1">
      <alignment horizontal="center" vertical="center"/>
      <protection hidden="1"/>
    </xf>
    <xf numFmtId="0" fontId="29" fillId="15" borderId="70" xfId="0" applyFont="1" applyFill="1" applyBorder="1" applyAlignment="1" applyProtection="1">
      <alignment horizontal="center"/>
      <protection locked="0"/>
    </xf>
    <xf numFmtId="0" fontId="29" fillId="15" borderId="71" xfId="0" applyFont="1" applyFill="1" applyBorder="1" applyAlignment="1" applyProtection="1">
      <alignment horizontal="center"/>
      <protection locked="0"/>
    </xf>
    <xf numFmtId="0" fontId="29" fillId="15" borderId="72" xfId="0" applyFont="1" applyFill="1" applyBorder="1" applyAlignment="1" applyProtection="1">
      <alignment horizontal="center"/>
      <protection locked="0"/>
    </xf>
    <xf numFmtId="0" fontId="18" fillId="15" borderId="17" xfId="0" applyFont="1" applyFill="1" applyBorder="1" applyAlignment="1" applyProtection="1">
      <alignment horizontal="center" vertical="center"/>
      <protection locked="0"/>
    </xf>
    <xf numFmtId="0" fontId="18" fillId="15" borderId="0" xfId="0" applyFont="1" applyFill="1" applyAlignment="1" applyProtection="1">
      <alignment horizontal="center" vertical="center"/>
      <protection locked="0"/>
    </xf>
    <xf numFmtId="0" fontId="18" fillId="15" borderId="4" xfId="0" applyFont="1" applyFill="1" applyBorder="1" applyAlignment="1" applyProtection="1">
      <alignment horizontal="center" vertical="center"/>
      <protection locked="0"/>
    </xf>
    <xf numFmtId="0" fontId="18" fillId="15" borderId="70" xfId="0" applyFont="1" applyFill="1" applyBorder="1" applyAlignment="1" applyProtection="1">
      <alignment horizontal="center" vertical="center"/>
      <protection locked="0"/>
    </xf>
    <xf numFmtId="0" fontId="18" fillId="15" borderId="71" xfId="0" applyFont="1" applyFill="1" applyBorder="1" applyAlignment="1" applyProtection="1">
      <alignment horizontal="center" vertical="center"/>
      <protection locked="0"/>
    </xf>
    <xf numFmtId="0" fontId="18" fillId="15" borderId="72" xfId="0" applyFont="1" applyFill="1" applyBorder="1" applyAlignment="1" applyProtection="1">
      <alignment horizontal="center" vertical="center"/>
      <protection locked="0"/>
    </xf>
    <xf numFmtId="0" fontId="35" fillId="15" borderId="60" xfId="0" applyFont="1" applyFill="1" applyBorder="1" applyAlignment="1" applyProtection="1">
      <alignment horizontal="center" vertical="center"/>
      <protection locked="0"/>
    </xf>
    <xf numFmtId="0" fontId="30" fillId="15" borderId="67" xfId="0" applyFont="1" applyFill="1" applyBorder="1" applyAlignment="1" applyProtection="1">
      <alignment horizontal="center"/>
      <protection locked="0"/>
    </xf>
    <xf numFmtId="0" fontId="30" fillId="15" borderId="68" xfId="0" applyFont="1" applyFill="1" applyBorder="1" applyAlignment="1" applyProtection="1">
      <alignment horizontal="center"/>
      <protection locked="0"/>
    </xf>
    <xf numFmtId="0" fontId="30" fillId="15" borderId="69" xfId="0" applyFont="1" applyFill="1" applyBorder="1" applyAlignment="1" applyProtection="1">
      <alignment horizontal="center"/>
      <protection locked="0"/>
    </xf>
    <xf numFmtId="0" fontId="29" fillId="15" borderId="17" xfId="0" applyFont="1" applyFill="1" applyBorder="1" applyAlignment="1" applyProtection="1">
      <alignment horizontal="center"/>
      <protection locked="0"/>
    </xf>
    <xf numFmtId="0" fontId="29" fillId="15" borderId="0" xfId="0" applyFont="1" applyFill="1" applyBorder="1" applyAlignment="1" applyProtection="1">
      <alignment horizontal="center"/>
      <protection locked="0"/>
    </xf>
    <xf numFmtId="0" fontId="29" fillId="15" borderId="4" xfId="0" applyFont="1" applyFill="1" applyBorder="1" applyAlignment="1" applyProtection="1">
      <alignment horizontal="center"/>
      <protection locked="0"/>
    </xf>
    <xf numFmtId="0" fontId="18" fillId="15" borderId="9" xfId="0" applyFont="1" applyFill="1" applyBorder="1" applyAlignment="1" applyProtection="1">
      <alignment horizontal="center" vertical="center"/>
      <protection locked="0"/>
    </xf>
    <xf numFmtId="0" fontId="18" fillId="15" borderId="21" xfId="0" applyFont="1" applyFill="1" applyBorder="1" applyAlignment="1" applyProtection="1">
      <alignment horizontal="center" vertical="center"/>
      <protection locked="0"/>
    </xf>
    <xf numFmtId="0" fontId="18" fillId="15" borderId="27" xfId="0" applyFont="1" applyFill="1" applyBorder="1" applyAlignment="1" applyProtection="1">
      <alignment horizontal="center" vertical="center"/>
      <protection locked="0"/>
    </xf>
    <xf numFmtId="0" fontId="21" fillId="0" borderId="61" xfId="0" applyFont="1" applyBorder="1" applyAlignment="1" applyProtection="1">
      <alignment horizontal="justify" vertical="center"/>
      <protection locked="0"/>
    </xf>
    <xf numFmtId="0" fontId="21" fillId="0" borderId="57" xfId="0" applyFont="1" applyBorder="1" applyAlignment="1" applyProtection="1">
      <alignment horizontal="justify" vertical="center"/>
      <protection locked="0"/>
    </xf>
    <xf numFmtId="0" fontId="14" fillId="4" borderId="31" xfId="4" applyFont="1" applyFill="1" applyBorder="1" applyAlignment="1" applyProtection="1">
      <alignment horizontal="justify" vertical="center"/>
      <protection locked="0"/>
    </xf>
    <xf numFmtId="0" fontId="14" fillId="4" borderId="26" xfId="4" applyFont="1" applyFill="1" applyBorder="1" applyAlignment="1" applyProtection="1">
      <alignment horizontal="justify" vertical="center"/>
      <protection locked="0"/>
    </xf>
    <xf numFmtId="0" fontId="14" fillId="12" borderId="12" xfId="4" applyFont="1" applyFill="1" applyBorder="1" applyAlignment="1" applyProtection="1">
      <alignment horizontal="center" vertical="center"/>
      <protection locked="0"/>
    </xf>
    <xf numFmtId="0" fontId="14" fillId="12" borderId="29" xfId="4" applyFont="1" applyFill="1" applyBorder="1" applyAlignment="1" applyProtection="1">
      <alignment horizontal="center" vertical="center"/>
      <protection locked="0"/>
    </xf>
    <xf numFmtId="0" fontId="20" fillId="12" borderId="33" xfId="4" applyFont="1" applyFill="1" applyBorder="1" applyAlignment="1" applyProtection="1">
      <alignment horizontal="center" vertical="center" wrapText="1"/>
      <protection locked="0"/>
    </xf>
    <xf numFmtId="0" fontId="20" fillId="12" borderId="75" xfId="4" applyFont="1" applyFill="1" applyBorder="1" applyAlignment="1" applyProtection="1">
      <alignment horizontal="center" vertical="center" wrapText="1"/>
      <protection locked="0"/>
    </xf>
    <xf numFmtId="0" fontId="20" fillId="12" borderId="32" xfId="4" applyFont="1" applyFill="1" applyBorder="1" applyAlignment="1" applyProtection="1">
      <alignment horizontal="center" vertical="center" wrapText="1"/>
      <protection locked="0"/>
    </xf>
    <xf numFmtId="0" fontId="14" fillId="4" borderId="61" xfId="4" applyFont="1" applyFill="1" applyBorder="1" applyAlignment="1" applyProtection="1">
      <alignment horizontal="justify" vertical="center"/>
      <protection locked="0"/>
    </xf>
    <xf numFmtId="0" fontId="14" fillId="4" borderId="57" xfId="4" applyFont="1" applyFill="1" applyBorder="1" applyAlignment="1" applyProtection="1">
      <alignment horizontal="justify" vertical="center"/>
      <protection locked="0"/>
    </xf>
    <xf numFmtId="172" fontId="21" fillId="0" borderId="0" xfId="0" applyNumberFormat="1" applyFont="1" applyAlignment="1" applyProtection="1">
      <alignment horizontal="center" vertical="center"/>
      <protection locked="0"/>
    </xf>
    <xf numFmtId="0" fontId="14" fillId="8" borderId="61" xfId="4" applyFont="1" applyFill="1" applyBorder="1" applyAlignment="1" applyProtection="1">
      <alignment horizontal="center" vertical="center"/>
      <protection locked="0"/>
    </xf>
    <xf numFmtId="0" fontId="14" fillId="8" borderId="57" xfId="4" applyFont="1" applyFill="1" applyBorder="1" applyAlignment="1" applyProtection="1">
      <alignment horizontal="center" vertical="center"/>
      <protection locked="0"/>
    </xf>
    <xf numFmtId="0" fontId="14" fillId="0" borderId="0" xfId="4" applyFont="1" applyAlignment="1" applyProtection="1">
      <alignment horizontal="center" vertical="center" wrapText="1"/>
      <protection locked="0"/>
    </xf>
    <xf numFmtId="0" fontId="14" fillId="0" borderId="67" xfId="0" applyFont="1" applyBorder="1" applyAlignment="1" applyProtection="1">
      <alignment horizontal="center" vertical="center" wrapText="1"/>
      <protection locked="0"/>
    </xf>
    <xf numFmtId="0" fontId="14" fillId="0" borderId="68" xfId="0" applyFont="1" applyBorder="1" applyAlignment="1" applyProtection="1">
      <alignment horizontal="center" vertical="center" wrapText="1"/>
      <protection locked="0"/>
    </xf>
    <xf numFmtId="0" fontId="14" fillId="0" borderId="69"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70" xfId="0" applyFont="1" applyBorder="1" applyAlignment="1" applyProtection="1">
      <alignment horizontal="center" vertical="center" wrapText="1"/>
      <protection locked="0"/>
    </xf>
    <xf numFmtId="0" fontId="14" fillId="0" borderId="71" xfId="0" applyFont="1" applyBorder="1" applyAlignment="1" applyProtection="1">
      <alignment horizontal="center" vertical="center" wrapText="1"/>
      <protection locked="0"/>
    </xf>
    <xf numFmtId="0" fontId="14" fillId="0" borderId="72" xfId="0" applyFont="1" applyBorder="1" applyAlignment="1" applyProtection="1">
      <alignment horizontal="center" vertical="center" wrapText="1"/>
      <protection locked="0"/>
    </xf>
    <xf numFmtId="0" fontId="22" fillId="12" borderId="12" xfId="0" applyFont="1" applyFill="1" applyBorder="1" applyAlignment="1" applyProtection="1">
      <alignment horizontal="center" vertical="center"/>
      <protection locked="0"/>
    </xf>
    <xf numFmtId="0" fontId="22" fillId="12" borderId="32" xfId="0" applyFont="1" applyFill="1" applyBorder="1" applyAlignment="1" applyProtection="1">
      <alignment horizontal="center" vertical="center"/>
      <protection locked="0"/>
    </xf>
    <xf numFmtId="0" fontId="22" fillId="12" borderId="55" xfId="0" applyFont="1" applyFill="1" applyBorder="1" applyAlignment="1" applyProtection="1">
      <alignment horizontal="center" vertical="center"/>
      <protection locked="0"/>
    </xf>
    <xf numFmtId="0" fontId="22" fillId="12" borderId="1" xfId="0" applyFont="1" applyFill="1" applyBorder="1" applyAlignment="1" applyProtection="1">
      <alignment horizontal="center" vertical="center"/>
      <protection locked="0"/>
    </xf>
    <xf numFmtId="0" fontId="19" fillId="12" borderId="20" xfId="0" applyFont="1" applyFill="1" applyBorder="1" applyAlignment="1" applyProtection="1">
      <alignment horizontal="center" vertical="center"/>
      <protection locked="0"/>
    </xf>
    <xf numFmtId="0" fontId="19" fillId="12" borderId="37" xfId="0" applyFont="1" applyFill="1" applyBorder="1" applyAlignment="1" applyProtection="1">
      <alignment horizontal="center" vertical="center"/>
      <protection locked="0"/>
    </xf>
    <xf numFmtId="0" fontId="19" fillId="12" borderId="57" xfId="0" applyFont="1" applyFill="1" applyBorder="1" applyAlignment="1" applyProtection="1">
      <alignment horizontal="center" vertical="center"/>
      <protection locked="0"/>
    </xf>
    <xf numFmtId="0" fontId="19" fillId="12" borderId="5" xfId="0" applyFont="1" applyFill="1" applyBorder="1" applyAlignment="1" applyProtection="1">
      <alignment horizontal="center" vertical="center"/>
      <protection locked="0"/>
    </xf>
    <xf numFmtId="0" fontId="14" fillId="12" borderId="13" xfId="4" applyFont="1" applyFill="1" applyBorder="1" applyAlignment="1" applyProtection="1">
      <alignment horizontal="center" vertical="center" wrapText="1"/>
      <protection locked="0"/>
    </xf>
    <xf numFmtId="0" fontId="14" fillId="12" borderId="57" xfId="4" applyFont="1" applyFill="1" applyBorder="1" applyAlignment="1" applyProtection="1">
      <alignment horizontal="center" vertical="center" wrapText="1"/>
      <protection locked="0"/>
    </xf>
    <xf numFmtId="0" fontId="14" fillId="12" borderId="5" xfId="4" applyFont="1" applyFill="1" applyBorder="1" applyAlignment="1" applyProtection="1">
      <alignment horizontal="center" vertical="center" wrapText="1"/>
      <protection locked="0"/>
    </xf>
    <xf numFmtId="0" fontId="14" fillId="12" borderId="14" xfId="4" applyFont="1" applyFill="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56"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23" fillId="12" borderId="12" xfId="0" applyFont="1" applyFill="1" applyBorder="1" applyAlignment="1" applyProtection="1">
      <alignment horizontal="center" vertical="center" wrapText="1"/>
      <protection locked="0"/>
    </xf>
    <xf numFmtId="0" fontId="23" fillId="12" borderId="55" xfId="0" applyFont="1" applyFill="1" applyBorder="1" applyAlignment="1" applyProtection="1">
      <alignment horizontal="center" vertical="center" wrapText="1"/>
      <protection locked="0"/>
    </xf>
    <xf numFmtId="0" fontId="23" fillId="12" borderId="1" xfId="0" applyFont="1" applyFill="1" applyBorder="1" applyAlignment="1" applyProtection="1">
      <alignment horizontal="center" vertical="center" wrapText="1"/>
      <protection locked="0"/>
    </xf>
    <xf numFmtId="0" fontId="23" fillId="12" borderId="13" xfId="0" applyFont="1" applyFill="1" applyBorder="1" applyAlignment="1" applyProtection="1">
      <alignment horizontal="center" vertical="center"/>
      <protection locked="0"/>
    </xf>
    <xf numFmtId="0" fontId="23" fillId="12" borderId="5" xfId="0" applyFont="1" applyFill="1" applyBorder="1" applyAlignment="1" applyProtection="1">
      <alignment horizontal="center" vertical="center"/>
      <protection locked="0"/>
    </xf>
    <xf numFmtId="0" fontId="23" fillId="12" borderId="14" xfId="0" applyFont="1" applyFill="1" applyBorder="1" applyAlignment="1" applyProtection="1">
      <alignment horizontal="center" vertical="center"/>
      <protection locked="0"/>
    </xf>
    <xf numFmtId="0" fontId="22" fillId="15" borderId="0" xfId="0" applyFont="1" applyFill="1" applyBorder="1" applyAlignment="1" applyProtection="1">
      <alignment horizontal="center"/>
      <protection locked="0"/>
    </xf>
    <xf numFmtId="0" fontId="22" fillId="0" borderId="0" xfId="0" applyFont="1" applyAlignment="1" applyProtection="1">
      <alignment horizontal="center" vertical="center"/>
      <protection locked="0"/>
    </xf>
    <xf numFmtId="0" fontId="18" fillId="0" borderId="61" xfId="4" applyFont="1" applyBorder="1" applyAlignment="1" applyProtection="1">
      <alignment horizontal="justify" vertical="center" wrapText="1"/>
      <protection locked="0"/>
    </xf>
    <xf numFmtId="0" fontId="18" fillId="0" borderId="37" xfId="4" applyFont="1" applyBorder="1" applyAlignment="1" applyProtection="1">
      <alignment horizontal="justify" vertical="center" wrapText="1"/>
      <protection locked="0"/>
    </xf>
    <xf numFmtId="0" fontId="18" fillId="0" borderId="57" xfId="4" applyFont="1" applyBorder="1" applyAlignment="1" applyProtection="1">
      <alignment horizontal="justify" vertical="center" wrapText="1"/>
      <protection locked="0"/>
    </xf>
    <xf numFmtId="0" fontId="14" fillId="12" borderId="55" xfId="4" applyFont="1" applyFill="1" applyBorder="1" applyAlignment="1" applyProtection="1">
      <alignment horizontal="center" vertical="center"/>
      <protection locked="0"/>
    </xf>
    <xf numFmtId="0" fontId="14" fillId="12" borderId="56" xfId="4" applyFont="1" applyFill="1" applyBorder="1" applyAlignment="1" applyProtection="1">
      <alignment horizontal="center" vertical="center"/>
      <protection locked="0"/>
    </xf>
    <xf numFmtId="0" fontId="28" fillId="15" borderId="0" xfId="4" applyFont="1" applyFill="1" applyAlignment="1" applyProtection="1">
      <alignment horizontal="justify" vertical="center"/>
      <protection locked="0"/>
    </xf>
    <xf numFmtId="0" fontId="23" fillId="15" borderId="67" xfId="4" applyFont="1" applyFill="1" applyBorder="1" applyAlignment="1" applyProtection="1">
      <alignment horizontal="center" vertical="center"/>
      <protection locked="0"/>
    </xf>
    <xf numFmtId="0" fontId="23" fillId="15" borderId="68" xfId="4" applyFont="1" applyFill="1" applyBorder="1" applyAlignment="1" applyProtection="1">
      <alignment horizontal="center" vertical="center"/>
      <protection locked="0"/>
    </xf>
    <xf numFmtId="0" fontId="23" fillId="15" borderId="69" xfId="4" applyFont="1" applyFill="1" applyBorder="1" applyAlignment="1" applyProtection="1">
      <alignment horizontal="center" vertical="center"/>
      <protection locked="0"/>
    </xf>
    <xf numFmtId="0" fontId="20" fillId="15" borderId="70" xfId="4" applyFont="1" applyFill="1" applyBorder="1" applyAlignment="1" applyProtection="1">
      <alignment horizontal="justify" vertical="center"/>
      <protection locked="0"/>
    </xf>
    <xf numFmtId="0" fontId="20" fillId="15" borderId="71" xfId="4" applyFont="1" applyFill="1" applyBorder="1" applyAlignment="1" applyProtection="1">
      <alignment horizontal="justify" vertical="center"/>
      <protection locked="0"/>
    </xf>
    <xf numFmtId="0" fontId="20" fillId="15" borderId="72" xfId="4" applyFont="1" applyFill="1" applyBorder="1" applyAlignment="1" applyProtection="1">
      <alignment horizontal="justify" vertical="center"/>
      <protection locked="0"/>
    </xf>
    <xf numFmtId="0" fontId="25" fillId="0" borderId="78" xfId="0" applyFont="1" applyBorder="1" applyAlignment="1" applyProtection="1">
      <alignment horizontal="center"/>
      <protection locked="0"/>
    </xf>
    <xf numFmtId="0" fontId="25" fillId="0" borderId="79" xfId="0" applyFont="1" applyBorder="1" applyAlignment="1" applyProtection="1">
      <alignment horizontal="center"/>
      <protection locked="0"/>
    </xf>
    <xf numFmtId="0" fontId="25" fillId="0" borderId="80" xfId="0" applyFont="1" applyBorder="1" applyAlignment="1" applyProtection="1">
      <alignment horizontal="center"/>
      <protection locked="0"/>
    </xf>
    <xf numFmtId="0" fontId="14" fillId="0" borderId="1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57" xfId="0" applyFont="1" applyBorder="1" applyAlignment="1" applyProtection="1">
      <alignment horizontal="center" vertical="center" wrapText="1"/>
      <protection locked="0"/>
    </xf>
    <xf numFmtId="0" fontId="18" fillId="0" borderId="61" xfId="4" applyFont="1" applyBorder="1" applyAlignment="1" applyProtection="1">
      <alignment horizontal="center" vertical="center" wrapText="1"/>
      <protection locked="0"/>
    </xf>
    <xf numFmtId="0" fontId="18" fillId="0" borderId="37" xfId="4" applyFont="1" applyBorder="1" applyAlignment="1" applyProtection="1">
      <alignment horizontal="center" vertical="center" wrapText="1"/>
      <protection locked="0"/>
    </xf>
    <xf numFmtId="0" fontId="18" fillId="0" borderId="57" xfId="4"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40" fillId="12" borderId="12" xfId="0" applyFont="1" applyFill="1" applyBorder="1" applyAlignment="1">
      <alignment horizontal="center" vertical="center"/>
    </xf>
    <xf numFmtId="0" fontId="40" fillId="12" borderId="55" xfId="0" applyFont="1" applyFill="1" applyBorder="1" applyAlignment="1">
      <alignment horizontal="center" vertical="center"/>
    </xf>
    <xf numFmtId="0" fontId="40" fillId="12" borderId="1" xfId="0" applyFont="1" applyFill="1" applyBorder="1" applyAlignment="1">
      <alignment horizontal="center" vertical="center"/>
    </xf>
    <xf numFmtId="0" fontId="31" fillId="0" borderId="29" xfId="0" applyFont="1" applyBorder="1" applyAlignment="1">
      <alignment horizontal="left" vertical="top" wrapText="1"/>
    </xf>
    <xf numFmtId="0" fontId="31" fillId="0" borderId="56" xfId="0" applyFont="1" applyBorder="1" applyAlignment="1">
      <alignment horizontal="left" vertical="top" wrapText="1"/>
    </xf>
    <xf numFmtId="0" fontId="31" fillId="0" borderId="3" xfId="0" applyFont="1" applyBorder="1" applyAlignment="1">
      <alignment horizontal="left" vertical="top" wrapText="1"/>
    </xf>
    <xf numFmtId="0" fontId="30" fillId="15" borderId="67" xfId="0" applyFont="1" applyFill="1" applyBorder="1" applyAlignment="1">
      <alignment horizontal="center" vertical="center"/>
    </xf>
    <xf numFmtId="0" fontId="30" fillId="15" borderId="68" xfId="0" applyFont="1" applyFill="1" applyBorder="1" applyAlignment="1">
      <alignment horizontal="center" vertical="center"/>
    </xf>
    <xf numFmtId="0" fontId="30" fillId="15" borderId="69" xfId="0" applyFont="1" applyFill="1" applyBorder="1" applyAlignment="1">
      <alignment horizontal="center" vertical="center"/>
    </xf>
    <xf numFmtId="0" fontId="29" fillId="15" borderId="17" xfId="0" applyFont="1" applyFill="1" applyBorder="1" applyAlignment="1">
      <alignment horizontal="center" vertical="center"/>
    </xf>
    <xf numFmtId="0" fontId="29" fillId="15" borderId="0" xfId="0" applyFont="1" applyFill="1" applyBorder="1" applyAlignment="1">
      <alignment horizontal="center" vertical="center"/>
    </xf>
    <xf numFmtId="0" fontId="29" fillId="15" borderId="4" xfId="0" applyFont="1" applyFill="1" applyBorder="1" applyAlignment="1">
      <alignment horizontal="center" vertical="center"/>
    </xf>
    <xf numFmtId="0" fontId="40" fillId="12" borderId="18" xfId="0" applyFont="1" applyFill="1" applyBorder="1" applyAlignment="1">
      <alignment horizontal="center" vertical="center"/>
    </xf>
    <xf numFmtId="0" fontId="40" fillId="12" borderId="24" xfId="0" applyFont="1" applyFill="1" applyBorder="1" applyAlignment="1">
      <alignment horizontal="center" vertical="center"/>
    </xf>
    <xf numFmtId="0" fontId="40" fillId="12" borderId="19" xfId="0" applyFont="1" applyFill="1" applyBorder="1" applyAlignment="1">
      <alignment horizontal="center" vertical="center"/>
    </xf>
    <xf numFmtId="0" fontId="31" fillId="0" borderId="13" xfId="0" applyFont="1" applyBorder="1" applyAlignment="1">
      <alignment horizontal="left" vertical="top" wrapText="1"/>
    </xf>
    <xf numFmtId="0" fontId="31" fillId="0" borderId="5" xfId="0" applyFont="1" applyBorder="1" applyAlignment="1">
      <alignment horizontal="left" vertical="top" wrapText="1"/>
    </xf>
    <xf numFmtId="0" fontId="31" fillId="0" borderId="14" xfId="0" applyFont="1" applyBorder="1" applyAlignment="1">
      <alignment horizontal="left" vertical="top" wrapText="1"/>
    </xf>
    <xf numFmtId="0" fontId="40" fillId="12" borderId="15" xfId="0" applyFont="1" applyFill="1" applyBorder="1" applyAlignment="1">
      <alignment horizontal="center" vertical="center"/>
    </xf>
    <xf numFmtId="0" fontId="40" fillId="12" borderId="8" xfId="0" applyFont="1" applyFill="1" applyBorder="1" applyAlignment="1">
      <alignment horizontal="center" vertical="center"/>
    </xf>
    <xf numFmtId="0" fontId="40" fillId="12" borderId="16" xfId="0" applyFont="1" applyFill="1" applyBorder="1" applyAlignment="1">
      <alignment horizontal="center" vertical="center"/>
    </xf>
    <xf numFmtId="0" fontId="31" fillId="0" borderId="64" xfId="0" applyFont="1" applyBorder="1" applyAlignment="1">
      <alignment horizontal="left" vertical="top" wrapText="1"/>
    </xf>
    <xf numFmtId="0" fontId="31" fillId="0" borderId="60" xfId="0" applyFont="1" applyBorder="1" applyAlignment="1">
      <alignment horizontal="left" vertical="top" wrapText="1"/>
    </xf>
    <xf numFmtId="0" fontId="31" fillId="0" borderId="65" xfId="0" applyFont="1" applyBorder="1" applyAlignment="1">
      <alignment horizontal="left" vertical="top" wrapText="1"/>
    </xf>
    <xf numFmtId="0" fontId="31" fillId="0" borderId="29" xfId="0" applyFont="1" applyBorder="1" applyAlignment="1">
      <alignment horizontal="left" vertical="center" wrapText="1"/>
    </xf>
    <xf numFmtId="0" fontId="31" fillId="0" borderId="56" xfId="0" applyFont="1" applyBorder="1" applyAlignment="1">
      <alignment horizontal="left" vertical="center" wrapText="1"/>
    </xf>
    <xf numFmtId="0" fontId="31" fillId="0" borderId="3" xfId="0" applyFont="1" applyBorder="1" applyAlignment="1">
      <alignment horizontal="left" vertical="center" wrapText="1"/>
    </xf>
    <xf numFmtId="0" fontId="14" fillId="0" borderId="51" xfId="0" applyFont="1" applyFill="1" applyBorder="1" applyAlignment="1" applyProtection="1">
      <alignment horizontal="center" vertical="center" wrapText="1"/>
      <protection locked="0"/>
    </xf>
    <xf numFmtId="0" fontId="14" fillId="0" borderId="53" xfId="0" applyFont="1" applyFill="1" applyBorder="1" applyAlignment="1" applyProtection="1">
      <alignment horizontal="center" vertical="center" wrapText="1"/>
      <protection locked="0"/>
    </xf>
    <xf numFmtId="0" fontId="14" fillId="0" borderId="52" xfId="0" applyFont="1" applyFill="1" applyBorder="1" applyAlignment="1" applyProtection="1">
      <alignment horizontal="center" vertical="center" wrapText="1"/>
      <protection locked="0"/>
    </xf>
    <xf numFmtId="0" fontId="31" fillId="0" borderId="61" xfId="0" applyFont="1" applyBorder="1" applyAlignment="1">
      <alignment horizontal="left" vertical="center" wrapText="1"/>
    </xf>
    <xf numFmtId="0" fontId="31" fillId="0" borderId="37" xfId="0" applyFont="1" applyBorder="1" applyAlignment="1">
      <alignment horizontal="left" vertical="center" wrapText="1"/>
    </xf>
    <xf numFmtId="0" fontId="31" fillId="0" borderId="63" xfId="0" applyFont="1" applyBorder="1" applyAlignment="1">
      <alignment horizontal="left" vertical="center" wrapText="1"/>
    </xf>
    <xf numFmtId="0" fontId="14" fillId="0" borderId="9"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22" fillId="0" borderId="51" xfId="0" applyFont="1" applyBorder="1" applyAlignment="1">
      <alignment horizontal="center" vertical="center" wrapText="1"/>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31" fillId="0" borderId="17" xfId="0" applyFont="1" applyBorder="1" applyAlignment="1">
      <alignment horizontal="left" vertical="top" wrapText="1"/>
    </xf>
    <xf numFmtId="0" fontId="31" fillId="0" borderId="0" xfId="0" applyFont="1" applyBorder="1" applyAlignment="1">
      <alignment horizontal="left" vertical="top" wrapText="1"/>
    </xf>
    <xf numFmtId="0" fontId="31" fillId="0" borderId="4" xfId="0" applyFont="1" applyBorder="1" applyAlignment="1">
      <alignment horizontal="left" vertical="top" wrapText="1"/>
    </xf>
    <xf numFmtId="0" fontId="31" fillId="0" borderId="62" xfId="0" applyFont="1" applyBorder="1" applyAlignment="1">
      <alignment horizontal="left" vertical="top" wrapText="1"/>
    </xf>
    <xf numFmtId="0" fontId="31" fillId="0" borderId="34" xfId="0" applyFont="1" applyBorder="1" applyAlignment="1">
      <alignment horizontal="left" vertical="top" wrapText="1"/>
    </xf>
    <xf numFmtId="0" fontId="31" fillId="0" borderId="66" xfId="0" applyFont="1" applyBorder="1" applyAlignment="1">
      <alignment horizontal="left" vertical="top" wrapText="1"/>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2" fillId="5" borderId="34" xfId="0" applyFont="1" applyFill="1" applyBorder="1" applyAlignment="1">
      <alignment horizontal="center"/>
    </xf>
    <xf numFmtId="0" fontId="4" fillId="5"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4" xfId="0" applyFont="1" applyFill="1" applyBorder="1" applyAlignment="1">
      <alignment horizontal="center" vertical="center" wrapText="1"/>
    </xf>
  </cellXfs>
  <cellStyles count="8">
    <cellStyle name="Millares" xfId="1" builtinId="3"/>
    <cellStyle name="Millares [0]" xfId="3" builtinId="6"/>
    <cellStyle name="Millares 11" xfId="7" xr:uid="{00000000-0005-0000-0000-000002000000}"/>
    <cellStyle name="Moneda" xfId="2" builtinId="4"/>
    <cellStyle name="Moneda 3" xfId="6" xr:uid="{00000000-0005-0000-0000-000004000000}"/>
    <cellStyle name="Normal" xfId="0" builtinId="0"/>
    <cellStyle name="Normal 2" xfId="4"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552451</xdr:colOff>
      <xdr:row>0</xdr:row>
      <xdr:rowOff>117145</xdr:rowOff>
    </xdr:from>
    <xdr:to>
      <xdr:col>0</xdr:col>
      <xdr:colOff>1238251</xdr:colOff>
      <xdr:row>2</xdr:row>
      <xdr:rowOff>314326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295401" y="117145"/>
          <a:ext cx="685800" cy="978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457200</xdr:colOff>
      <xdr:row>0</xdr:row>
      <xdr:rowOff>0</xdr:rowOff>
    </xdr:from>
    <xdr:to>
      <xdr:col>0</xdr:col>
      <xdr:colOff>1265463</xdr:colOff>
      <xdr:row>2</xdr:row>
      <xdr:rowOff>118260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457200" y="0"/>
          <a:ext cx="808263" cy="989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552451</xdr:colOff>
      <xdr:row>0</xdr:row>
      <xdr:rowOff>117146</xdr:rowOff>
    </xdr:from>
    <xdr:to>
      <xdr:col>0</xdr:col>
      <xdr:colOff>1238251</xdr:colOff>
      <xdr:row>2</xdr:row>
      <xdr:rowOff>183174</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552451" y="117146"/>
          <a:ext cx="685800" cy="8719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430582</xdr:colOff>
      <xdr:row>0</xdr:row>
      <xdr:rowOff>79045</xdr:rowOff>
    </xdr:from>
    <xdr:to>
      <xdr:col>0</xdr:col>
      <xdr:colOff>1174315</xdr:colOff>
      <xdr:row>2</xdr:row>
      <xdr:rowOff>201238</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430582" y="79045"/>
          <a:ext cx="743733" cy="9833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183664</xdr:colOff>
      <xdr:row>0</xdr:row>
      <xdr:rowOff>64728</xdr:rowOff>
    </xdr:from>
    <xdr:ext cx="789058" cy="952500"/>
    <xdr:pic>
      <xdr:nvPicPr>
        <xdr:cNvPr id="2" name="Imagen 1">
          <a:extLst>
            <a:ext uri="{FF2B5EF4-FFF2-40B4-BE49-F238E27FC236}">
              <a16:creationId xmlns:a16="http://schemas.microsoft.com/office/drawing/2014/main" id="{228782D3-D9B5-4981-ABF1-0B118E43D982}"/>
            </a:ext>
          </a:extLst>
        </xdr:cNvPr>
        <xdr:cNvPicPr>
          <a:picLocks noChangeAspect="1"/>
        </xdr:cNvPicPr>
      </xdr:nvPicPr>
      <xdr:blipFill>
        <a:blip xmlns:r="http://schemas.openxmlformats.org/officeDocument/2006/relationships" r:embed="rId1"/>
        <a:stretch>
          <a:fillRect/>
        </a:stretch>
      </xdr:blipFill>
      <xdr:spPr>
        <a:xfrm>
          <a:off x="183664" y="64728"/>
          <a:ext cx="789058" cy="9525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699407</xdr:colOff>
      <xdr:row>0</xdr:row>
      <xdr:rowOff>98095</xdr:rowOff>
    </xdr:from>
    <xdr:to>
      <xdr:col>0</xdr:col>
      <xdr:colOff>1415143</xdr:colOff>
      <xdr:row>2</xdr:row>
      <xdr:rowOff>246750</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699407" y="98095"/>
          <a:ext cx="715736" cy="10195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552450</xdr:colOff>
      <xdr:row>0</xdr:row>
      <xdr:rowOff>46636</xdr:rowOff>
    </xdr:from>
    <xdr:to>
      <xdr:col>0</xdr:col>
      <xdr:colOff>1190625</xdr:colOff>
      <xdr:row>2</xdr:row>
      <xdr:rowOff>198219</xdr:rowOff>
    </xdr:to>
    <xdr:pic>
      <xdr:nvPicPr>
        <xdr:cNvPr id="2" name="Imagen 1">
          <a:extLst>
            <a:ext uri="{FF2B5EF4-FFF2-40B4-BE49-F238E27FC236}">
              <a16:creationId xmlns:a16="http://schemas.microsoft.com/office/drawing/2014/main" id="{24E4E479-F1BB-4AA2-8DE6-F4374F052D50}"/>
            </a:ext>
          </a:extLst>
        </xdr:cNvPr>
        <xdr:cNvPicPr>
          <a:picLocks noChangeAspect="1"/>
        </xdr:cNvPicPr>
      </xdr:nvPicPr>
      <xdr:blipFill>
        <a:blip xmlns:r="http://schemas.openxmlformats.org/officeDocument/2006/relationships" r:embed="rId1"/>
        <a:stretch>
          <a:fillRect/>
        </a:stretch>
      </xdr:blipFill>
      <xdr:spPr>
        <a:xfrm>
          <a:off x="552450" y="46636"/>
          <a:ext cx="638175" cy="8754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428625</xdr:colOff>
      <xdr:row>0</xdr:row>
      <xdr:rowOff>123825</xdr:rowOff>
    </xdr:from>
    <xdr:to>
      <xdr:col>7</xdr:col>
      <xdr:colOff>733425</xdr:colOff>
      <xdr:row>3</xdr:row>
      <xdr:rowOff>133350</xdr:rowOff>
    </xdr:to>
    <xdr:sp macro="" textlink="">
      <xdr:nvSpPr>
        <xdr:cNvPr id="2" name="CuadroTexto 1">
          <a:extLst>
            <a:ext uri="{FF2B5EF4-FFF2-40B4-BE49-F238E27FC236}">
              <a16:creationId xmlns:a16="http://schemas.microsoft.com/office/drawing/2014/main" id="{00000000-0008-0000-0E00-000002000000}"/>
            </a:ext>
          </a:extLst>
        </xdr:cNvPr>
        <xdr:cNvSpPr txBox="1"/>
      </xdr:nvSpPr>
      <xdr:spPr>
        <a:xfrm>
          <a:off x="428625" y="123825"/>
          <a:ext cx="5638800" cy="58102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347206</xdr:colOff>
      <xdr:row>0</xdr:row>
      <xdr:rowOff>196558</xdr:rowOff>
    </xdr:from>
    <xdr:to>
      <xdr:col>0</xdr:col>
      <xdr:colOff>1038225</xdr:colOff>
      <xdr:row>2</xdr:row>
      <xdr:rowOff>216010</xdr:rowOff>
    </xdr:to>
    <xdr:pic>
      <xdr:nvPicPr>
        <xdr:cNvPr id="2" name="Imagen 1">
          <a:extLst>
            <a:ext uri="{FF2B5EF4-FFF2-40B4-BE49-F238E27FC236}">
              <a16:creationId xmlns:a16="http://schemas.microsoft.com/office/drawing/2014/main" id="{AA85534E-4442-4927-894C-40B66B75EE52}"/>
            </a:ext>
          </a:extLst>
        </xdr:cNvPr>
        <xdr:cNvPicPr>
          <a:picLocks noChangeAspect="1"/>
        </xdr:cNvPicPr>
      </xdr:nvPicPr>
      <xdr:blipFill>
        <a:blip xmlns:r="http://schemas.openxmlformats.org/officeDocument/2006/relationships" r:embed="rId1"/>
        <a:stretch>
          <a:fillRect/>
        </a:stretch>
      </xdr:blipFill>
      <xdr:spPr>
        <a:xfrm>
          <a:off x="347206" y="196558"/>
          <a:ext cx="691019" cy="895752"/>
        </a:xfrm>
        <a:prstGeom prst="rect">
          <a:avLst/>
        </a:prstGeom>
      </xdr:spPr>
    </xdr:pic>
    <xdr:clientData/>
  </xdr:twoCellAnchor>
  <xdr:oneCellAnchor>
    <xdr:from>
      <xdr:col>0</xdr:col>
      <xdr:colOff>422070</xdr:colOff>
      <xdr:row>14</xdr:row>
      <xdr:rowOff>162776</xdr:rowOff>
    </xdr:from>
    <xdr:ext cx="794855" cy="1008440"/>
    <xdr:pic>
      <xdr:nvPicPr>
        <xdr:cNvPr id="3" name="Imagen 2">
          <a:extLst>
            <a:ext uri="{FF2B5EF4-FFF2-40B4-BE49-F238E27FC236}">
              <a16:creationId xmlns:a16="http://schemas.microsoft.com/office/drawing/2014/main" id="{42CCAC95-2C2F-4166-B591-2D2B148444AE}"/>
            </a:ext>
          </a:extLst>
        </xdr:cNvPr>
        <xdr:cNvPicPr>
          <a:picLocks noChangeAspect="1"/>
        </xdr:cNvPicPr>
      </xdr:nvPicPr>
      <xdr:blipFill>
        <a:blip xmlns:r="http://schemas.openxmlformats.org/officeDocument/2006/relationships" r:embed="rId1"/>
        <a:stretch>
          <a:fillRect/>
        </a:stretch>
      </xdr:blipFill>
      <xdr:spPr>
        <a:xfrm>
          <a:off x="422070" y="20418328"/>
          <a:ext cx="794855" cy="100844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29"/>
  <sheetViews>
    <sheetView workbookViewId="0">
      <pane xSplit="2" ySplit="3" topLeftCell="C6" activePane="bottomRight" state="frozen"/>
      <selection pane="topRight" activeCell="C1" sqref="C1"/>
      <selection pane="bottomLeft" activeCell="A4" sqref="A4"/>
      <selection pane="bottomRight" activeCell="J20" sqref="J20"/>
    </sheetView>
  </sheetViews>
  <sheetFormatPr baseColWidth="10" defaultColWidth="11.44140625" defaultRowHeight="14.4" x14ac:dyDescent="0.3"/>
  <cols>
    <col min="2" max="2" width="23.44140625" customWidth="1"/>
    <col min="4" max="4" width="23.44140625" customWidth="1"/>
    <col min="5" max="5" width="11.44140625" customWidth="1"/>
    <col min="6" max="6" width="13.6640625" style="1" customWidth="1"/>
    <col min="7" max="7" width="17" style="1" customWidth="1"/>
    <col min="8" max="8" width="17.44140625" style="1" customWidth="1"/>
    <col min="9" max="9" width="14.109375" style="1" bestFit="1" customWidth="1"/>
    <col min="10" max="10" width="11.44140625" style="1"/>
  </cols>
  <sheetData>
    <row r="1" spans="1:14" ht="15" customHeight="1" thickBot="1" x14ac:dyDescent="0.35">
      <c r="B1" s="16"/>
      <c r="C1" s="360" t="s">
        <v>8</v>
      </c>
      <c r="D1" s="360"/>
      <c r="E1" s="360"/>
      <c r="F1" s="3"/>
      <c r="G1" s="3"/>
      <c r="I1" s="361" t="s">
        <v>8</v>
      </c>
      <c r="J1" s="362"/>
    </row>
    <row r="2" spans="1:14" s="7" customFormat="1" ht="30.75" customHeight="1" thickBot="1" x14ac:dyDescent="0.35">
      <c r="B2" s="40"/>
      <c r="C2" s="117" t="s">
        <v>9</v>
      </c>
      <c r="D2" s="40"/>
      <c r="E2" s="117" t="s">
        <v>9</v>
      </c>
      <c r="F2" s="363" t="s">
        <v>28</v>
      </c>
      <c r="G2" s="363"/>
      <c r="H2" s="8"/>
      <c r="I2" s="118" t="s">
        <v>30</v>
      </c>
      <c r="J2" s="37" t="s">
        <v>31</v>
      </c>
    </row>
    <row r="3" spans="1:14" s="9" customFormat="1" ht="29.4" thickBot="1" x14ac:dyDescent="0.35">
      <c r="B3" s="364" t="s">
        <v>11</v>
      </c>
      <c r="C3" s="364"/>
      <c r="D3" s="365" t="s">
        <v>13</v>
      </c>
      <c r="E3" s="365"/>
      <c r="F3" s="119" t="s">
        <v>14</v>
      </c>
      <c r="G3" s="11" t="s">
        <v>100</v>
      </c>
      <c r="H3" s="10"/>
      <c r="I3" s="36" t="s">
        <v>37</v>
      </c>
      <c r="J3" s="36" t="s">
        <v>39</v>
      </c>
    </row>
    <row r="4" spans="1:14" ht="27.6" x14ac:dyDescent="0.3">
      <c r="A4" s="366" t="s">
        <v>29</v>
      </c>
      <c r="B4" s="14" t="s">
        <v>90</v>
      </c>
      <c r="C4" s="44">
        <v>1</v>
      </c>
      <c r="D4" s="14"/>
      <c r="E4" s="44">
        <v>0</v>
      </c>
      <c r="F4" s="4">
        <v>2094000</v>
      </c>
      <c r="G4" s="4">
        <v>1378944</v>
      </c>
      <c r="H4" s="2"/>
      <c r="I4" s="34">
        <f>+F4/120</f>
        <v>17450</v>
      </c>
      <c r="J4" s="34">
        <v>0</v>
      </c>
      <c r="L4" s="65"/>
      <c r="M4" s="96"/>
      <c r="N4" s="65"/>
    </row>
    <row r="5" spans="1:14" ht="27.6" x14ac:dyDescent="0.3">
      <c r="A5" s="366"/>
      <c r="B5" s="14" t="s">
        <v>88</v>
      </c>
      <c r="C5" s="44">
        <v>1</v>
      </c>
      <c r="D5" s="14" t="s">
        <v>94</v>
      </c>
      <c r="E5" s="44">
        <v>2</v>
      </c>
      <c r="F5" s="4">
        <v>1623250</v>
      </c>
      <c r="G5" s="4">
        <v>993966</v>
      </c>
      <c r="H5" s="2"/>
      <c r="I5" s="17">
        <f>+F5/120</f>
        <v>13527.083333333334</v>
      </c>
      <c r="J5" s="17">
        <f>+F5/60</f>
        <v>27054.166666666668</v>
      </c>
      <c r="L5" s="65"/>
      <c r="M5" s="96"/>
      <c r="N5" s="65"/>
    </row>
    <row r="6" spans="1:14" ht="41.4" x14ac:dyDescent="0.3">
      <c r="A6" s="366"/>
      <c r="B6" s="14" t="s">
        <v>89</v>
      </c>
      <c r="C6" s="44">
        <v>1</v>
      </c>
      <c r="D6" s="14" t="s">
        <v>95</v>
      </c>
      <c r="E6" s="44">
        <v>2</v>
      </c>
      <c r="F6" s="4">
        <v>1623250</v>
      </c>
      <c r="G6" s="4">
        <v>993966</v>
      </c>
      <c r="H6" s="2"/>
      <c r="I6" s="17">
        <f>+F6/120</f>
        <v>13527.083333333334</v>
      </c>
      <c r="J6" s="17">
        <f>+F6/60</f>
        <v>27054.166666666668</v>
      </c>
      <c r="L6" s="65"/>
      <c r="M6" s="96"/>
      <c r="N6" s="65"/>
    </row>
    <row r="7" spans="1:14" ht="27.6" x14ac:dyDescent="0.3">
      <c r="A7" s="366"/>
      <c r="B7" s="14" t="s">
        <v>91</v>
      </c>
      <c r="C7" s="44">
        <v>1</v>
      </c>
      <c r="D7" s="14" t="s">
        <v>96</v>
      </c>
      <c r="E7" s="44">
        <v>2</v>
      </c>
      <c r="F7" s="4">
        <v>1623250</v>
      </c>
      <c r="G7" s="4">
        <v>993966</v>
      </c>
      <c r="H7" s="2"/>
      <c r="I7" s="17">
        <f>+F7/120</f>
        <v>13527.083333333334</v>
      </c>
      <c r="J7" s="17">
        <f>+F7/60</f>
        <v>27054.166666666668</v>
      </c>
      <c r="L7" s="65"/>
      <c r="M7" s="96"/>
      <c r="N7" s="65"/>
    </row>
    <row r="8" spans="1:14" ht="27.6" x14ac:dyDescent="0.3">
      <c r="A8" s="366"/>
      <c r="B8" s="14" t="s">
        <v>92</v>
      </c>
      <c r="C8" s="44">
        <v>3</v>
      </c>
      <c r="D8" s="14" t="s">
        <v>97</v>
      </c>
      <c r="E8" s="44">
        <v>2</v>
      </c>
      <c r="F8" s="4">
        <v>1160833</v>
      </c>
      <c r="G8" s="4">
        <v>689455</v>
      </c>
      <c r="H8" s="2"/>
      <c r="I8" s="17">
        <v>0</v>
      </c>
      <c r="J8" s="17">
        <f>+F8/60</f>
        <v>19347.216666666667</v>
      </c>
      <c r="L8" s="65"/>
      <c r="M8" s="96"/>
      <c r="N8" s="65"/>
    </row>
    <row r="9" spans="1:14" ht="41.4" x14ac:dyDescent="0.3">
      <c r="A9" s="366"/>
      <c r="B9" s="14" t="s">
        <v>93</v>
      </c>
      <c r="C9" s="44">
        <v>0</v>
      </c>
      <c r="D9" s="14" t="s">
        <v>98</v>
      </c>
      <c r="E9" s="44">
        <v>2</v>
      </c>
      <c r="F9" s="4">
        <v>1160833</v>
      </c>
      <c r="G9" s="4">
        <v>689455</v>
      </c>
      <c r="H9" s="2"/>
      <c r="I9" s="17">
        <f>+F9/40</f>
        <v>29020.825000000001</v>
      </c>
      <c r="J9" s="17">
        <f>+F9/60</f>
        <v>19347.216666666667</v>
      </c>
      <c r="L9" s="65"/>
      <c r="M9" s="96"/>
      <c r="N9" s="65"/>
    </row>
    <row r="10" spans="1:14" ht="27.6" x14ac:dyDescent="0.3">
      <c r="A10" s="366"/>
      <c r="B10" s="14" t="s">
        <v>43</v>
      </c>
      <c r="C10" s="44">
        <v>0</v>
      </c>
      <c r="D10" s="14" t="s">
        <v>99</v>
      </c>
      <c r="E10" s="44">
        <v>1</v>
      </c>
      <c r="F10" s="4">
        <v>1160833</v>
      </c>
      <c r="G10" s="4">
        <v>689455</v>
      </c>
      <c r="H10" s="2"/>
      <c r="I10" s="19">
        <v>0</v>
      </c>
      <c r="J10" s="19">
        <f>+F10/120</f>
        <v>9673.6083333333336</v>
      </c>
      <c r="L10" s="65"/>
      <c r="M10" s="96"/>
      <c r="N10" s="65"/>
    </row>
    <row r="11" spans="1:14" ht="15" thickBot="1" x14ac:dyDescent="0.35">
      <c r="A11" s="120"/>
      <c r="B11" s="14" t="s">
        <v>6</v>
      </c>
      <c r="C11" s="44">
        <v>8</v>
      </c>
      <c r="D11" s="14"/>
      <c r="E11" s="44"/>
      <c r="F11" s="4">
        <v>1160833</v>
      </c>
      <c r="G11" s="4">
        <v>689455</v>
      </c>
      <c r="H11" s="2"/>
      <c r="I11" s="121">
        <f>+F11/15</f>
        <v>77388.866666666669</v>
      </c>
      <c r="J11" s="121">
        <v>0</v>
      </c>
      <c r="L11" s="65"/>
      <c r="M11" s="96"/>
      <c r="N11" s="65"/>
    </row>
    <row r="12" spans="1:14" ht="15" thickBot="1" x14ac:dyDescent="0.35">
      <c r="B12" s="45" t="s">
        <v>7</v>
      </c>
      <c r="C12" s="44">
        <f>SUM(C4:C11)</f>
        <v>15</v>
      </c>
      <c r="D12" s="45" t="s">
        <v>7</v>
      </c>
      <c r="E12" s="44">
        <f>SUM(E4:E10)</f>
        <v>11</v>
      </c>
      <c r="F12" s="3"/>
      <c r="G12" s="3"/>
      <c r="H12" s="39" t="s">
        <v>25</v>
      </c>
      <c r="I12" s="30">
        <f>SUM(I4:I11)</f>
        <v>164440.94166666668</v>
      </c>
      <c r="J12" s="32">
        <f>SUM(J4:J10)</f>
        <v>129530.54166666669</v>
      </c>
      <c r="L12" s="65"/>
    </row>
    <row r="13" spans="1:14" s="5" customFormat="1" x14ac:dyDescent="0.3">
      <c r="A13" s="357" t="s">
        <v>20</v>
      </c>
      <c r="B13" s="14" t="s">
        <v>36</v>
      </c>
      <c r="C13" s="50"/>
      <c r="D13" s="14" t="s">
        <v>36</v>
      </c>
      <c r="E13" s="50"/>
      <c r="F13" s="46"/>
      <c r="G13" s="46"/>
      <c r="H13" s="6"/>
      <c r="I13" s="23">
        <v>56941</v>
      </c>
      <c r="J13" s="23">
        <v>70128</v>
      </c>
      <c r="K13" s="112"/>
    </row>
    <row r="14" spans="1:14" x14ac:dyDescent="0.3">
      <c r="A14" s="358"/>
      <c r="B14" s="15" t="s">
        <v>21</v>
      </c>
      <c r="C14" s="16"/>
      <c r="D14" s="15" t="s">
        <v>21</v>
      </c>
      <c r="E14" s="16"/>
      <c r="F14" s="3"/>
      <c r="G14" s="3"/>
      <c r="I14" s="17">
        <v>0</v>
      </c>
      <c r="J14" s="24"/>
    </row>
    <row r="15" spans="1:14" ht="42" thickBot="1" x14ac:dyDescent="0.35">
      <c r="A15" s="359"/>
      <c r="B15" s="15" t="s">
        <v>22</v>
      </c>
      <c r="C15" s="16"/>
      <c r="D15" s="15" t="s">
        <v>22</v>
      </c>
      <c r="E15" s="16"/>
      <c r="F15" s="3"/>
      <c r="G15" s="3"/>
      <c r="I15" s="19">
        <v>0</v>
      </c>
      <c r="J15" s="19"/>
      <c r="K15" s="113"/>
    </row>
    <row r="16" spans="1:14" ht="15" thickBot="1" x14ac:dyDescent="0.35">
      <c r="A16" s="116"/>
      <c r="B16" s="15"/>
      <c r="C16" s="16"/>
      <c r="D16" s="15"/>
      <c r="E16" s="16"/>
      <c r="F16" s="3"/>
      <c r="G16" s="3"/>
      <c r="H16" s="39" t="s">
        <v>84</v>
      </c>
      <c r="I16" s="32">
        <f>SUM(I13:I15)</f>
        <v>56941</v>
      </c>
      <c r="J16" s="32">
        <f>SUM(J13:J15)</f>
        <v>70128</v>
      </c>
    </row>
    <row r="17" spans="1:10" ht="83.4" thickBot="1" x14ac:dyDescent="0.35">
      <c r="A17" s="13" t="s">
        <v>85</v>
      </c>
      <c r="B17" s="13" t="s">
        <v>87</v>
      </c>
      <c r="C17" s="16"/>
      <c r="D17" s="13" t="s">
        <v>87</v>
      </c>
      <c r="E17" s="16"/>
      <c r="F17" s="3"/>
      <c r="G17" s="3"/>
      <c r="I17" s="105">
        <v>16912</v>
      </c>
      <c r="J17" s="105">
        <v>16912</v>
      </c>
    </row>
    <row r="18" spans="1:10" ht="15" thickBot="1" x14ac:dyDescent="0.35">
      <c r="H18" s="29" t="s">
        <v>24</v>
      </c>
      <c r="I18" s="32">
        <f>SUM(I17:I17)</f>
        <v>16912</v>
      </c>
      <c r="J18" s="32">
        <f>SUM(J17:J17)</f>
        <v>16912</v>
      </c>
    </row>
    <row r="19" spans="1:10" ht="15" thickBot="1" x14ac:dyDescent="0.35">
      <c r="I19" s="21"/>
      <c r="J19" s="21"/>
    </row>
    <row r="20" spans="1:10" ht="15" thickBot="1" x14ac:dyDescent="0.35">
      <c r="H20" s="29" t="s">
        <v>26</v>
      </c>
      <c r="I20" s="32">
        <f>+I12+I18+I16</f>
        <v>238293.94166666668</v>
      </c>
      <c r="J20" s="32">
        <f>+J12+J18+J16</f>
        <v>216570.54166666669</v>
      </c>
    </row>
    <row r="22" spans="1:10" ht="15" thickBot="1" x14ac:dyDescent="0.35"/>
    <row r="23" spans="1:10" x14ac:dyDescent="0.3">
      <c r="H23" s="53" t="s">
        <v>33</v>
      </c>
      <c r="I23" s="57">
        <v>195143</v>
      </c>
      <c r="J23" s="57">
        <v>195143</v>
      </c>
    </row>
    <row r="24" spans="1:10" s="5" customFormat="1" ht="29.4" thickBot="1" x14ac:dyDescent="0.35">
      <c r="F24" s="6"/>
      <c r="G24" s="6"/>
      <c r="H24" s="54" t="s">
        <v>34</v>
      </c>
      <c r="I24" s="58">
        <f>+I20-I23</f>
        <v>43150.94166666668</v>
      </c>
      <c r="J24" s="58">
        <f>+J20-J23</f>
        <v>21427.541666666686</v>
      </c>
    </row>
    <row r="27" spans="1:10" ht="15" thickBot="1" x14ac:dyDescent="0.35"/>
    <row r="28" spans="1:10" ht="28.8" x14ac:dyDescent="0.3">
      <c r="H28" s="61" t="s">
        <v>35</v>
      </c>
      <c r="I28" s="63">
        <v>247065</v>
      </c>
      <c r="J28" s="63">
        <v>247065</v>
      </c>
    </row>
    <row r="29" spans="1:10" ht="29.4" thickBot="1" x14ac:dyDescent="0.35">
      <c r="H29" s="54" t="s">
        <v>34</v>
      </c>
      <c r="I29" s="58">
        <f>+I20-I28</f>
        <v>-8771.0583333333198</v>
      </c>
      <c r="J29" s="58">
        <f>+J20-J28</f>
        <v>-30494.458333333314</v>
      </c>
    </row>
  </sheetData>
  <mergeCells count="7">
    <mergeCell ref="A13:A15"/>
    <mergeCell ref="C1:E1"/>
    <mergeCell ref="I1:J1"/>
    <mergeCell ref="F2:G2"/>
    <mergeCell ref="B3:C3"/>
    <mergeCell ref="D3:E3"/>
    <mergeCell ref="A4:A10"/>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4495-CBE6-4054-8A59-ECCC88BF8EB8}">
  <sheetPr>
    <pageSetUpPr fitToPage="1"/>
  </sheetPr>
  <dimension ref="A1:Z44"/>
  <sheetViews>
    <sheetView view="pageBreakPreview" zoomScaleNormal="78" zoomScaleSheetLayoutView="100" workbookViewId="0">
      <selection sqref="A1:A3"/>
    </sheetView>
  </sheetViews>
  <sheetFormatPr baseColWidth="10" defaultColWidth="11.44140625" defaultRowHeight="14.4" x14ac:dyDescent="0.3"/>
  <cols>
    <col min="1" max="1" width="52.6640625" style="160" customWidth="1"/>
    <col min="2" max="2" width="17.6640625" style="160" customWidth="1"/>
    <col min="3" max="14" width="21.5546875" style="160" customWidth="1"/>
    <col min="15" max="16384" width="11.44140625" style="160"/>
  </cols>
  <sheetData>
    <row r="1" spans="1:26" s="212" customFormat="1" ht="29.25" customHeight="1" thickBot="1" x14ac:dyDescent="0.35">
      <c r="A1" s="625"/>
      <c r="B1" s="604" t="s">
        <v>356</v>
      </c>
      <c r="C1" s="605"/>
      <c r="D1" s="605"/>
      <c r="E1" s="605"/>
      <c r="F1" s="605"/>
      <c r="G1" s="605"/>
      <c r="H1" s="605"/>
      <c r="I1" s="605"/>
      <c r="J1" s="606"/>
      <c r="K1" s="411" t="s">
        <v>248</v>
      </c>
      <c r="L1" s="412"/>
      <c r="M1" s="413">
        <v>44299</v>
      </c>
      <c r="N1" s="414"/>
    </row>
    <row r="2" spans="1:26" s="212" customFormat="1" ht="29.25" customHeight="1" thickBot="1" x14ac:dyDescent="0.35">
      <c r="A2" s="626"/>
      <c r="B2" s="607"/>
      <c r="C2" s="608"/>
      <c r="D2" s="608"/>
      <c r="E2" s="608"/>
      <c r="F2" s="608"/>
      <c r="G2" s="608"/>
      <c r="H2" s="608"/>
      <c r="I2" s="608"/>
      <c r="J2" s="609"/>
      <c r="K2" s="411" t="s">
        <v>348</v>
      </c>
      <c r="L2" s="412"/>
      <c r="M2" s="411" t="s">
        <v>246</v>
      </c>
      <c r="N2" s="412"/>
    </row>
    <row r="3" spans="1:26" s="212" customFormat="1" ht="29.25" customHeight="1" thickBot="1" x14ac:dyDescent="0.3">
      <c r="A3" s="627"/>
      <c r="B3" s="610"/>
      <c r="C3" s="611"/>
      <c r="D3" s="611"/>
      <c r="E3" s="611"/>
      <c r="F3" s="611"/>
      <c r="G3" s="611"/>
      <c r="H3" s="611"/>
      <c r="I3" s="611"/>
      <c r="J3" s="612"/>
      <c r="K3" s="415" t="s">
        <v>247</v>
      </c>
      <c r="L3" s="416"/>
      <c r="M3" s="416"/>
      <c r="N3" s="417"/>
    </row>
    <row r="4" spans="1:26" s="212" customFormat="1" ht="18" customHeight="1" thickBot="1" x14ac:dyDescent="0.35">
      <c r="A4" s="312"/>
      <c r="B4" s="255"/>
      <c r="C4" s="255"/>
      <c r="D4" s="255"/>
      <c r="E4" s="255"/>
      <c r="F4" s="255"/>
      <c r="G4" s="255"/>
      <c r="H4" s="255"/>
      <c r="I4" s="255"/>
      <c r="J4" s="255"/>
      <c r="K4" s="255"/>
      <c r="L4" s="255"/>
      <c r="M4" s="255"/>
      <c r="N4" s="255"/>
    </row>
    <row r="5" spans="1:26" s="161" customFormat="1" ht="21.75" customHeight="1" x14ac:dyDescent="0.3">
      <c r="A5" s="613" t="s">
        <v>150</v>
      </c>
      <c r="B5" s="614"/>
      <c r="C5" s="615"/>
      <c r="D5" s="615"/>
      <c r="E5" s="615"/>
      <c r="F5" s="615"/>
      <c r="G5" s="615"/>
      <c r="H5" s="615"/>
      <c r="I5" s="615"/>
      <c r="J5" s="615"/>
      <c r="K5" s="615"/>
      <c r="L5" s="615"/>
      <c r="M5" s="615"/>
      <c r="N5" s="616"/>
      <c r="O5" s="233"/>
    </row>
    <row r="6" spans="1:26" s="234" customFormat="1" ht="25.5" customHeight="1" x14ac:dyDescent="0.3">
      <c r="A6" s="313" t="s">
        <v>256</v>
      </c>
      <c r="B6" s="617"/>
      <c r="C6" s="618"/>
      <c r="D6" s="618"/>
      <c r="E6" s="618"/>
      <c r="F6" s="619"/>
      <c r="G6" s="620" t="s">
        <v>257</v>
      </c>
      <c r="H6" s="620"/>
      <c r="I6" s="620"/>
      <c r="J6" s="314"/>
      <c r="K6" s="620" t="s">
        <v>258</v>
      </c>
      <c r="L6" s="620"/>
      <c r="M6" s="620"/>
      <c r="N6" s="315"/>
    </row>
    <row r="7" spans="1:26" s="159" customFormat="1" ht="31.5" customHeight="1" x14ac:dyDescent="0.3">
      <c r="A7" s="621" t="s">
        <v>259</v>
      </c>
      <c r="B7" s="622"/>
      <c r="C7" s="623"/>
      <c r="D7" s="623"/>
      <c r="E7" s="623"/>
      <c r="F7" s="623"/>
      <c r="G7" s="623"/>
      <c r="H7" s="623"/>
      <c r="I7" s="623"/>
      <c r="J7" s="623"/>
      <c r="K7" s="623"/>
      <c r="L7" s="623"/>
      <c r="M7" s="623"/>
      <c r="N7" s="624"/>
      <c r="O7" s="603"/>
      <c r="P7" s="603"/>
    </row>
    <row r="8" spans="1:26" s="212" customFormat="1" ht="33" customHeight="1" x14ac:dyDescent="0.3">
      <c r="A8" s="601" t="s">
        <v>192</v>
      </c>
      <c r="B8" s="602"/>
      <c r="C8" s="165" t="s">
        <v>197</v>
      </c>
      <c r="D8" s="165" t="s">
        <v>198</v>
      </c>
      <c r="E8" s="165" t="s">
        <v>199</v>
      </c>
      <c r="F8" s="165" t="s">
        <v>200</v>
      </c>
      <c r="G8" s="165" t="s">
        <v>201</v>
      </c>
      <c r="H8" s="165" t="s">
        <v>202</v>
      </c>
      <c r="I8" s="165" t="s">
        <v>203</v>
      </c>
      <c r="J8" s="165" t="s">
        <v>204</v>
      </c>
      <c r="K8" s="165" t="s">
        <v>205</v>
      </c>
      <c r="L8" s="165" t="s">
        <v>206</v>
      </c>
      <c r="M8" s="165" t="s">
        <v>207</v>
      </c>
      <c r="N8" s="211" t="s">
        <v>208</v>
      </c>
      <c r="O8" s="213"/>
      <c r="P8" s="213"/>
    </row>
    <row r="9" spans="1:26" s="212" customFormat="1" ht="30" customHeight="1" x14ac:dyDescent="0.3">
      <c r="A9" s="589" t="s">
        <v>209</v>
      </c>
      <c r="B9" s="590"/>
      <c r="C9" s="166"/>
      <c r="D9" s="166"/>
      <c r="E9" s="166"/>
      <c r="F9" s="166"/>
      <c r="G9" s="166"/>
      <c r="H9" s="166"/>
      <c r="I9" s="166"/>
      <c r="J9" s="166"/>
      <c r="K9" s="166"/>
      <c r="L9" s="166"/>
      <c r="M9" s="166"/>
      <c r="N9" s="168"/>
      <c r="O9" s="600"/>
      <c r="P9" s="600"/>
      <c r="Q9" s="214"/>
      <c r="R9" s="214"/>
      <c r="S9" s="214"/>
      <c r="T9" s="214"/>
      <c r="U9" s="214"/>
      <c r="V9" s="214"/>
      <c r="W9" s="214"/>
      <c r="X9" s="214"/>
      <c r="Y9" s="214"/>
      <c r="Z9" s="214"/>
    </row>
    <row r="10" spans="1:26" s="212" customFormat="1" ht="30" customHeight="1" x14ac:dyDescent="0.3">
      <c r="A10" s="589" t="s">
        <v>306</v>
      </c>
      <c r="B10" s="590"/>
      <c r="C10" s="166"/>
      <c r="D10" s="166"/>
      <c r="E10" s="166"/>
      <c r="F10" s="166"/>
      <c r="G10" s="166"/>
      <c r="H10" s="166"/>
      <c r="I10" s="166"/>
      <c r="J10" s="166"/>
      <c r="K10" s="166"/>
      <c r="L10" s="166"/>
      <c r="M10" s="166"/>
      <c r="N10" s="168"/>
      <c r="O10" s="600"/>
      <c r="P10" s="600"/>
      <c r="Q10" s="214"/>
      <c r="R10" s="214"/>
      <c r="S10" s="214"/>
      <c r="T10" s="214"/>
      <c r="U10" s="214"/>
      <c r="V10" s="214"/>
      <c r="W10" s="214"/>
      <c r="X10" s="214"/>
      <c r="Y10" s="214"/>
      <c r="Z10" s="214"/>
    </row>
    <row r="11" spans="1:26" s="212" customFormat="1" ht="30" customHeight="1" x14ac:dyDescent="0.3">
      <c r="A11" s="589" t="s">
        <v>210</v>
      </c>
      <c r="B11" s="590"/>
      <c r="C11" s="166"/>
      <c r="D11" s="215">
        <f>IF(D8="",0,IF(C19&gt;0,C19,0))</f>
        <v>0</v>
      </c>
      <c r="E11" s="215">
        <f t="shared" ref="E11:N11" si="0">IF(E8="",0,IF(D19&gt;0,D19,0))</f>
        <v>0</v>
      </c>
      <c r="F11" s="215">
        <f t="shared" si="0"/>
        <v>0</v>
      </c>
      <c r="G11" s="215">
        <f t="shared" si="0"/>
        <v>0</v>
      </c>
      <c r="H11" s="215">
        <f t="shared" si="0"/>
        <v>0</v>
      </c>
      <c r="I11" s="215">
        <f t="shared" si="0"/>
        <v>0</v>
      </c>
      <c r="J11" s="215">
        <f t="shared" si="0"/>
        <v>0</v>
      </c>
      <c r="K11" s="215">
        <f t="shared" si="0"/>
        <v>0</v>
      </c>
      <c r="L11" s="215">
        <f t="shared" si="0"/>
        <v>0</v>
      </c>
      <c r="M11" s="215">
        <f t="shared" si="0"/>
        <v>0</v>
      </c>
      <c r="N11" s="216">
        <f t="shared" si="0"/>
        <v>0</v>
      </c>
      <c r="O11" s="600"/>
      <c r="P11" s="600"/>
      <c r="Q11" s="214"/>
      <c r="R11" s="214"/>
      <c r="S11" s="214"/>
      <c r="T11" s="214"/>
      <c r="U11" s="214"/>
      <c r="V11" s="214"/>
      <c r="W11" s="214"/>
      <c r="X11" s="214"/>
      <c r="Y11" s="214"/>
      <c r="Z11" s="214"/>
    </row>
    <row r="12" spans="1:26" s="212" customFormat="1" ht="30" customHeight="1" x14ac:dyDescent="0.3">
      <c r="A12" s="598" t="s">
        <v>211</v>
      </c>
      <c r="B12" s="599"/>
      <c r="C12" s="167">
        <f>C9+C10+C11</f>
        <v>0</v>
      </c>
      <c r="D12" s="167">
        <f>IF(D8="",0,(D9+D10+D11))</f>
        <v>0</v>
      </c>
      <c r="E12" s="167">
        <f t="shared" ref="E12:N12" si="1">IF(E8="",0,(E9+E10+E11))</f>
        <v>0</v>
      </c>
      <c r="F12" s="167">
        <f t="shared" si="1"/>
        <v>0</v>
      </c>
      <c r="G12" s="167">
        <f t="shared" si="1"/>
        <v>0</v>
      </c>
      <c r="H12" s="167">
        <f t="shared" si="1"/>
        <v>0</v>
      </c>
      <c r="I12" s="167">
        <f t="shared" si="1"/>
        <v>0</v>
      </c>
      <c r="J12" s="167">
        <f t="shared" si="1"/>
        <v>0</v>
      </c>
      <c r="K12" s="167">
        <f t="shared" si="1"/>
        <v>0</v>
      </c>
      <c r="L12" s="167">
        <f t="shared" si="1"/>
        <v>0</v>
      </c>
      <c r="M12" s="167">
        <f t="shared" si="1"/>
        <v>0</v>
      </c>
      <c r="N12" s="169">
        <f t="shared" si="1"/>
        <v>0</v>
      </c>
      <c r="O12" s="213"/>
      <c r="P12" s="213"/>
      <c r="Q12" s="214"/>
      <c r="R12" s="214"/>
      <c r="S12" s="214"/>
      <c r="T12" s="214"/>
      <c r="U12" s="214"/>
      <c r="V12" s="214"/>
      <c r="W12" s="214"/>
      <c r="X12" s="214"/>
      <c r="Y12" s="214"/>
      <c r="Z12" s="214"/>
    </row>
    <row r="13" spans="1:26" s="212" customFormat="1" ht="30" customHeight="1" x14ac:dyDescent="0.3">
      <c r="A13" s="589" t="s">
        <v>260</v>
      </c>
      <c r="B13" s="590"/>
      <c r="C13" s="166"/>
      <c r="D13" s="166"/>
      <c r="E13" s="166"/>
      <c r="F13" s="166"/>
      <c r="G13" s="166"/>
      <c r="H13" s="166"/>
      <c r="I13" s="166"/>
      <c r="J13" s="166"/>
      <c r="K13" s="166"/>
      <c r="L13" s="166"/>
      <c r="M13" s="166"/>
      <c r="N13" s="168"/>
      <c r="O13" s="600"/>
      <c r="P13" s="600"/>
      <c r="Q13" s="214"/>
      <c r="R13" s="214"/>
      <c r="S13" s="214"/>
      <c r="T13" s="214"/>
      <c r="U13" s="214"/>
      <c r="V13" s="214"/>
      <c r="W13" s="214"/>
      <c r="X13" s="214"/>
      <c r="Y13" s="214"/>
      <c r="Z13" s="214"/>
    </row>
    <row r="14" spans="1:26" s="212" customFormat="1" ht="30" customHeight="1" x14ac:dyDescent="0.3">
      <c r="A14" s="589" t="s">
        <v>261</v>
      </c>
      <c r="B14" s="590"/>
      <c r="C14" s="166"/>
      <c r="D14" s="166"/>
      <c r="E14" s="166"/>
      <c r="F14" s="166"/>
      <c r="G14" s="166"/>
      <c r="H14" s="166"/>
      <c r="I14" s="166"/>
      <c r="J14" s="166"/>
      <c r="K14" s="166"/>
      <c r="L14" s="166"/>
      <c r="M14" s="166"/>
      <c r="N14" s="168"/>
      <c r="O14" s="600"/>
      <c r="P14" s="600"/>
      <c r="Q14" s="214"/>
      <c r="R14" s="214"/>
      <c r="S14" s="214"/>
      <c r="T14" s="214"/>
      <c r="U14" s="214"/>
      <c r="V14" s="214"/>
      <c r="W14" s="214"/>
      <c r="X14" s="214"/>
      <c r="Y14" s="214"/>
      <c r="Z14" s="214"/>
    </row>
    <row r="15" spans="1:26" s="212" customFormat="1" ht="30" customHeight="1" x14ac:dyDescent="0.3">
      <c r="A15" s="589" t="s">
        <v>262</v>
      </c>
      <c r="B15" s="590"/>
      <c r="C15" s="166"/>
      <c r="D15" s="166"/>
      <c r="E15" s="166"/>
      <c r="F15" s="166"/>
      <c r="G15" s="166"/>
      <c r="H15" s="166"/>
      <c r="I15" s="166"/>
      <c r="J15" s="166"/>
      <c r="K15" s="166"/>
      <c r="L15" s="166"/>
      <c r="M15" s="166"/>
      <c r="N15" s="168"/>
      <c r="O15" s="600"/>
      <c r="P15" s="600"/>
      <c r="Q15" s="214"/>
      <c r="R15" s="214"/>
      <c r="S15" s="214"/>
      <c r="T15" s="214"/>
      <c r="U15" s="214"/>
      <c r="V15" s="214"/>
      <c r="W15" s="214"/>
      <c r="X15" s="214"/>
      <c r="Y15" s="214"/>
      <c r="Z15" s="214"/>
    </row>
    <row r="16" spans="1:26" s="212" customFormat="1" ht="30" customHeight="1" x14ac:dyDescent="0.3">
      <c r="A16" s="589" t="s">
        <v>212</v>
      </c>
      <c r="B16" s="590"/>
      <c r="C16" s="166"/>
      <c r="D16" s="166"/>
      <c r="E16" s="166"/>
      <c r="F16" s="166"/>
      <c r="G16" s="166"/>
      <c r="H16" s="166"/>
      <c r="I16" s="166"/>
      <c r="J16" s="166"/>
      <c r="K16" s="166"/>
      <c r="L16" s="166"/>
      <c r="M16" s="166"/>
      <c r="N16" s="168"/>
      <c r="O16" s="600"/>
      <c r="P16" s="600"/>
      <c r="Q16" s="214"/>
      <c r="R16" s="214"/>
      <c r="S16" s="214"/>
      <c r="T16" s="214"/>
      <c r="U16" s="214"/>
      <c r="V16" s="214"/>
      <c r="W16" s="214"/>
      <c r="X16" s="214"/>
      <c r="Y16" s="214"/>
      <c r="Z16" s="214"/>
    </row>
    <row r="17" spans="1:26" s="212" customFormat="1" ht="30" customHeight="1" x14ac:dyDescent="0.3">
      <c r="A17" s="589" t="s">
        <v>318</v>
      </c>
      <c r="B17" s="590"/>
      <c r="C17" s="166"/>
      <c r="D17" s="166"/>
      <c r="E17" s="166"/>
      <c r="F17" s="166"/>
      <c r="G17" s="166"/>
      <c r="H17" s="166"/>
      <c r="I17" s="166"/>
      <c r="J17" s="166"/>
      <c r="K17" s="166"/>
      <c r="L17" s="166"/>
      <c r="M17" s="166"/>
      <c r="N17" s="168"/>
      <c r="O17" s="217"/>
      <c r="P17" s="217"/>
      <c r="Q17" s="214"/>
      <c r="R17" s="214"/>
      <c r="S17" s="214"/>
      <c r="T17" s="214"/>
      <c r="U17" s="214"/>
      <c r="V17" s="214"/>
      <c r="W17" s="214"/>
      <c r="X17" s="214"/>
      <c r="Y17" s="214"/>
      <c r="Z17" s="214"/>
    </row>
    <row r="18" spans="1:26" s="212" customFormat="1" ht="30" customHeight="1" x14ac:dyDescent="0.3">
      <c r="A18" s="589" t="s">
        <v>319</v>
      </c>
      <c r="B18" s="590"/>
      <c r="C18" s="166"/>
      <c r="D18" s="166"/>
      <c r="E18" s="166"/>
      <c r="F18" s="166"/>
      <c r="G18" s="166"/>
      <c r="H18" s="166"/>
      <c r="I18" s="166"/>
      <c r="J18" s="166"/>
      <c r="K18" s="166"/>
      <c r="L18" s="166"/>
      <c r="M18" s="166"/>
      <c r="N18" s="168"/>
      <c r="O18" s="217"/>
      <c r="P18" s="217"/>
      <c r="Q18" s="214"/>
      <c r="R18" s="214"/>
      <c r="S18" s="214"/>
      <c r="T18" s="214"/>
      <c r="U18" s="214"/>
      <c r="V18" s="214"/>
      <c r="W18" s="214"/>
      <c r="X18" s="214"/>
      <c r="Y18" s="214"/>
      <c r="Z18" s="214"/>
    </row>
    <row r="19" spans="1:26" s="212" customFormat="1" ht="30.75" customHeight="1" x14ac:dyDescent="0.3">
      <c r="A19" s="598" t="s">
        <v>263</v>
      </c>
      <c r="B19" s="599"/>
      <c r="C19" s="167">
        <f>IF(SUM(C13:C17)&gt;0,C12-C13-C15-C16-C17-C18,C12)</f>
        <v>0</v>
      </c>
      <c r="D19" s="167">
        <f t="shared" ref="D19:N19" si="2">IF(SUM(D13:D17)&gt;0,D12-D13-D15-D16-D17-D18,D12)</f>
        <v>0</v>
      </c>
      <c r="E19" s="167">
        <f>IF(SUM(E13:E17)&gt;0,E12-E13-E15-E16-E17-E18,E12)</f>
        <v>0</v>
      </c>
      <c r="F19" s="167">
        <f t="shared" si="2"/>
        <v>0</v>
      </c>
      <c r="G19" s="167">
        <f t="shared" si="2"/>
        <v>0</v>
      </c>
      <c r="H19" s="167">
        <f t="shared" si="2"/>
        <v>0</v>
      </c>
      <c r="I19" s="167">
        <f t="shared" si="2"/>
        <v>0</v>
      </c>
      <c r="J19" s="167">
        <f t="shared" si="2"/>
        <v>0</v>
      </c>
      <c r="K19" s="167">
        <f t="shared" si="2"/>
        <v>0</v>
      </c>
      <c r="L19" s="167">
        <f t="shared" si="2"/>
        <v>0</v>
      </c>
      <c r="M19" s="167">
        <f t="shared" si="2"/>
        <v>0</v>
      </c>
      <c r="N19" s="169">
        <f t="shared" si="2"/>
        <v>0</v>
      </c>
    </row>
    <row r="20" spans="1:26" s="212" customFormat="1" ht="30.75" customHeight="1" x14ac:dyDescent="0.3">
      <c r="A20" s="589" t="s">
        <v>264</v>
      </c>
      <c r="B20" s="590"/>
      <c r="C20" s="166"/>
      <c r="D20" s="166"/>
      <c r="E20" s="166"/>
      <c r="F20" s="166"/>
      <c r="G20" s="166"/>
      <c r="H20" s="166"/>
      <c r="I20" s="166"/>
      <c r="J20" s="166"/>
      <c r="K20" s="166"/>
      <c r="L20" s="166"/>
      <c r="M20" s="166"/>
      <c r="N20" s="168"/>
    </row>
    <row r="21" spans="1:26" s="212" customFormat="1" ht="30.75" customHeight="1" x14ac:dyDescent="0.3">
      <c r="A21" s="598" t="s">
        <v>265</v>
      </c>
      <c r="B21" s="599"/>
      <c r="C21" s="167">
        <f>IF(C20&gt;0,C20-C19,0)</f>
        <v>0</v>
      </c>
      <c r="D21" s="167">
        <f t="shared" ref="D21:N21" si="3">IF(D20&gt;0,D20-D19,0)</f>
        <v>0</v>
      </c>
      <c r="E21" s="167">
        <f t="shared" si="3"/>
        <v>0</v>
      </c>
      <c r="F21" s="167">
        <f t="shared" si="3"/>
        <v>0</v>
      </c>
      <c r="G21" s="167">
        <f t="shared" si="3"/>
        <v>0</v>
      </c>
      <c r="H21" s="167">
        <f t="shared" si="3"/>
        <v>0</v>
      </c>
      <c r="I21" s="167">
        <f t="shared" si="3"/>
        <v>0</v>
      </c>
      <c r="J21" s="167">
        <f t="shared" si="3"/>
        <v>0</v>
      </c>
      <c r="K21" s="167">
        <f t="shared" si="3"/>
        <v>0</v>
      </c>
      <c r="L21" s="167">
        <f t="shared" si="3"/>
        <v>0</v>
      </c>
      <c r="M21" s="167">
        <f t="shared" si="3"/>
        <v>0</v>
      </c>
      <c r="N21" s="169">
        <f t="shared" si="3"/>
        <v>0</v>
      </c>
    </row>
    <row r="22" spans="1:26" s="212" customFormat="1" ht="30.75" customHeight="1" x14ac:dyDescent="0.3">
      <c r="A22" s="589" t="s">
        <v>213</v>
      </c>
      <c r="B22" s="590"/>
      <c r="C22" s="166"/>
      <c r="D22" s="166"/>
      <c r="E22" s="166"/>
      <c r="F22" s="166"/>
      <c r="G22" s="166"/>
      <c r="H22" s="166"/>
      <c r="I22" s="166"/>
      <c r="J22" s="166"/>
      <c r="K22" s="166"/>
      <c r="L22" s="166"/>
      <c r="M22" s="166"/>
      <c r="N22" s="168"/>
    </row>
    <row r="23" spans="1:26" s="212" customFormat="1" ht="31.5" customHeight="1" thickBot="1" x14ac:dyDescent="0.35">
      <c r="A23" s="591" t="s">
        <v>214</v>
      </c>
      <c r="B23" s="592"/>
      <c r="C23" s="170">
        <f>C22-C16</f>
        <v>0</v>
      </c>
      <c r="D23" s="170">
        <f t="shared" ref="D23:N23" si="4">IF((SUM(D13:D16)+D22)&gt;0,C23-D16+D22,0)</f>
        <v>0</v>
      </c>
      <c r="E23" s="170">
        <f t="shared" si="4"/>
        <v>0</v>
      </c>
      <c r="F23" s="170">
        <f t="shared" si="4"/>
        <v>0</v>
      </c>
      <c r="G23" s="170">
        <f t="shared" si="4"/>
        <v>0</v>
      </c>
      <c r="H23" s="170">
        <f t="shared" si="4"/>
        <v>0</v>
      </c>
      <c r="I23" s="170">
        <f t="shared" si="4"/>
        <v>0</v>
      </c>
      <c r="J23" s="170">
        <f t="shared" si="4"/>
        <v>0</v>
      </c>
      <c r="K23" s="170">
        <f t="shared" si="4"/>
        <v>0</v>
      </c>
      <c r="L23" s="170">
        <f t="shared" si="4"/>
        <v>0</v>
      </c>
      <c r="M23" s="170">
        <f t="shared" si="4"/>
        <v>0</v>
      </c>
      <c r="N23" s="171">
        <f t="shared" si="4"/>
        <v>0</v>
      </c>
      <c r="O23" s="218"/>
    </row>
    <row r="24" spans="1:26" s="212" customFormat="1" ht="13.8" thickBot="1" x14ac:dyDescent="0.35">
      <c r="A24" s="325"/>
      <c r="B24" s="158"/>
      <c r="C24" s="158"/>
      <c r="D24" s="158"/>
      <c r="E24" s="158"/>
      <c r="F24" s="158"/>
      <c r="G24" s="158"/>
      <c r="H24" s="158"/>
      <c r="I24" s="158"/>
      <c r="J24" s="158"/>
      <c r="K24" s="158"/>
      <c r="L24" s="158"/>
      <c r="M24" s="158"/>
      <c r="N24" s="326"/>
    </row>
    <row r="25" spans="1:26" s="212" customFormat="1" ht="15.75" customHeight="1" x14ac:dyDescent="0.3">
      <c r="A25" s="593" t="s">
        <v>192</v>
      </c>
      <c r="B25" s="595" t="s">
        <v>215</v>
      </c>
      <c r="C25" s="596"/>
      <c r="D25" s="596"/>
      <c r="E25" s="596"/>
      <c r="F25" s="596"/>
      <c r="G25" s="596"/>
      <c r="H25" s="596"/>
      <c r="I25" s="596"/>
      <c r="J25" s="596"/>
      <c r="K25" s="596"/>
      <c r="L25" s="596"/>
      <c r="M25" s="597"/>
      <c r="N25" s="565" t="s">
        <v>7</v>
      </c>
    </row>
    <row r="26" spans="1:26" s="212" customFormat="1" ht="21" customHeight="1" thickBot="1" x14ac:dyDescent="0.35">
      <c r="A26" s="594"/>
      <c r="B26" s="172" t="s">
        <v>197</v>
      </c>
      <c r="C26" s="172" t="s">
        <v>198</v>
      </c>
      <c r="D26" s="172" t="s">
        <v>199</v>
      </c>
      <c r="E26" s="172" t="s">
        <v>200</v>
      </c>
      <c r="F26" s="172" t="s">
        <v>201</v>
      </c>
      <c r="G26" s="172" t="s">
        <v>202</v>
      </c>
      <c r="H26" s="172" t="s">
        <v>203</v>
      </c>
      <c r="I26" s="172" t="s">
        <v>204</v>
      </c>
      <c r="J26" s="172" t="s">
        <v>205</v>
      </c>
      <c r="K26" s="172" t="s">
        <v>206</v>
      </c>
      <c r="L26" s="172" t="s">
        <v>207</v>
      </c>
      <c r="M26" s="172" t="s">
        <v>208</v>
      </c>
      <c r="N26" s="566"/>
    </row>
    <row r="27" spans="1:26" s="212" customFormat="1" ht="21" customHeight="1" x14ac:dyDescent="0.3">
      <c r="A27" s="173" t="s">
        <v>320</v>
      </c>
      <c r="B27" s="174"/>
      <c r="C27" s="174"/>
      <c r="D27" s="316"/>
      <c r="E27" s="316"/>
      <c r="F27" s="316"/>
      <c r="G27" s="316"/>
      <c r="H27" s="316"/>
      <c r="I27" s="316"/>
      <c r="J27" s="316"/>
      <c r="K27" s="316"/>
      <c r="L27" s="316"/>
      <c r="M27" s="174"/>
      <c r="N27" s="219">
        <f>SUM(B27:M27)</f>
        <v>0</v>
      </c>
    </row>
    <row r="28" spans="1:26" s="212" customFormat="1" ht="21" customHeight="1" x14ac:dyDescent="0.3">
      <c r="A28" s="173" t="s">
        <v>216</v>
      </c>
      <c r="B28" s="174"/>
      <c r="C28" s="174"/>
      <c r="D28" s="316"/>
      <c r="E28" s="316"/>
      <c r="F28" s="316"/>
      <c r="G28" s="316"/>
      <c r="H28" s="316"/>
      <c r="I28" s="316"/>
      <c r="J28" s="316"/>
      <c r="K28" s="316"/>
      <c r="L28" s="316"/>
      <c r="M28" s="316"/>
      <c r="N28" s="567">
        <f>SUM(B28:M28)</f>
        <v>0</v>
      </c>
    </row>
    <row r="29" spans="1:26" s="212" customFormat="1" ht="21" customHeight="1" x14ac:dyDescent="0.3">
      <c r="A29" s="175" t="s">
        <v>217</v>
      </c>
      <c r="B29" s="176"/>
      <c r="C29" s="317"/>
      <c r="D29" s="317"/>
      <c r="E29" s="317"/>
      <c r="F29" s="317"/>
      <c r="G29" s="317"/>
      <c r="H29" s="317"/>
      <c r="I29" s="317"/>
      <c r="J29" s="317"/>
      <c r="K29" s="317"/>
      <c r="L29" s="317"/>
      <c r="M29" s="317"/>
      <c r="N29" s="568"/>
    </row>
    <row r="30" spans="1:26" s="212" customFormat="1" ht="21" customHeight="1" x14ac:dyDescent="0.3">
      <c r="A30" s="175" t="s">
        <v>218</v>
      </c>
      <c r="B30" s="177"/>
      <c r="C30" s="178"/>
      <c r="D30" s="178"/>
      <c r="E30" s="178"/>
      <c r="F30" s="178"/>
      <c r="G30" s="178"/>
      <c r="H30" s="178"/>
      <c r="I30" s="178"/>
      <c r="J30" s="178"/>
      <c r="K30" s="178"/>
      <c r="L30" s="178"/>
      <c r="M30" s="178"/>
      <c r="N30" s="568"/>
    </row>
    <row r="31" spans="1:26" s="212" customFormat="1" ht="27" customHeight="1" thickBot="1" x14ac:dyDescent="0.35">
      <c r="A31" s="179" t="s">
        <v>219</v>
      </c>
      <c r="B31" s="180"/>
      <c r="C31" s="318"/>
      <c r="D31" s="318"/>
      <c r="E31" s="318"/>
      <c r="F31" s="318"/>
      <c r="G31" s="318"/>
      <c r="H31" s="318"/>
      <c r="I31" s="318"/>
      <c r="J31" s="318"/>
      <c r="K31" s="318"/>
      <c r="L31" s="318"/>
      <c r="M31" s="318"/>
      <c r="N31" s="569"/>
    </row>
    <row r="32" spans="1:26" s="212" customFormat="1" ht="24" customHeight="1" thickBot="1" x14ac:dyDescent="0.35">
      <c r="A32" s="319"/>
      <c r="B32" s="319"/>
      <c r="C32" s="264"/>
      <c r="D32" s="264"/>
      <c r="E32" s="264"/>
      <c r="F32" s="264"/>
      <c r="G32" s="264"/>
      <c r="H32" s="264"/>
      <c r="I32" s="264"/>
      <c r="J32" s="264"/>
      <c r="K32" s="264"/>
      <c r="L32" s="264"/>
      <c r="M32" s="220" t="s">
        <v>321</v>
      </c>
      <c r="N32" s="221">
        <f>N27-N28</f>
        <v>0</v>
      </c>
    </row>
    <row r="33" spans="1:14" ht="20.25" customHeight="1" thickBot="1" x14ac:dyDescent="0.35">
      <c r="A33" s="320"/>
      <c r="B33" s="586" t="s">
        <v>245</v>
      </c>
      <c r="C33" s="587"/>
      <c r="D33" s="587"/>
      <c r="E33" s="587"/>
      <c r="F33" s="587"/>
      <c r="G33" s="587"/>
      <c r="H33" s="587"/>
      <c r="I33" s="587"/>
      <c r="J33" s="587"/>
      <c r="K33" s="588"/>
      <c r="L33" s="320"/>
      <c r="M33" s="320"/>
      <c r="N33" s="320"/>
    </row>
    <row r="34" spans="1:14" ht="19.5" customHeight="1" x14ac:dyDescent="0.3">
      <c r="A34" s="320"/>
      <c r="B34" s="573"/>
      <c r="C34" s="574"/>
      <c r="D34" s="574"/>
      <c r="E34" s="574"/>
      <c r="F34" s="574"/>
      <c r="G34" s="574"/>
      <c r="H34" s="574"/>
      <c r="I34" s="574"/>
      <c r="J34" s="574"/>
      <c r="K34" s="575"/>
      <c r="L34" s="321"/>
      <c r="M34" s="320"/>
      <c r="N34" s="320"/>
    </row>
    <row r="35" spans="1:14" ht="19.5" customHeight="1" x14ac:dyDescent="0.3">
      <c r="A35" s="259"/>
      <c r="B35" s="573"/>
      <c r="C35" s="574"/>
      <c r="D35" s="574"/>
      <c r="E35" s="574"/>
      <c r="F35" s="574"/>
      <c r="G35" s="574"/>
      <c r="H35" s="574"/>
      <c r="I35" s="574"/>
      <c r="J35" s="574"/>
      <c r="K35" s="575"/>
      <c r="L35" s="321"/>
      <c r="M35" s="259"/>
      <c r="N35" s="259"/>
    </row>
    <row r="36" spans="1:14" ht="19.5" customHeight="1" thickBot="1" x14ac:dyDescent="0.35">
      <c r="A36" s="259"/>
      <c r="B36" s="576"/>
      <c r="C36" s="577"/>
      <c r="D36" s="577"/>
      <c r="E36" s="577"/>
      <c r="F36" s="577"/>
      <c r="G36" s="577"/>
      <c r="H36" s="577"/>
      <c r="I36" s="577"/>
      <c r="J36" s="577"/>
      <c r="K36" s="578"/>
      <c r="L36" s="259"/>
      <c r="M36" s="259"/>
      <c r="N36" s="259"/>
    </row>
    <row r="37" spans="1:14" s="212" customFormat="1" ht="17.399999999999999" x14ac:dyDescent="0.3">
      <c r="A37" s="264"/>
      <c r="B37" s="264"/>
      <c r="C37" s="264"/>
      <c r="D37" s="322"/>
      <c r="E37" s="264"/>
      <c r="F37" s="264"/>
      <c r="G37" s="264"/>
      <c r="H37" s="264"/>
      <c r="I37" s="264"/>
      <c r="J37" s="264"/>
      <c r="K37" s="323"/>
      <c r="L37" s="323"/>
      <c r="M37" s="323"/>
      <c r="N37" s="264"/>
    </row>
    <row r="38" spans="1:14" s="212" customFormat="1" ht="17.399999999999999" x14ac:dyDescent="0.3">
      <c r="A38" s="264"/>
      <c r="B38" s="264"/>
      <c r="C38" s="264"/>
      <c r="D38" s="322"/>
      <c r="E38" s="264"/>
      <c r="F38" s="264"/>
      <c r="G38" s="264"/>
      <c r="H38" s="264"/>
      <c r="I38" s="264"/>
      <c r="J38" s="264"/>
      <c r="K38" s="323"/>
      <c r="L38" s="323"/>
      <c r="M38" s="323"/>
      <c r="N38" s="264"/>
    </row>
    <row r="39" spans="1:14" s="212" customFormat="1" ht="13.2" x14ac:dyDescent="0.3">
      <c r="A39" s="264"/>
      <c r="B39" s="264"/>
      <c r="C39" s="264"/>
      <c r="D39" s="324"/>
      <c r="E39" s="324"/>
      <c r="F39" s="324"/>
      <c r="G39" s="324"/>
      <c r="H39" s="264"/>
      <c r="I39" s="264"/>
      <c r="J39" s="264"/>
      <c r="K39" s="264"/>
      <c r="L39" s="264"/>
      <c r="M39" s="264"/>
      <c r="N39" s="264"/>
    </row>
    <row r="40" spans="1:14" s="212" customFormat="1" ht="15.6" x14ac:dyDescent="0.3">
      <c r="A40" s="264"/>
      <c r="B40" s="264"/>
      <c r="C40" s="322"/>
      <c r="D40" s="579" t="s">
        <v>322</v>
      </c>
      <c r="E40" s="579"/>
      <c r="F40" s="579"/>
      <c r="G40" s="579"/>
      <c r="H40" s="264"/>
      <c r="I40" s="264"/>
      <c r="J40" s="264"/>
      <c r="K40" s="264"/>
      <c r="L40" s="264"/>
      <c r="M40" s="264"/>
      <c r="N40" s="264"/>
    </row>
    <row r="41" spans="1:14" ht="15" thickBot="1" x14ac:dyDescent="0.35">
      <c r="A41" s="273"/>
      <c r="B41" s="273"/>
      <c r="C41" s="273"/>
      <c r="D41" s="273"/>
      <c r="E41" s="273"/>
      <c r="F41" s="273"/>
      <c r="G41" s="273"/>
      <c r="H41" s="273"/>
      <c r="I41" s="273"/>
      <c r="J41" s="273"/>
      <c r="K41" s="273"/>
      <c r="L41" s="273"/>
      <c r="M41" s="273"/>
      <c r="N41" s="273"/>
    </row>
    <row r="42" spans="1:14" ht="16.8" x14ac:dyDescent="0.4">
      <c r="A42" s="580" t="s">
        <v>338</v>
      </c>
      <c r="B42" s="581"/>
      <c r="C42" s="581"/>
      <c r="D42" s="581"/>
      <c r="E42" s="581"/>
      <c r="F42" s="581"/>
      <c r="G42" s="581"/>
      <c r="H42" s="581"/>
      <c r="I42" s="581"/>
      <c r="J42" s="581"/>
      <c r="K42" s="581"/>
      <c r="L42" s="581"/>
      <c r="M42" s="581"/>
      <c r="N42" s="582"/>
    </row>
    <row r="43" spans="1:14" x14ac:dyDescent="0.15">
      <c r="A43" s="583" t="s">
        <v>282</v>
      </c>
      <c r="B43" s="584"/>
      <c r="C43" s="584"/>
      <c r="D43" s="584"/>
      <c r="E43" s="584"/>
      <c r="F43" s="584"/>
      <c r="G43" s="584"/>
      <c r="H43" s="584"/>
      <c r="I43" s="584"/>
      <c r="J43" s="584"/>
      <c r="K43" s="584"/>
      <c r="L43" s="584"/>
      <c r="M43" s="584"/>
      <c r="N43" s="585"/>
    </row>
    <row r="44" spans="1:14" ht="15" thickBot="1" x14ac:dyDescent="0.2">
      <c r="A44" s="570" t="s">
        <v>283</v>
      </c>
      <c r="B44" s="571"/>
      <c r="C44" s="571"/>
      <c r="D44" s="571"/>
      <c r="E44" s="571"/>
      <c r="F44" s="571"/>
      <c r="G44" s="571"/>
      <c r="H44" s="571"/>
      <c r="I44" s="571"/>
      <c r="J44" s="571"/>
      <c r="K44" s="571"/>
      <c r="L44" s="571"/>
      <c r="M44" s="571"/>
      <c r="N44" s="572"/>
    </row>
  </sheetData>
  <sheetProtection algorithmName="SHA-512" hashValue="6ohEclm9xKagJ+5dCOOoqPLixLpSQZnXSYPEfW121O4LOjZQB7CV5KYp+V6R9qxWvlcyBcmyM5JKFh7bXZ4Vog==" saltValue="Mz47RKcQyjQNbP4FdM3G2Q==" spinCount="100000" sheet="1" formatCells="0" formatColumns="0" formatRows="0" autoFilter="0"/>
  <mergeCells count="45">
    <mergeCell ref="O7:P7"/>
    <mergeCell ref="B1:J3"/>
    <mergeCell ref="K1:L1"/>
    <mergeCell ref="M1:N1"/>
    <mergeCell ref="K2:L2"/>
    <mergeCell ref="M2:N2"/>
    <mergeCell ref="K3:N3"/>
    <mergeCell ref="A5:N5"/>
    <mergeCell ref="B6:F6"/>
    <mergeCell ref="G6:I6"/>
    <mergeCell ref="K6:M6"/>
    <mergeCell ref="A7:N7"/>
    <mergeCell ref="A1:A3"/>
    <mergeCell ref="A8:B8"/>
    <mergeCell ref="A9:B9"/>
    <mergeCell ref="O9:O11"/>
    <mergeCell ref="P9:P11"/>
    <mergeCell ref="A10:B10"/>
    <mergeCell ref="A11:B11"/>
    <mergeCell ref="O13:O16"/>
    <mergeCell ref="P13:P16"/>
    <mergeCell ref="A14:B14"/>
    <mergeCell ref="A15:B15"/>
    <mergeCell ref="A16:B16"/>
    <mergeCell ref="A22:B22"/>
    <mergeCell ref="A23:B23"/>
    <mergeCell ref="A25:A26"/>
    <mergeCell ref="B25:M25"/>
    <mergeCell ref="A12:B12"/>
    <mergeCell ref="A13:B13"/>
    <mergeCell ref="A17:B17"/>
    <mergeCell ref="A18:B18"/>
    <mergeCell ref="A19:B19"/>
    <mergeCell ref="A20:B20"/>
    <mergeCell ref="A21:B21"/>
    <mergeCell ref="N25:N26"/>
    <mergeCell ref="N28:N31"/>
    <mergeCell ref="A44:N44"/>
    <mergeCell ref="B34:K34"/>
    <mergeCell ref="B35:K35"/>
    <mergeCell ref="B36:K36"/>
    <mergeCell ref="D40:G40"/>
    <mergeCell ref="A42:N42"/>
    <mergeCell ref="A43:N43"/>
    <mergeCell ref="B33:K33"/>
  </mergeCells>
  <pageMargins left="0.70866141732283472" right="0.70866141732283472" top="0.74803149606299213" bottom="0.74803149606299213" header="0.31496062992125984" footer="0.31496062992125984"/>
  <pageSetup scale="37" orientation="landscape"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25"/>
  <sheetViews>
    <sheetView view="pageBreakPreview" topLeftCell="B1" zoomScale="85" zoomScaleNormal="70" zoomScaleSheetLayoutView="85" workbookViewId="0">
      <selection activeCell="B1" sqref="B1:M3"/>
    </sheetView>
  </sheetViews>
  <sheetFormatPr baseColWidth="10" defaultColWidth="11.44140625" defaultRowHeight="14.4" x14ac:dyDescent="0.3"/>
  <cols>
    <col min="1" max="1" width="30.5546875" style="205" customWidth="1"/>
    <col min="2" max="2" width="36.33203125" style="205" customWidth="1"/>
    <col min="3" max="3" width="25.109375" style="205" customWidth="1"/>
    <col min="4" max="17" width="19.6640625" style="205" customWidth="1"/>
    <col min="18" max="16384" width="11.44140625" style="205"/>
  </cols>
  <sheetData>
    <row r="1" spans="1:17" ht="34.5" customHeight="1" thickBot="1" x14ac:dyDescent="0.35">
      <c r="A1" s="524"/>
      <c r="B1" s="628" t="s">
        <v>356</v>
      </c>
      <c r="C1" s="629"/>
      <c r="D1" s="629"/>
      <c r="E1" s="629"/>
      <c r="F1" s="629"/>
      <c r="G1" s="629"/>
      <c r="H1" s="629"/>
      <c r="I1" s="629"/>
      <c r="J1" s="629"/>
      <c r="K1" s="629"/>
      <c r="L1" s="629"/>
      <c r="M1" s="630"/>
      <c r="N1" s="411" t="s">
        <v>248</v>
      </c>
      <c r="O1" s="412"/>
      <c r="P1" s="413">
        <v>44299</v>
      </c>
      <c r="Q1" s="414"/>
    </row>
    <row r="2" spans="1:17" ht="34.5" customHeight="1" thickBot="1" x14ac:dyDescent="0.35">
      <c r="A2" s="525"/>
      <c r="B2" s="631"/>
      <c r="C2" s="632"/>
      <c r="D2" s="632"/>
      <c r="E2" s="632"/>
      <c r="F2" s="632"/>
      <c r="G2" s="632"/>
      <c r="H2" s="632"/>
      <c r="I2" s="632"/>
      <c r="J2" s="632"/>
      <c r="K2" s="632"/>
      <c r="L2" s="632"/>
      <c r="M2" s="633"/>
      <c r="N2" s="411" t="s">
        <v>348</v>
      </c>
      <c r="O2" s="412"/>
      <c r="P2" s="411" t="s">
        <v>246</v>
      </c>
      <c r="Q2" s="412"/>
    </row>
    <row r="3" spans="1:17" ht="34.5" customHeight="1" thickBot="1" x14ac:dyDescent="0.3">
      <c r="A3" s="526"/>
      <c r="B3" s="634"/>
      <c r="C3" s="635"/>
      <c r="D3" s="635"/>
      <c r="E3" s="635"/>
      <c r="F3" s="635"/>
      <c r="G3" s="635"/>
      <c r="H3" s="635"/>
      <c r="I3" s="635"/>
      <c r="J3" s="635"/>
      <c r="K3" s="635"/>
      <c r="L3" s="635"/>
      <c r="M3" s="636"/>
      <c r="N3" s="415" t="s">
        <v>247</v>
      </c>
      <c r="O3" s="416"/>
      <c r="P3" s="416"/>
      <c r="Q3" s="417"/>
    </row>
    <row r="4" spans="1:17" ht="18" customHeight="1" thickBot="1" x14ac:dyDescent="0.3">
      <c r="A4" s="256"/>
      <c r="B4" s="255"/>
      <c r="C4" s="255"/>
      <c r="D4" s="255"/>
      <c r="E4" s="255"/>
      <c r="F4" s="255"/>
      <c r="G4" s="255"/>
      <c r="H4" s="255"/>
      <c r="I4" s="255"/>
      <c r="J4" s="255"/>
      <c r="K4" s="255"/>
      <c r="L4" s="255"/>
      <c r="M4" s="255"/>
      <c r="N4" s="257"/>
      <c r="O4" s="257"/>
      <c r="P4" s="257"/>
      <c r="Q4" s="257"/>
    </row>
    <row r="5" spans="1:17" s="161" customFormat="1" ht="27" customHeight="1" x14ac:dyDescent="0.3">
      <c r="A5" s="637" t="s">
        <v>339</v>
      </c>
      <c r="B5" s="638"/>
      <c r="C5" s="638"/>
      <c r="D5" s="638"/>
      <c r="E5" s="638"/>
      <c r="F5" s="638"/>
      <c r="G5" s="638"/>
      <c r="H5" s="638"/>
      <c r="I5" s="638"/>
      <c r="J5" s="638"/>
      <c r="K5" s="638"/>
      <c r="L5" s="638"/>
      <c r="M5" s="638"/>
      <c r="N5" s="638"/>
      <c r="O5" s="638"/>
      <c r="P5" s="638"/>
      <c r="Q5" s="639"/>
    </row>
    <row r="6" spans="1:17" s="206" customFormat="1" ht="20.25" customHeight="1" x14ac:dyDescent="0.3">
      <c r="A6" s="640" t="s">
        <v>238</v>
      </c>
      <c r="B6" s="641"/>
      <c r="C6" s="641"/>
      <c r="D6" s="641"/>
      <c r="E6" s="641"/>
      <c r="F6" s="641"/>
      <c r="G6" s="641"/>
      <c r="H6" s="641"/>
      <c r="I6" s="641"/>
      <c r="J6" s="641"/>
      <c r="K6" s="641"/>
      <c r="L6" s="641"/>
      <c r="M6" s="641"/>
      <c r="N6" s="641"/>
      <c r="O6" s="641"/>
      <c r="P6" s="641"/>
      <c r="Q6" s="642"/>
    </row>
    <row r="7" spans="1:17" s="206" customFormat="1" ht="49.5" customHeight="1" x14ac:dyDescent="0.3">
      <c r="A7" s="327" t="s">
        <v>239</v>
      </c>
      <c r="B7" s="235" t="s">
        <v>240</v>
      </c>
      <c r="C7" s="235" t="s">
        <v>241</v>
      </c>
      <c r="D7" s="236" t="s">
        <v>197</v>
      </c>
      <c r="E7" s="236" t="s">
        <v>198</v>
      </c>
      <c r="F7" s="236" t="s">
        <v>199</v>
      </c>
      <c r="G7" s="236" t="s">
        <v>200</v>
      </c>
      <c r="H7" s="236" t="s">
        <v>201</v>
      </c>
      <c r="I7" s="236" t="s">
        <v>202</v>
      </c>
      <c r="J7" s="236" t="s">
        <v>203</v>
      </c>
      <c r="K7" s="236" t="s">
        <v>204</v>
      </c>
      <c r="L7" s="236" t="s">
        <v>205</v>
      </c>
      <c r="M7" s="236" t="s">
        <v>206</v>
      </c>
      <c r="N7" s="236" t="s">
        <v>207</v>
      </c>
      <c r="O7" s="236" t="s">
        <v>208</v>
      </c>
      <c r="P7" s="235" t="s">
        <v>242</v>
      </c>
      <c r="Q7" s="328" t="s">
        <v>243</v>
      </c>
    </row>
    <row r="8" spans="1:17" s="206" customFormat="1" ht="32.25" customHeight="1" x14ac:dyDescent="0.3">
      <c r="A8" s="329"/>
      <c r="B8" s="207"/>
      <c r="C8" s="208"/>
      <c r="D8" s="208"/>
      <c r="E8" s="208"/>
      <c r="F8" s="208"/>
      <c r="G8" s="208"/>
      <c r="H8" s="208"/>
      <c r="I8" s="208"/>
      <c r="J8" s="208"/>
      <c r="K8" s="208"/>
      <c r="L8" s="208"/>
      <c r="M8" s="208"/>
      <c r="N8" s="208"/>
      <c r="O8" s="208"/>
      <c r="P8" s="210">
        <f>SUM(D8:O8)</f>
        <v>0</v>
      </c>
      <c r="Q8" s="330">
        <f>+C8-P8</f>
        <v>0</v>
      </c>
    </row>
    <row r="9" spans="1:17" s="206" customFormat="1" ht="32.25" customHeight="1" x14ac:dyDescent="0.3">
      <c r="A9" s="329"/>
      <c r="B9" s="207"/>
      <c r="C9" s="209"/>
      <c r="D9" s="209"/>
      <c r="E9" s="209"/>
      <c r="F9" s="209"/>
      <c r="G9" s="209"/>
      <c r="H9" s="209"/>
      <c r="I9" s="209"/>
      <c r="J9" s="209"/>
      <c r="K9" s="209"/>
      <c r="L9" s="209"/>
      <c r="M9" s="209"/>
      <c r="N9" s="209"/>
      <c r="O9" s="209"/>
      <c r="P9" s="210">
        <f t="shared" ref="P9:P17" si="0">SUM(D9:O9)</f>
        <v>0</v>
      </c>
      <c r="Q9" s="330">
        <f t="shared" ref="Q9:Q16" si="1">+C9-P9</f>
        <v>0</v>
      </c>
    </row>
    <row r="10" spans="1:17" s="206" customFormat="1" ht="32.25" customHeight="1" x14ac:dyDescent="0.3">
      <c r="A10" s="329"/>
      <c r="B10" s="207"/>
      <c r="C10" s="209"/>
      <c r="D10" s="209"/>
      <c r="E10" s="209"/>
      <c r="F10" s="209"/>
      <c r="G10" s="209"/>
      <c r="H10" s="209"/>
      <c r="I10" s="209"/>
      <c r="J10" s="209"/>
      <c r="K10" s="209"/>
      <c r="L10" s="209"/>
      <c r="M10" s="209"/>
      <c r="N10" s="209"/>
      <c r="O10" s="209"/>
      <c r="P10" s="210">
        <f t="shared" si="0"/>
        <v>0</v>
      </c>
      <c r="Q10" s="330">
        <f t="shared" si="1"/>
        <v>0</v>
      </c>
    </row>
    <row r="11" spans="1:17" s="206" customFormat="1" ht="32.25" customHeight="1" x14ac:dyDescent="0.3">
      <c r="A11" s="329"/>
      <c r="B11" s="207"/>
      <c r="C11" s="209"/>
      <c r="D11" s="209"/>
      <c r="E11" s="209"/>
      <c r="F11" s="209"/>
      <c r="G11" s="209"/>
      <c r="H11" s="209"/>
      <c r="I11" s="209"/>
      <c r="J11" s="209"/>
      <c r="K11" s="209"/>
      <c r="L11" s="209"/>
      <c r="M11" s="209"/>
      <c r="N11" s="209"/>
      <c r="O11" s="209"/>
      <c r="P11" s="210">
        <f t="shared" si="0"/>
        <v>0</v>
      </c>
      <c r="Q11" s="330">
        <f t="shared" si="1"/>
        <v>0</v>
      </c>
    </row>
    <row r="12" spans="1:17" s="206" customFormat="1" ht="32.25" customHeight="1" x14ac:dyDescent="0.3">
      <c r="A12" s="329"/>
      <c r="B12" s="207"/>
      <c r="C12" s="209"/>
      <c r="D12" s="209"/>
      <c r="E12" s="209"/>
      <c r="F12" s="209"/>
      <c r="G12" s="209"/>
      <c r="H12" s="209"/>
      <c r="I12" s="209"/>
      <c r="J12" s="209"/>
      <c r="K12" s="209"/>
      <c r="L12" s="209"/>
      <c r="M12" s="209"/>
      <c r="N12" s="209"/>
      <c r="O12" s="209"/>
      <c r="P12" s="210">
        <f t="shared" si="0"/>
        <v>0</v>
      </c>
      <c r="Q12" s="330">
        <f t="shared" si="1"/>
        <v>0</v>
      </c>
    </row>
    <row r="13" spans="1:17" s="206" customFormat="1" ht="32.25" customHeight="1" x14ac:dyDescent="0.3">
      <c r="A13" s="329"/>
      <c r="B13" s="207"/>
      <c r="C13" s="209"/>
      <c r="D13" s="209"/>
      <c r="E13" s="209"/>
      <c r="F13" s="209"/>
      <c r="G13" s="209"/>
      <c r="H13" s="209"/>
      <c r="I13" s="209"/>
      <c r="J13" s="209"/>
      <c r="K13" s="209"/>
      <c r="L13" s="209"/>
      <c r="M13" s="209"/>
      <c r="N13" s="209"/>
      <c r="O13" s="209"/>
      <c r="P13" s="210">
        <f t="shared" si="0"/>
        <v>0</v>
      </c>
      <c r="Q13" s="330">
        <f t="shared" si="1"/>
        <v>0</v>
      </c>
    </row>
    <row r="14" spans="1:17" s="206" customFormat="1" ht="32.25" customHeight="1" x14ac:dyDescent="0.3">
      <c r="A14" s="329"/>
      <c r="B14" s="207"/>
      <c r="C14" s="209"/>
      <c r="D14" s="209"/>
      <c r="E14" s="209"/>
      <c r="F14" s="209"/>
      <c r="G14" s="209"/>
      <c r="H14" s="209"/>
      <c r="I14" s="209"/>
      <c r="J14" s="209"/>
      <c r="K14" s="209"/>
      <c r="L14" s="209"/>
      <c r="M14" s="209"/>
      <c r="N14" s="209"/>
      <c r="O14" s="209"/>
      <c r="P14" s="210">
        <f t="shared" si="0"/>
        <v>0</v>
      </c>
      <c r="Q14" s="330">
        <f t="shared" si="1"/>
        <v>0</v>
      </c>
    </row>
    <row r="15" spans="1:17" s="206" customFormat="1" ht="32.25" customHeight="1" x14ac:dyDescent="0.3">
      <c r="A15" s="329"/>
      <c r="B15" s="207"/>
      <c r="C15" s="209"/>
      <c r="D15" s="209"/>
      <c r="E15" s="209"/>
      <c r="F15" s="209"/>
      <c r="G15" s="209"/>
      <c r="H15" s="209"/>
      <c r="I15" s="209"/>
      <c r="J15" s="209"/>
      <c r="K15" s="209"/>
      <c r="L15" s="209"/>
      <c r="M15" s="209"/>
      <c r="N15" s="209"/>
      <c r="O15" s="209"/>
      <c r="P15" s="210">
        <f t="shared" si="0"/>
        <v>0</v>
      </c>
      <c r="Q15" s="330">
        <f t="shared" si="1"/>
        <v>0</v>
      </c>
    </row>
    <row r="16" spans="1:17" s="206" customFormat="1" ht="32.25" customHeight="1" x14ac:dyDescent="0.3">
      <c r="A16" s="329"/>
      <c r="B16" s="207"/>
      <c r="C16" s="209"/>
      <c r="D16" s="209"/>
      <c r="E16" s="209"/>
      <c r="F16" s="209"/>
      <c r="G16" s="209"/>
      <c r="H16" s="209"/>
      <c r="I16" s="209"/>
      <c r="J16" s="209"/>
      <c r="K16" s="209"/>
      <c r="L16" s="209"/>
      <c r="M16" s="209"/>
      <c r="N16" s="209"/>
      <c r="O16" s="209"/>
      <c r="P16" s="210">
        <f t="shared" si="0"/>
        <v>0</v>
      </c>
      <c r="Q16" s="330">
        <f t="shared" si="1"/>
        <v>0</v>
      </c>
    </row>
    <row r="17" spans="1:19" s="206" customFormat="1" ht="28.5" customHeight="1" thickBot="1" x14ac:dyDescent="0.35">
      <c r="A17" s="331" t="s">
        <v>244</v>
      </c>
      <c r="B17" s="332"/>
      <c r="C17" s="333">
        <f>SUM(C8:C16)</f>
        <v>0</v>
      </c>
      <c r="D17" s="333">
        <f t="shared" ref="D17:O17" si="2">SUM(D8:D16)</f>
        <v>0</v>
      </c>
      <c r="E17" s="333">
        <f t="shared" si="2"/>
        <v>0</v>
      </c>
      <c r="F17" s="333">
        <f t="shared" si="2"/>
        <v>0</v>
      </c>
      <c r="G17" s="333">
        <f t="shared" si="2"/>
        <v>0</v>
      </c>
      <c r="H17" s="333">
        <f t="shared" si="2"/>
        <v>0</v>
      </c>
      <c r="I17" s="333">
        <f t="shared" si="2"/>
        <v>0</v>
      </c>
      <c r="J17" s="333">
        <f t="shared" si="2"/>
        <v>0</v>
      </c>
      <c r="K17" s="333">
        <f t="shared" si="2"/>
        <v>0</v>
      </c>
      <c r="L17" s="333">
        <f t="shared" si="2"/>
        <v>0</v>
      </c>
      <c r="M17" s="333">
        <f t="shared" si="2"/>
        <v>0</v>
      </c>
      <c r="N17" s="333">
        <f t="shared" si="2"/>
        <v>0</v>
      </c>
      <c r="O17" s="333">
        <f t="shared" si="2"/>
        <v>0</v>
      </c>
      <c r="P17" s="333">
        <f t="shared" si="0"/>
        <v>0</v>
      </c>
      <c r="Q17" s="334">
        <f>SUM(Q8:Q16)</f>
        <v>0</v>
      </c>
    </row>
    <row r="18" spans="1:19" x14ac:dyDescent="0.3">
      <c r="A18" s="335"/>
      <c r="B18" s="335"/>
      <c r="C18" s="335"/>
      <c r="D18" s="335"/>
      <c r="E18" s="335"/>
      <c r="F18" s="335"/>
      <c r="G18" s="335"/>
      <c r="H18" s="335"/>
      <c r="I18" s="335"/>
      <c r="J18" s="335"/>
      <c r="K18" s="335"/>
      <c r="L18" s="335"/>
      <c r="M18" s="335"/>
      <c r="N18" s="335"/>
      <c r="O18" s="335"/>
      <c r="P18" s="335"/>
      <c r="Q18" s="335"/>
      <c r="R18" s="206"/>
      <c r="S18" s="206"/>
    </row>
    <row r="19" spans="1:19" x14ac:dyDescent="0.3">
      <c r="A19" s="335"/>
      <c r="B19" s="335"/>
      <c r="C19" s="335"/>
      <c r="D19" s="335"/>
      <c r="E19" s="335"/>
      <c r="F19" s="335"/>
      <c r="G19" s="335"/>
      <c r="H19" s="335"/>
      <c r="I19" s="335"/>
      <c r="J19" s="335"/>
      <c r="K19" s="335"/>
      <c r="L19" s="335"/>
      <c r="M19" s="335"/>
      <c r="N19" s="335"/>
      <c r="O19" s="335"/>
      <c r="P19" s="335"/>
      <c r="Q19" s="335"/>
    </row>
    <row r="20" spans="1:19" x14ac:dyDescent="0.25">
      <c r="A20" s="335"/>
      <c r="B20" s="335"/>
      <c r="C20" s="335"/>
      <c r="D20" s="335"/>
      <c r="E20" s="335"/>
      <c r="F20" s="298"/>
      <c r="G20" s="298"/>
      <c r="H20" s="298"/>
      <c r="I20" s="335"/>
      <c r="J20" s="335"/>
      <c r="K20" s="335"/>
      <c r="L20" s="335"/>
      <c r="M20" s="335"/>
      <c r="N20" s="335"/>
      <c r="O20" s="335"/>
      <c r="P20" s="335"/>
      <c r="Q20" s="335"/>
    </row>
    <row r="21" spans="1:19" x14ac:dyDescent="0.25">
      <c r="A21" s="335"/>
      <c r="B21" s="335"/>
      <c r="C21" s="335"/>
      <c r="D21" s="335"/>
      <c r="E21" s="335"/>
      <c r="F21" s="643" t="s">
        <v>168</v>
      </c>
      <c r="G21" s="643"/>
      <c r="H21" s="643"/>
      <c r="I21" s="335"/>
      <c r="J21" s="335"/>
      <c r="K21" s="335"/>
      <c r="L21" s="335"/>
      <c r="M21" s="335"/>
      <c r="N21" s="335"/>
      <c r="O21" s="335"/>
      <c r="P21" s="335"/>
      <c r="Q21" s="335"/>
    </row>
    <row r="22" spans="1:19" ht="15" thickBot="1" x14ac:dyDescent="0.35">
      <c r="A22" s="335"/>
      <c r="B22" s="335"/>
      <c r="C22" s="335"/>
      <c r="D22" s="335"/>
      <c r="E22" s="335"/>
      <c r="F22" s="335"/>
      <c r="G22" s="335"/>
      <c r="H22" s="335"/>
      <c r="I22" s="335"/>
      <c r="J22" s="335"/>
      <c r="K22" s="335"/>
      <c r="L22" s="335"/>
      <c r="M22" s="335"/>
      <c r="N22" s="335"/>
      <c r="O22" s="335"/>
      <c r="P22" s="335"/>
      <c r="Q22" s="335"/>
    </row>
    <row r="23" spans="1:19" ht="16.8" x14ac:dyDescent="0.3">
      <c r="A23" s="483" t="s">
        <v>338</v>
      </c>
      <c r="B23" s="484"/>
      <c r="C23" s="484"/>
      <c r="D23" s="484"/>
      <c r="E23" s="484"/>
      <c r="F23" s="484"/>
      <c r="G23" s="484"/>
      <c r="H23" s="484"/>
      <c r="I23" s="484"/>
      <c r="J23" s="484"/>
      <c r="K23" s="484"/>
      <c r="L23" s="484"/>
      <c r="M23" s="484"/>
      <c r="N23" s="484"/>
      <c r="O23" s="484"/>
      <c r="P23" s="484"/>
      <c r="Q23" s="485"/>
    </row>
    <row r="24" spans="1:19" x14ac:dyDescent="0.3">
      <c r="A24" s="486" t="s">
        <v>282</v>
      </c>
      <c r="B24" s="487"/>
      <c r="C24" s="487"/>
      <c r="D24" s="487"/>
      <c r="E24" s="487"/>
      <c r="F24" s="487"/>
      <c r="G24" s="487"/>
      <c r="H24" s="487"/>
      <c r="I24" s="487"/>
      <c r="J24" s="487"/>
      <c r="K24" s="487"/>
      <c r="L24" s="487"/>
      <c r="M24" s="487"/>
      <c r="N24" s="487"/>
      <c r="O24" s="487"/>
      <c r="P24" s="487"/>
      <c r="Q24" s="488"/>
    </row>
    <row r="25" spans="1:19" ht="15" thickBot="1" x14ac:dyDescent="0.35">
      <c r="A25" s="489" t="s">
        <v>283</v>
      </c>
      <c r="B25" s="490"/>
      <c r="C25" s="490"/>
      <c r="D25" s="490"/>
      <c r="E25" s="490"/>
      <c r="F25" s="490"/>
      <c r="G25" s="490"/>
      <c r="H25" s="490"/>
      <c r="I25" s="490"/>
      <c r="J25" s="490"/>
      <c r="K25" s="490"/>
      <c r="L25" s="490"/>
      <c r="M25" s="490"/>
      <c r="N25" s="490"/>
      <c r="O25" s="490"/>
      <c r="P25" s="490"/>
      <c r="Q25" s="491"/>
    </row>
  </sheetData>
  <sheetProtection algorithmName="SHA-512" hashValue="u82AakdMWT3KyUmc/zcDB6yWhkEjXoNUi0hpo/yOZkZR9GOqH9q9mL1nebc/H2D4gGticmlgUCnZ51/uuhp1Pw==" saltValue="CVvnffr/mKg14EEVDhNPKQ==" spinCount="100000" sheet="1" objects="1" scenarios="1" formatCells="0" formatRows="0"/>
  <mergeCells count="13">
    <mergeCell ref="A23:Q23"/>
    <mergeCell ref="A24:Q24"/>
    <mergeCell ref="A25:Q25"/>
    <mergeCell ref="A5:Q5"/>
    <mergeCell ref="A6:Q6"/>
    <mergeCell ref="F21:H21"/>
    <mergeCell ref="A1:A3"/>
    <mergeCell ref="B1:M3"/>
    <mergeCell ref="N1:O1"/>
    <mergeCell ref="P1:Q1"/>
    <mergeCell ref="N2:O2"/>
    <mergeCell ref="P2:Q2"/>
    <mergeCell ref="N3:Q3"/>
  </mergeCells>
  <printOptions horizontalCentered="1" verticalCentered="1"/>
  <pageMargins left="0.70866141732283472" right="0.70866141732283472" top="0" bottom="0.74803149606299213" header="0.31496062992125984" footer="0.31496062992125984"/>
  <pageSetup scale="33" fitToHeight="0" orientation="landscape" horizontalDpi="4294967295" verticalDpi="4294967295" r:id="rId1"/>
  <headerFooter>
    <oddFooter xml:space="preserve">&amp;RF3 MO1 MPM1 v1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C0D0-7582-49AE-9C8E-7A2C29C9E842}">
  <sheetPr>
    <pageSetUpPr fitToPage="1"/>
  </sheetPr>
  <dimension ref="A1:I43"/>
  <sheetViews>
    <sheetView tabSelected="1" view="pageBreakPreview" zoomScaleNormal="100" zoomScaleSheetLayoutView="100" workbookViewId="0">
      <selection activeCell="D6" sqref="D6:E6"/>
    </sheetView>
  </sheetViews>
  <sheetFormatPr baseColWidth="10" defaultColWidth="11.44140625" defaultRowHeight="13.2" x14ac:dyDescent="0.3"/>
  <cols>
    <col min="1" max="1" width="26.88671875" style="212" customWidth="1"/>
    <col min="2" max="3" width="42.88671875" style="212" customWidth="1"/>
    <col min="4" max="5" width="20.88671875" style="212" customWidth="1"/>
    <col min="6" max="6" width="11.44140625" style="212"/>
    <col min="7" max="7" width="18.33203125" style="212" bestFit="1" customWidth="1"/>
    <col min="8" max="16384" width="11.44140625" style="212"/>
  </cols>
  <sheetData>
    <row r="1" spans="1:8" ht="28.5" customHeight="1" thickBot="1" x14ac:dyDescent="0.35">
      <c r="A1" s="657"/>
      <c r="B1" s="660" t="s">
        <v>356</v>
      </c>
      <c r="C1" s="661"/>
      <c r="D1" s="353" t="s">
        <v>248</v>
      </c>
      <c r="E1" s="354">
        <v>44299</v>
      </c>
    </row>
    <row r="2" spans="1:8" ht="28.5" customHeight="1" thickBot="1" x14ac:dyDescent="0.35">
      <c r="A2" s="658"/>
      <c r="B2" s="662"/>
      <c r="C2" s="663"/>
      <c r="D2" s="353" t="s">
        <v>348</v>
      </c>
      <c r="E2" s="353" t="s">
        <v>246</v>
      </c>
    </row>
    <row r="3" spans="1:8" ht="28.5" customHeight="1" thickBot="1" x14ac:dyDescent="0.35">
      <c r="A3" s="659"/>
      <c r="B3" s="664"/>
      <c r="C3" s="665"/>
      <c r="D3" s="673" t="s">
        <v>247</v>
      </c>
      <c r="E3" s="674"/>
    </row>
    <row r="4" spans="1:8" ht="18" customHeight="1" thickBot="1" x14ac:dyDescent="0.25">
      <c r="A4" s="256"/>
      <c r="B4" s="255"/>
      <c r="C4" s="255"/>
      <c r="D4" s="255"/>
      <c r="E4" s="255"/>
    </row>
    <row r="5" spans="1:8" s="161" customFormat="1" ht="21.75" customHeight="1" x14ac:dyDescent="0.3">
      <c r="A5" s="461" t="s">
        <v>266</v>
      </c>
      <c r="B5" s="462"/>
      <c r="C5" s="462"/>
      <c r="D5" s="462"/>
      <c r="E5" s="463"/>
    </row>
    <row r="6" spans="1:8" s="161" customFormat="1" ht="26.4" x14ac:dyDescent="0.3">
      <c r="A6" s="237" t="s">
        <v>267</v>
      </c>
      <c r="B6" s="238"/>
      <c r="C6" s="238" t="s">
        <v>268</v>
      </c>
      <c r="D6" s="666"/>
      <c r="E6" s="667"/>
    </row>
    <row r="7" spans="1:8" s="161" customFormat="1" ht="21" customHeight="1" x14ac:dyDescent="0.3">
      <c r="A7" s="237" t="s">
        <v>269</v>
      </c>
      <c r="B7" s="238"/>
      <c r="C7" s="238" t="s">
        <v>270</v>
      </c>
      <c r="D7" s="666"/>
      <c r="E7" s="667"/>
    </row>
    <row r="8" spans="1:8" s="161" customFormat="1" ht="21" customHeight="1" x14ac:dyDescent="0.3">
      <c r="A8" s="237" t="s">
        <v>271</v>
      </c>
      <c r="B8" s="668"/>
      <c r="C8" s="669"/>
      <c r="D8" s="666" t="s">
        <v>164</v>
      </c>
      <c r="E8" s="239"/>
    </row>
    <row r="9" spans="1:8" s="161" customFormat="1" ht="21" customHeight="1" x14ac:dyDescent="0.3">
      <c r="A9" s="237" t="s">
        <v>272</v>
      </c>
      <c r="B9" s="668"/>
      <c r="C9" s="669"/>
      <c r="D9" s="666"/>
      <c r="E9" s="239"/>
    </row>
    <row r="10" spans="1:8" ht="23.25" customHeight="1" x14ac:dyDescent="0.3">
      <c r="A10" s="527" t="s">
        <v>192</v>
      </c>
      <c r="B10" s="528"/>
      <c r="C10" s="528"/>
      <c r="D10" s="336" t="s">
        <v>274</v>
      </c>
      <c r="E10" s="337" t="s">
        <v>273</v>
      </c>
    </row>
    <row r="11" spans="1:8" ht="15.75" customHeight="1" x14ac:dyDescent="0.3">
      <c r="A11" s="527" t="s">
        <v>323</v>
      </c>
      <c r="B11" s="528"/>
      <c r="C11" s="528"/>
      <c r="D11" s="338"/>
      <c r="E11" s="339"/>
    </row>
    <row r="12" spans="1:8" ht="15.75" customHeight="1" x14ac:dyDescent="0.3">
      <c r="A12" s="527" t="s">
        <v>275</v>
      </c>
      <c r="B12" s="528"/>
      <c r="C12" s="528"/>
      <c r="D12" s="340"/>
      <c r="E12" s="341"/>
    </row>
    <row r="13" spans="1:8" ht="15.75" customHeight="1" x14ac:dyDescent="0.3">
      <c r="A13" s="527" t="s">
        <v>276</v>
      </c>
      <c r="B13" s="528"/>
      <c r="C13" s="528"/>
      <c r="D13" s="340"/>
      <c r="E13" s="342">
        <f>E12-D11</f>
        <v>0</v>
      </c>
      <c r="H13" s="222"/>
    </row>
    <row r="14" spans="1:8" ht="15.75" customHeight="1" x14ac:dyDescent="0.3">
      <c r="A14" s="670" t="s">
        <v>277</v>
      </c>
      <c r="B14" s="671"/>
      <c r="C14" s="671"/>
      <c r="D14" s="672"/>
      <c r="E14" s="223" t="s">
        <v>324</v>
      </c>
    </row>
    <row r="15" spans="1:8" ht="15.75" customHeight="1" x14ac:dyDescent="0.3">
      <c r="A15" s="645"/>
      <c r="B15" s="646"/>
      <c r="C15" s="646"/>
      <c r="D15" s="647"/>
      <c r="E15" s="181"/>
    </row>
    <row r="16" spans="1:8" ht="15.75" customHeight="1" x14ac:dyDescent="0.3">
      <c r="A16" s="645"/>
      <c r="B16" s="646"/>
      <c r="C16" s="646"/>
      <c r="D16" s="647"/>
      <c r="E16" s="181"/>
    </row>
    <row r="17" spans="1:5" ht="15.75" customHeight="1" x14ac:dyDescent="0.3">
      <c r="A17" s="645"/>
      <c r="B17" s="646"/>
      <c r="C17" s="646"/>
      <c r="D17" s="647"/>
      <c r="E17" s="181"/>
    </row>
    <row r="18" spans="1:5" ht="15.75" customHeight="1" x14ac:dyDescent="0.3">
      <c r="A18" s="645"/>
      <c r="B18" s="646"/>
      <c r="C18" s="646"/>
      <c r="D18" s="647"/>
      <c r="E18" s="181"/>
    </row>
    <row r="19" spans="1:5" ht="15.75" customHeight="1" x14ac:dyDescent="0.3">
      <c r="A19" s="645"/>
      <c r="B19" s="646"/>
      <c r="C19" s="646"/>
      <c r="D19" s="647"/>
      <c r="E19" s="181"/>
    </row>
    <row r="20" spans="1:5" ht="15.75" customHeight="1" x14ac:dyDescent="0.3">
      <c r="A20" s="645"/>
      <c r="B20" s="646"/>
      <c r="C20" s="646"/>
      <c r="D20" s="647"/>
      <c r="E20" s="181"/>
    </row>
    <row r="21" spans="1:5" ht="15.75" customHeight="1" x14ac:dyDescent="0.3">
      <c r="A21" s="645"/>
      <c r="B21" s="646"/>
      <c r="C21" s="646"/>
      <c r="D21" s="647"/>
      <c r="E21" s="181"/>
    </row>
    <row r="22" spans="1:5" ht="15.75" customHeight="1" x14ac:dyDescent="0.3">
      <c r="A22" s="645"/>
      <c r="B22" s="646"/>
      <c r="C22" s="646"/>
      <c r="D22" s="647"/>
      <c r="E22" s="181"/>
    </row>
    <row r="23" spans="1:5" ht="15.75" customHeight="1" x14ac:dyDescent="0.3">
      <c r="A23" s="645"/>
      <c r="B23" s="646"/>
      <c r="C23" s="646"/>
      <c r="D23" s="647"/>
      <c r="E23" s="181"/>
    </row>
    <row r="24" spans="1:5" ht="15.75" customHeight="1" x14ac:dyDescent="0.3">
      <c r="A24" s="645"/>
      <c r="B24" s="646"/>
      <c r="C24" s="646"/>
      <c r="D24" s="647"/>
      <c r="E24" s="181"/>
    </row>
    <row r="25" spans="1:5" ht="15.75" customHeight="1" x14ac:dyDescent="0.3">
      <c r="A25" s="645"/>
      <c r="B25" s="646"/>
      <c r="C25" s="646"/>
      <c r="D25" s="647"/>
      <c r="E25" s="181"/>
    </row>
    <row r="26" spans="1:5" ht="15.75" customHeight="1" x14ac:dyDescent="0.3">
      <c r="A26" s="645"/>
      <c r="B26" s="646"/>
      <c r="C26" s="646"/>
      <c r="D26" s="647"/>
      <c r="E26" s="181"/>
    </row>
    <row r="27" spans="1:5" ht="15.75" customHeight="1" x14ac:dyDescent="0.3">
      <c r="A27" s="645"/>
      <c r="B27" s="646"/>
      <c r="C27" s="646"/>
      <c r="D27" s="647"/>
      <c r="E27" s="181"/>
    </row>
    <row r="28" spans="1:5" ht="15.75" customHeight="1" x14ac:dyDescent="0.3">
      <c r="A28" s="645"/>
      <c r="B28" s="646"/>
      <c r="C28" s="646"/>
      <c r="D28" s="647"/>
      <c r="E28" s="181"/>
    </row>
    <row r="29" spans="1:5" ht="15.75" customHeight="1" thickBot="1" x14ac:dyDescent="0.35">
      <c r="A29" s="645"/>
      <c r="B29" s="646"/>
      <c r="C29" s="646"/>
      <c r="D29" s="647"/>
      <c r="E29" s="181"/>
    </row>
    <row r="30" spans="1:5" ht="19.5" customHeight="1" x14ac:dyDescent="0.3">
      <c r="A30" s="593" t="s">
        <v>325</v>
      </c>
      <c r="B30" s="648"/>
      <c r="C30" s="648"/>
      <c r="D30" s="648"/>
      <c r="E30" s="343">
        <f>SUM(E15:E29)</f>
        <v>0</v>
      </c>
    </row>
    <row r="31" spans="1:5" ht="19.5" customHeight="1" thickBot="1" x14ac:dyDescent="0.35">
      <c r="A31" s="594" t="s">
        <v>278</v>
      </c>
      <c r="B31" s="649"/>
      <c r="C31" s="649"/>
      <c r="D31" s="649"/>
      <c r="E31" s="344">
        <f>E30+E13</f>
        <v>0</v>
      </c>
    </row>
    <row r="32" spans="1:5" ht="19.5" customHeight="1" x14ac:dyDescent="0.3">
      <c r="A32" s="650" t="s">
        <v>340</v>
      </c>
      <c r="B32" s="650"/>
      <c r="C32" s="650"/>
      <c r="D32" s="650"/>
      <c r="E32" s="650"/>
    </row>
    <row r="33" spans="1:9" ht="13.8" thickBot="1" x14ac:dyDescent="0.35">
      <c r="A33" s="345"/>
      <c r="B33" s="345"/>
      <c r="C33" s="345"/>
      <c r="D33" s="345"/>
      <c r="E33" s="345"/>
    </row>
    <row r="34" spans="1:9" ht="17.25" customHeight="1" x14ac:dyDescent="0.3">
      <c r="A34" s="651" t="s">
        <v>326</v>
      </c>
      <c r="B34" s="652"/>
      <c r="C34" s="652"/>
      <c r="D34" s="652"/>
      <c r="E34" s="653"/>
    </row>
    <row r="35" spans="1:9" ht="43.5" customHeight="1" thickBot="1" x14ac:dyDescent="0.35">
      <c r="A35" s="654"/>
      <c r="B35" s="655"/>
      <c r="C35" s="655"/>
      <c r="D35" s="655"/>
      <c r="E35" s="656"/>
    </row>
    <row r="36" spans="1:9" ht="18.75" customHeight="1" x14ac:dyDescent="0.3">
      <c r="A36" s="346"/>
      <c r="B36" s="346"/>
      <c r="C36" s="346"/>
      <c r="D36" s="346"/>
      <c r="E36" s="346"/>
    </row>
    <row r="37" spans="1:9" ht="19.5" customHeight="1" x14ac:dyDescent="0.3">
      <c r="A37" s="345"/>
      <c r="B37" s="347"/>
      <c r="C37" s="267"/>
      <c r="D37" s="267"/>
      <c r="E37" s="348"/>
      <c r="F37" s="161"/>
      <c r="G37" s="161"/>
      <c r="H37" s="161"/>
      <c r="I37" s="161"/>
    </row>
    <row r="38" spans="1:9" ht="19.5" customHeight="1" x14ac:dyDescent="0.3">
      <c r="A38" s="345"/>
      <c r="B38" s="546" t="s">
        <v>190</v>
      </c>
      <c r="C38" s="546"/>
      <c r="D38" s="546"/>
      <c r="E38" s="349"/>
      <c r="F38" s="227"/>
      <c r="G38" s="644"/>
      <c r="H38" s="644"/>
      <c r="I38" s="644"/>
    </row>
    <row r="39" spans="1:9" x14ac:dyDescent="0.3">
      <c r="A39" s="345"/>
      <c r="B39" s="345"/>
      <c r="C39" s="345"/>
      <c r="D39" s="345"/>
      <c r="E39" s="345"/>
    </row>
    <row r="40" spans="1:9" ht="13.8" thickBot="1" x14ac:dyDescent="0.35">
      <c r="A40" s="345"/>
      <c r="B40" s="345"/>
      <c r="C40" s="345"/>
      <c r="D40" s="345"/>
      <c r="E40" s="345"/>
    </row>
    <row r="41" spans="1:9" ht="16.8" x14ac:dyDescent="0.4">
      <c r="A41" s="580" t="s">
        <v>338</v>
      </c>
      <c r="B41" s="581"/>
      <c r="C41" s="581"/>
      <c r="D41" s="581"/>
      <c r="E41" s="582"/>
      <c r="F41" s="224"/>
      <c r="G41" s="224"/>
      <c r="H41" s="224"/>
    </row>
    <row r="42" spans="1:9" x14ac:dyDescent="0.2">
      <c r="A42" s="583" t="s">
        <v>282</v>
      </c>
      <c r="B42" s="584"/>
      <c r="C42" s="584"/>
      <c r="D42" s="584"/>
      <c r="E42" s="585"/>
      <c r="F42" s="225"/>
      <c r="G42" s="225"/>
      <c r="H42" s="225"/>
    </row>
    <row r="43" spans="1:9" ht="13.8" thickBot="1" x14ac:dyDescent="0.25">
      <c r="A43" s="570" t="s">
        <v>283</v>
      </c>
      <c r="B43" s="571"/>
      <c r="C43" s="571"/>
      <c r="D43" s="571"/>
      <c r="E43" s="572"/>
      <c r="F43" s="225"/>
      <c r="G43" s="225"/>
      <c r="H43" s="225"/>
    </row>
  </sheetData>
  <sheetProtection algorithmName="SHA-512" hashValue="J8aUwSTBYpxsOeUFxuwgdLe9WBGsTtq0MiJSclGRmma2H3ygRgxHafAn2hmSFb5jpgLEXcAiaIDbEdIaBW2smQ==" saltValue="gMZWzuMTll9cOPBBmPIs+A==" spinCount="100000" sheet="1" formatCells="0" formatColumns="0" formatRows="0" insertRows="0" pivotTables="0"/>
  <mergeCells count="39">
    <mergeCell ref="A15:D15"/>
    <mergeCell ref="A1:A3"/>
    <mergeCell ref="B1:C3"/>
    <mergeCell ref="A5:E5"/>
    <mergeCell ref="D6:E6"/>
    <mergeCell ref="D7:E7"/>
    <mergeCell ref="B8:C8"/>
    <mergeCell ref="D8:D9"/>
    <mergeCell ref="B9:C9"/>
    <mergeCell ref="A10:C10"/>
    <mergeCell ref="A11:C11"/>
    <mergeCell ref="A12:C12"/>
    <mergeCell ref="A13:C13"/>
    <mergeCell ref="A14:D14"/>
    <mergeCell ref="D3:E3"/>
    <mergeCell ref="A27:D27"/>
    <mergeCell ref="A16:D16"/>
    <mergeCell ref="A17:D17"/>
    <mergeCell ref="A18:D18"/>
    <mergeCell ref="A19:D19"/>
    <mergeCell ref="A20:D20"/>
    <mergeCell ref="A21:D21"/>
    <mergeCell ref="A22:D22"/>
    <mergeCell ref="A23:D23"/>
    <mergeCell ref="A24:D24"/>
    <mergeCell ref="A25:D25"/>
    <mergeCell ref="A26:D26"/>
    <mergeCell ref="G38:I38"/>
    <mergeCell ref="A41:E41"/>
    <mergeCell ref="A42:E42"/>
    <mergeCell ref="A43:E43"/>
    <mergeCell ref="A28:D28"/>
    <mergeCell ref="A29:D29"/>
    <mergeCell ref="A30:D30"/>
    <mergeCell ref="A31:D31"/>
    <mergeCell ref="A32:E32"/>
    <mergeCell ref="A34:E34"/>
    <mergeCell ref="A35:E35"/>
    <mergeCell ref="B38:D38"/>
  </mergeCells>
  <printOptions horizontalCentered="1"/>
  <pageMargins left="0.19685039370078741" right="0.19685039370078741" top="0.78740157480314965" bottom="0.59055118110236227" header="0.39370078740157483" footer="0.59055118110236227"/>
  <pageSetup scale="66"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L17" sqref="L17"/>
    </sheetView>
  </sheetViews>
  <sheetFormatPr baseColWidth="10" defaultRowHeight="14.4" x14ac:dyDescent="0.3"/>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7"/>
  <sheetViews>
    <sheetView view="pageBreakPreview" zoomScale="67" zoomScaleNormal="100" zoomScaleSheetLayoutView="67" workbookViewId="0">
      <selection activeCell="A4" sqref="A4"/>
    </sheetView>
  </sheetViews>
  <sheetFormatPr baseColWidth="10" defaultColWidth="11.44140625" defaultRowHeight="12" x14ac:dyDescent="0.25"/>
  <cols>
    <col min="1" max="1" width="20.6640625" style="350" customWidth="1"/>
    <col min="2" max="2" width="136.88671875" style="350" customWidth="1"/>
    <col min="3" max="4" width="27" style="350" customWidth="1"/>
    <col min="5" max="16384" width="11.44140625" style="204"/>
  </cols>
  <sheetData>
    <row r="1" spans="1:4" s="351" customFormat="1" ht="34.5" customHeight="1" thickBot="1" x14ac:dyDescent="0.35">
      <c r="A1" s="702"/>
      <c r="B1" s="710" t="s">
        <v>356</v>
      </c>
      <c r="C1" s="355" t="s">
        <v>248</v>
      </c>
      <c r="D1" s="356">
        <v>44299</v>
      </c>
    </row>
    <row r="2" spans="1:4" s="351" customFormat="1" ht="34.5" customHeight="1" thickBot="1" x14ac:dyDescent="0.35">
      <c r="A2" s="703"/>
      <c r="B2" s="711"/>
      <c r="C2" s="355" t="s">
        <v>348</v>
      </c>
      <c r="D2" s="355" t="s">
        <v>354</v>
      </c>
    </row>
    <row r="3" spans="1:4" s="351" customFormat="1" ht="34.5" customHeight="1" thickBot="1" x14ac:dyDescent="0.35">
      <c r="A3" s="704"/>
      <c r="B3" s="712"/>
      <c r="C3" s="708" t="s">
        <v>247</v>
      </c>
      <c r="D3" s="709"/>
    </row>
    <row r="4" spans="1:4" ht="15" customHeight="1" thickBot="1" x14ac:dyDescent="0.3">
      <c r="A4" s="255"/>
      <c r="B4" s="352"/>
      <c r="C4" s="312"/>
      <c r="D4" s="312"/>
    </row>
    <row r="5" spans="1:4" s="351" customFormat="1" ht="27" customHeight="1" x14ac:dyDescent="0.3">
      <c r="A5" s="675" t="s">
        <v>341</v>
      </c>
      <c r="B5" s="676"/>
      <c r="C5" s="676"/>
      <c r="D5" s="677"/>
    </row>
    <row r="6" spans="1:4" ht="95.4" customHeight="1" x14ac:dyDescent="0.25">
      <c r="A6" s="705" t="s">
        <v>347</v>
      </c>
      <c r="B6" s="706"/>
      <c r="C6" s="706"/>
      <c r="D6" s="707"/>
    </row>
    <row r="7" spans="1:4" s="351" customFormat="1" ht="27" customHeight="1" x14ac:dyDescent="0.3">
      <c r="A7" s="693" t="s">
        <v>327</v>
      </c>
      <c r="B7" s="694"/>
      <c r="C7" s="694"/>
      <c r="D7" s="695"/>
    </row>
    <row r="8" spans="1:4" ht="396.75" customHeight="1" x14ac:dyDescent="0.25">
      <c r="A8" s="696" t="s">
        <v>349</v>
      </c>
      <c r="B8" s="697"/>
      <c r="C8" s="697"/>
      <c r="D8" s="698"/>
    </row>
    <row r="9" spans="1:4" ht="294" customHeight="1" x14ac:dyDescent="0.25">
      <c r="A9" s="713" t="s">
        <v>350</v>
      </c>
      <c r="B9" s="714"/>
      <c r="C9" s="714"/>
      <c r="D9" s="715"/>
    </row>
    <row r="10" spans="1:4" ht="172.5" customHeight="1" x14ac:dyDescent="0.25">
      <c r="A10" s="716" t="s">
        <v>351</v>
      </c>
      <c r="B10" s="717"/>
      <c r="C10" s="717"/>
      <c r="D10" s="718"/>
    </row>
    <row r="11" spans="1:4" s="351" customFormat="1" ht="27" customHeight="1" x14ac:dyDescent="0.3">
      <c r="A11" s="687" t="s">
        <v>334</v>
      </c>
      <c r="B11" s="688"/>
      <c r="C11" s="688"/>
      <c r="D11" s="689"/>
    </row>
    <row r="12" spans="1:4" ht="409.5" customHeight="1" thickBot="1" x14ac:dyDescent="0.3">
      <c r="A12" s="690" t="s">
        <v>342</v>
      </c>
      <c r="B12" s="691"/>
      <c r="C12" s="691"/>
      <c r="D12" s="692"/>
    </row>
    <row r="13" spans="1:4" ht="16.8" x14ac:dyDescent="0.25">
      <c r="A13" s="681" t="s">
        <v>338</v>
      </c>
      <c r="B13" s="682"/>
      <c r="C13" s="682"/>
      <c r="D13" s="683"/>
    </row>
    <row r="14" spans="1:4" ht="12.6" thickBot="1" x14ac:dyDescent="0.3">
      <c r="A14" s="684" t="s">
        <v>282</v>
      </c>
      <c r="B14" s="685"/>
      <c r="C14" s="685"/>
      <c r="D14" s="686"/>
    </row>
    <row r="15" spans="1:4" s="351" customFormat="1" ht="34.5" customHeight="1" thickBot="1" x14ac:dyDescent="0.35">
      <c r="A15" s="702"/>
      <c r="B15" s="710" t="s">
        <v>337</v>
      </c>
      <c r="C15" s="355" t="s">
        <v>248</v>
      </c>
      <c r="D15" s="356">
        <v>44299</v>
      </c>
    </row>
    <row r="16" spans="1:4" s="351" customFormat="1" ht="34.5" customHeight="1" thickBot="1" x14ac:dyDescent="0.35">
      <c r="A16" s="703"/>
      <c r="B16" s="711"/>
      <c r="C16" s="355" t="s">
        <v>348</v>
      </c>
      <c r="D16" s="355" t="s">
        <v>355</v>
      </c>
    </row>
    <row r="17" spans="1:4" s="351" customFormat="1" ht="34.5" customHeight="1" thickBot="1" x14ac:dyDescent="0.35">
      <c r="A17" s="704"/>
      <c r="B17" s="712"/>
      <c r="C17" s="708" t="s">
        <v>247</v>
      </c>
      <c r="D17" s="709"/>
    </row>
    <row r="18" spans="1:4" ht="15" customHeight="1" x14ac:dyDescent="0.25">
      <c r="A18" s="255"/>
      <c r="B18" s="352"/>
      <c r="C18" s="312"/>
      <c r="D18" s="312"/>
    </row>
    <row r="19" spans="1:4" s="351" customFormat="1" ht="27" customHeight="1" x14ac:dyDescent="0.3">
      <c r="A19" s="693" t="s">
        <v>344</v>
      </c>
      <c r="B19" s="694"/>
      <c r="C19" s="694"/>
      <c r="D19" s="695"/>
    </row>
    <row r="20" spans="1:4" ht="402" customHeight="1" x14ac:dyDescent="0.25">
      <c r="A20" s="696" t="s">
        <v>352</v>
      </c>
      <c r="B20" s="697"/>
      <c r="C20" s="697"/>
      <c r="D20" s="698"/>
    </row>
    <row r="21" spans="1:4" ht="135" customHeight="1" x14ac:dyDescent="0.25">
      <c r="A21" s="716" t="s">
        <v>353</v>
      </c>
      <c r="B21" s="717"/>
      <c r="C21" s="717"/>
      <c r="D21" s="718"/>
    </row>
    <row r="22" spans="1:4" s="351" customFormat="1" ht="27" customHeight="1" x14ac:dyDescent="0.3">
      <c r="A22" s="687" t="s">
        <v>345</v>
      </c>
      <c r="B22" s="688"/>
      <c r="C22" s="688"/>
      <c r="D22" s="689"/>
    </row>
    <row r="23" spans="1:4" ht="234" customHeight="1" thickBot="1" x14ac:dyDescent="0.3">
      <c r="A23" s="699" t="s">
        <v>343</v>
      </c>
      <c r="B23" s="700"/>
      <c r="C23" s="700"/>
      <c r="D23" s="701"/>
    </row>
    <row r="24" spans="1:4" s="351" customFormat="1" ht="27" customHeight="1" x14ac:dyDescent="0.3">
      <c r="A24" s="675" t="s">
        <v>284</v>
      </c>
      <c r="B24" s="676"/>
      <c r="C24" s="676"/>
      <c r="D24" s="677"/>
    </row>
    <row r="25" spans="1:4" ht="409.6" customHeight="1" thickBot="1" x14ac:dyDescent="0.3">
      <c r="A25" s="678" t="s">
        <v>346</v>
      </c>
      <c r="B25" s="679"/>
      <c r="C25" s="679"/>
      <c r="D25" s="680"/>
    </row>
    <row r="26" spans="1:4" ht="16.8" x14ac:dyDescent="0.25">
      <c r="A26" s="681" t="s">
        <v>338</v>
      </c>
      <c r="B26" s="682"/>
      <c r="C26" s="682"/>
      <c r="D26" s="683"/>
    </row>
    <row r="27" spans="1:4" x14ac:dyDescent="0.25">
      <c r="A27" s="684" t="s">
        <v>282</v>
      </c>
      <c r="B27" s="685"/>
      <c r="C27" s="685"/>
      <c r="D27" s="686"/>
    </row>
  </sheetData>
  <mergeCells count="25">
    <mergeCell ref="A9:D9"/>
    <mergeCell ref="A10:D10"/>
    <mergeCell ref="A21:D21"/>
    <mergeCell ref="A15:A17"/>
    <mergeCell ref="B15:B17"/>
    <mergeCell ref="C17:D17"/>
    <mergeCell ref="A13:D13"/>
    <mergeCell ref="A14:D14"/>
    <mergeCell ref="A1:A3"/>
    <mergeCell ref="A6:D6"/>
    <mergeCell ref="A7:D7"/>
    <mergeCell ref="A8:D8"/>
    <mergeCell ref="C3:D3"/>
    <mergeCell ref="B1:B3"/>
    <mergeCell ref="A5:D5"/>
    <mergeCell ref="A24:D24"/>
    <mergeCell ref="A25:D25"/>
    <mergeCell ref="A26:D26"/>
    <mergeCell ref="A27:D27"/>
    <mergeCell ref="A11:D11"/>
    <mergeCell ref="A12:D12"/>
    <mergeCell ref="A19:D19"/>
    <mergeCell ref="A20:D20"/>
    <mergeCell ref="A22:D22"/>
    <mergeCell ref="A23:D23"/>
  </mergeCells>
  <pageMargins left="0.70866141732283472" right="0.70866141732283472" top="0.74803149606299213" bottom="0.74803149606299213" header="0.31496062992125984" footer="0.31496062992125984"/>
  <pageSetup scale="42" fitToHeight="0" orientation="portrait" horizontalDpi="4294967295" verticalDpi="4294967295" r:id="rId1"/>
  <rowBreaks count="1" manualBreakCount="1">
    <brk id="1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X31"/>
  <sheetViews>
    <sheetView workbookViewId="0">
      <pane xSplit="2" ySplit="3" topLeftCell="C4" activePane="bottomRight" state="frozen"/>
      <selection pane="topRight" activeCell="C1" sqref="C1"/>
      <selection pane="bottomLeft" activeCell="A4" sqref="A4"/>
      <selection pane="bottomRight" activeCell="Q17" sqref="Q17"/>
    </sheetView>
  </sheetViews>
  <sheetFormatPr baseColWidth="10" defaultColWidth="11.44140625" defaultRowHeight="14.4" x14ac:dyDescent="0.3"/>
  <cols>
    <col min="2" max="2" width="23.44140625" customWidth="1"/>
    <col min="6" max="6" width="13.6640625" style="1" bestFit="1" customWidth="1"/>
    <col min="7" max="7" width="17" style="1" customWidth="1"/>
    <col min="8" max="8" width="17.44140625" style="1" bestFit="1" customWidth="1"/>
    <col min="9" max="9" width="14.109375" style="1" bestFit="1" customWidth="1"/>
    <col min="10" max="13" width="11.44140625" style="1"/>
    <col min="24" max="24" width="13.109375" bestFit="1" customWidth="1"/>
  </cols>
  <sheetData>
    <row r="1" spans="1:24" ht="15" customHeight="1" thickBot="1" x14ac:dyDescent="0.35">
      <c r="B1" s="16"/>
      <c r="C1" s="360" t="s">
        <v>8</v>
      </c>
      <c r="D1" s="360"/>
      <c r="E1" s="360"/>
      <c r="F1" s="3"/>
      <c r="G1" s="3"/>
      <c r="I1" s="361" t="s">
        <v>8</v>
      </c>
      <c r="J1" s="362"/>
      <c r="K1" s="362"/>
      <c r="L1" s="362"/>
      <c r="M1" s="362"/>
      <c r="N1" s="382"/>
    </row>
    <row r="2" spans="1:24" s="7" customFormat="1" ht="43.8" thickBot="1" x14ac:dyDescent="0.35">
      <c r="B2" s="40"/>
      <c r="C2" s="97" t="s">
        <v>9</v>
      </c>
      <c r="D2" s="97" t="s">
        <v>9</v>
      </c>
      <c r="E2" s="97" t="s">
        <v>10</v>
      </c>
      <c r="F2" s="363" t="s">
        <v>28</v>
      </c>
      <c r="G2" s="363"/>
      <c r="H2" s="8"/>
      <c r="I2" s="361" t="s">
        <v>30</v>
      </c>
      <c r="J2" s="389"/>
      <c r="K2" s="390" t="s">
        <v>32</v>
      </c>
      <c r="L2" s="389"/>
      <c r="M2" s="390" t="s">
        <v>31</v>
      </c>
      <c r="N2" s="382"/>
      <c r="R2" s="7">
        <v>4217000</v>
      </c>
    </row>
    <row r="3" spans="1:24" s="9" customFormat="1" ht="43.8" thickBot="1" x14ac:dyDescent="0.35">
      <c r="B3" s="42"/>
      <c r="C3" s="43" t="s">
        <v>11</v>
      </c>
      <c r="D3" s="43" t="s">
        <v>12</v>
      </c>
      <c r="E3" s="42" t="s">
        <v>13</v>
      </c>
      <c r="F3" s="98" t="s">
        <v>14</v>
      </c>
      <c r="G3" s="11" t="s">
        <v>15</v>
      </c>
      <c r="H3" s="10"/>
      <c r="I3" s="36" t="s">
        <v>37</v>
      </c>
      <c r="J3" s="37" t="s">
        <v>40</v>
      </c>
      <c r="K3" s="36" t="s">
        <v>38</v>
      </c>
      <c r="L3" s="37" t="s">
        <v>41</v>
      </c>
      <c r="M3" s="36" t="s">
        <v>39</v>
      </c>
      <c r="N3" s="37" t="s">
        <v>42</v>
      </c>
      <c r="R3" s="9">
        <f>+R2/30</f>
        <v>140566.66666666666</v>
      </c>
    </row>
    <row r="4" spans="1:24" x14ac:dyDescent="0.3">
      <c r="A4" s="391" t="s">
        <v>29</v>
      </c>
      <c r="B4" s="14" t="s">
        <v>0</v>
      </c>
      <c r="C4" s="44">
        <v>1</v>
      </c>
      <c r="D4" s="44">
        <v>1</v>
      </c>
      <c r="E4" s="44">
        <v>0</v>
      </c>
      <c r="F4" s="4">
        <v>2094000</v>
      </c>
      <c r="G4" s="4">
        <v>1378944</v>
      </c>
      <c r="H4" s="2"/>
      <c r="I4" s="34">
        <f>+F4/120</f>
        <v>17450</v>
      </c>
      <c r="J4" s="35">
        <v>0</v>
      </c>
      <c r="K4" s="34">
        <f>+F4/120</f>
        <v>17450</v>
      </c>
      <c r="L4" s="35">
        <v>0</v>
      </c>
      <c r="M4" s="34">
        <v>0</v>
      </c>
      <c r="N4" s="35">
        <v>0</v>
      </c>
      <c r="Q4" s="65"/>
      <c r="R4" s="96">
        <f>+R3*12</f>
        <v>1686800</v>
      </c>
    </row>
    <row r="5" spans="1:24" x14ac:dyDescent="0.3">
      <c r="A5" s="391"/>
      <c r="B5" s="14" t="s">
        <v>1</v>
      </c>
      <c r="C5" s="44">
        <v>3</v>
      </c>
      <c r="D5" s="44">
        <v>1</v>
      </c>
      <c r="E5" s="44">
        <v>2</v>
      </c>
      <c r="F5" s="4">
        <v>1623250</v>
      </c>
      <c r="G5" s="4">
        <v>993966</v>
      </c>
      <c r="H5" s="2"/>
      <c r="I5" s="17">
        <f>+F5/40</f>
        <v>40581.25</v>
      </c>
      <c r="J5" s="94"/>
      <c r="K5" s="17">
        <f>+F5/120</f>
        <v>13527.083333333334</v>
      </c>
      <c r="L5" s="18">
        <v>0</v>
      </c>
      <c r="M5" s="17">
        <f>+F5/40</f>
        <v>40581.25</v>
      </c>
      <c r="N5" s="18">
        <v>0</v>
      </c>
      <c r="Q5" s="65"/>
      <c r="R5">
        <f>+R3*11</f>
        <v>1546233.3333333333</v>
      </c>
    </row>
    <row r="6" spans="1:24" ht="27.6" x14ac:dyDescent="0.3">
      <c r="A6" s="391"/>
      <c r="B6" s="14" t="s">
        <v>2</v>
      </c>
      <c r="C6" s="44">
        <v>1</v>
      </c>
      <c r="D6" s="44">
        <v>1</v>
      </c>
      <c r="E6" s="44">
        <v>2</v>
      </c>
      <c r="F6" s="4">
        <v>1623250</v>
      </c>
      <c r="G6" s="4">
        <v>993966</v>
      </c>
      <c r="H6" s="2"/>
      <c r="I6" s="17">
        <f>+F6/120</f>
        <v>13527.083333333334</v>
      </c>
      <c r="J6" s="18">
        <v>0</v>
      </c>
      <c r="K6" s="17">
        <f>+F6/120</f>
        <v>13527.083333333334</v>
      </c>
      <c r="L6" s="18">
        <v>0</v>
      </c>
      <c r="M6" s="17">
        <f>+F6/60</f>
        <v>27054.166666666668</v>
      </c>
      <c r="N6" s="18">
        <v>0</v>
      </c>
      <c r="Q6" s="65"/>
      <c r="R6">
        <f>+R4+R5</f>
        <v>3233033.333333333</v>
      </c>
    </row>
    <row r="7" spans="1:24" x14ac:dyDescent="0.3">
      <c r="A7" s="391"/>
      <c r="B7" s="14" t="s">
        <v>3</v>
      </c>
      <c r="C7" s="44">
        <v>1</v>
      </c>
      <c r="D7" s="44">
        <v>1</v>
      </c>
      <c r="E7" s="44">
        <v>2</v>
      </c>
      <c r="F7" s="4">
        <v>1623250</v>
      </c>
      <c r="G7" s="4">
        <v>993966</v>
      </c>
      <c r="H7" s="2"/>
      <c r="I7" s="17">
        <f>+F7/120</f>
        <v>13527.083333333334</v>
      </c>
      <c r="J7" s="18">
        <v>0</v>
      </c>
      <c r="K7" s="17">
        <f>+F7/120</f>
        <v>13527.083333333334</v>
      </c>
      <c r="L7" s="18">
        <v>0</v>
      </c>
      <c r="M7" s="17">
        <f>+F7/60</f>
        <v>27054.166666666668</v>
      </c>
      <c r="N7" s="18">
        <v>0</v>
      </c>
      <c r="Q7" s="65"/>
      <c r="R7">
        <f>+R6*0.4</f>
        <v>1293213.3333333333</v>
      </c>
    </row>
    <row r="8" spans="1:24" x14ac:dyDescent="0.3">
      <c r="A8" s="391"/>
      <c r="B8" s="14" t="s">
        <v>4</v>
      </c>
      <c r="C8" s="44">
        <v>3</v>
      </c>
      <c r="D8" s="44">
        <v>0</v>
      </c>
      <c r="E8" s="44">
        <v>2</v>
      </c>
      <c r="F8" s="4">
        <v>1160833</v>
      </c>
      <c r="G8" s="4">
        <v>689455</v>
      </c>
      <c r="H8" s="2"/>
      <c r="I8" s="17">
        <f>+F8/40</f>
        <v>29020.825000000001</v>
      </c>
      <c r="J8" s="18">
        <v>0</v>
      </c>
      <c r="K8" s="17">
        <v>0</v>
      </c>
      <c r="L8" s="18">
        <v>0</v>
      </c>
      <c r="M8" s="17">
        <f>+F8/40</f>
        <v>29020.825000000001</v>
      </c>
      <c r="N8" s="18">
        <v>0</v>
      </c>
      <c r="Q8" s="65"/>
    </row>
    <row r="9" spans="1:24" ht="27.6" x14ac:dyDescent="0.3">
      <c r="A9" s="391"/>
      <c r="B9" s="14" t="s">
        <v>5</v>
      </c>
      <c r="C9" s="44">
        <v>3</v>
      </c>
      <c r="D9" s="44">
        <v>1</v>
      </c>
      <c r="E9" s="44">
        <v>2</v>
      </c>
      <c r="F9" s="4">
        <v>1160833</v>
      </c>
      <c r="G9" s="4">
        <v>689455</v>
      </c>
      <c r="H9" s="2"/>
      <c r="I9" s="17">
        <f>+F9/40</f>
        <v>29020.825000000001</v>
      </c>
      <c r="J9" s="18">
        <v>0</v>
      </c>
      <c r="K9" s="17">
        <f>+F9/120</f>
        <v>9673.6083333333336</v>
      </c>
      <c r="L9" s="18">
        <v>0</v>
      </c>
      <c r="M9" s="17">
        <f>+F9/40</f>
        <v>29020.825000000001</v>
      </c>
      <c r="N9" s="18">
        <v>0</v>
      </c>
      <c r="Q9" s="65"/>
    </row>
    <row r="10" spans="1:24" x14ac:dyDescent="0.3">
      <c r="A10" s="391"/>
      <c r="B10" s="14" t="s">
        <v>43</v>
      </c>
      <c r="C10" s="44">
        <v>0</v>
      </c>
      <c r="D10" s="44">
        <v>0</v>
      </c>
      <c r="E10" s="44">
        <v>1</v>
      </c>
      <c r="F10" s="4">
        <v>1160833</v>
      </c>
      <c r="G10" s="4">
        <v>689455</v>
      </c>
      <c r="H10" s="2"/>
      <c r="I10" s="19">
        <v>0</v>
      </c>
      <c r="J10" s="20">
        <v>0</v>
      </c>
      <c r="K10" s="19">
        <v>0</v>
      </c>
      <c r="L10" s="20">
        <v>0</v>
      </c>
      <c r="M10" s="19">
        <f>+F10/120</f>
        <v>9673.6083333333336</v>
      </c>
      <c r="N10" s="20">
        <v>0</v>
      </c>
      <c r="Q10" s="65"/>
    </row>
    <row r="11" spans="1:24" ht="15" thickBot="1" x14ac:dyDescent="0.35">
      <c r="A11" s="391"/>
      <c r="B11" s="14" t="s">
        <v>6</v>
      </c>
      <c r="C11" s="44">
        <v>0</v>
      </c>
      <c r="D11" s="44">
        <v>10</v>
      </c>
      <c r="E11" s="44">
        <v>0</v>
      </c>
      <c r="F11" s="4">
        <v>1160833</v>
      </c>
      <c r="G11" s="4">
        <v>689455</v>
      </c>
      <c r="H11" s="2"/>
      <c r="I11" s="19">
        <v>0</v>
      </c>
      <c r="J11" s="20">
        <v>0</v>
      </c>
      <c r="K11" s="19">
        <f>+F11/12</f>
        <v>96736.083333333328</v>
      </c>
      <c r="L11" s="95"/>
      <c r="M11" s="19">
        <v>0</v>
      </c>
      <c r="N11" s="20">
        <v>0</v>
      </c>
      <c r="Q11" s="65"/>
    </row>
    <row r="12" spans="1:24" ht="15" thickBot="1" x14ac:dyDescent="0.35">
      <c r="B12" s="45" t="s">
        <v>7</v>
      </c>
      <c r="C12" s="44">
        <f>SUM(C4:C11)</f>
        <v>12</v>
      </c>
      <c r="D12" s="44">
        <f>SUM(D4:D11)</f>
        <v>15</v>
      </c>
      <c r="E12" s="44">
        <f>SUM(E4:E11)</f>
        <v>11</v>
      </c>
      <c r="F12" s="3"/>
      <c r="G12" s="3"/>
      <c r="H12" s="39" t="s">
        <v>25</v>
      </c>
      <c r="I12" s="30">
        <f t="shared" ref="I12:N12" si="0">SUM(I4:I11)</f>
        <v>143127.06666666665</v>
      </c>
      <c r="J12" s="31">
        <f t="shared" si="0"/>
        <v>0</v>
      </c>
      <c r="K12" s="30">
        <f t="shared" si="0"/>
        <v>164440.94166666665</v>
      </c>
      <c r="L12" s="30">
        <f t="shared" si="0"/>
        <v>0</v>
      </c>
      <c r="M12" s="32">
        <f t="shared" si="0"/>
        <v>162404.84166666667</v>
      </c>
      <c r="N12" s="33">
        <f t="shared" si="0"/>
        <v>0</v>
      </c>
      <c r="Q12" s="65"/>
    </row>
    <row r="13" spans="1:24" ht="27.6" x14ac:dyDescent="0.3">
      <c r="A13" s="13" t="s">
        <v>16</v>
      </c>
      <c r="B13" s="13" t="s">
        <v>16</v>
      </c>
      <c r="C13" s="16"/>
      <c r="D13" s="16"/>
      <c r="E13" s="16"/>
      <c r="F13" s="3"/>
      <c r="G13" s="3"/>
      <c r="I13" s="114">
        <v>3815</v>
      </c>
      <c r="J13" s="24"/>
      <c r="K13" s="23">
        <v>3815</v>
      </c>
      <c r="L13" s="24">
        <v>3815</v>
      </c>
      <c r="M13" s="23">
        <v>3815</v>
      </c>
      <c r="N13" s="24"/>
      <c r="P13">
        <f>+Q13*15</f>
        <v>37761</v>
      </c>
      <c r="Q13">
        <f>+K16/20</f>
        <v>2517.4</v>
      </c>
    </row>
    <row r="14" spans="1:24" ht="27.6" x14ac:dyDescent="0.3">
      <c r="A14" s="719" t="s">
        <v>17</v>
      </c>
      <c r="B14" s="14" t="s">
        <v>18</v>
      </c>
      <c r="C14" s="16"/>
      <c r="D14" s="16"/>
      <c r="E14" s="16"/>
      <c r="F14" s="3"/>
      <c r="G14" s="3"/>
      <c r="I14" s="114">
        <v>1640</v>
      </c>
      <c r="J14" s="24"/>
      <c r="K14" s="23">
        <v>1640</v>
      </c>
      <c r="L14" s="24">
        <v>1640</v>
      </c>
      <c r="M14" s="23">
        <v>1640</v>
      </c>
      <c r="N14" s="24"/>
      <c r="P14" s="150">
        <v>56941</v>
      </c>
      <c r="Q14" s="148">
        <f>+P14/20</f>
        <v>2847.05</v>
      </c>
      <c r="X14" s="148"/>
    </row>
    <row r="15" spans="1:24" x14ac:dyDescent="0.3">
      <c r="A15" s="720"/>
      <c r="B15" s="14" t="s">
        <v>19</v>
      </c>
      <c r="C15" s="16"/>
      <c r="D15" s="16"/>
      <c r="E15" s="16"/>
      <c r="F15" s="3"/>
      <c r="G15" s="3"/>
      <c r="I15" s="114">
        <v>1093</v>
      </c>
      <c r="J15" s="24"/>
      <c r="K15" s="23">
        <v>1093</v>
      </c>
      <c r="L15" s="24">
        <v>1093</v>
      </c>
      <c r="M15" s="23">
        <v>1093</v>
      </c>
      <c r="N15" s="24"/>
      <c r="V15">
        <v>120</v>
      </c>
      <c r="X15" s="148"/>
    </row>
    <row r="16" spans="1:24" s="5" customFormat="1" x14ac:dyDescent="0.3">
      <c r="A16" s="357" t="s">
        <v>20</v>
      </c>
      <c r="B16" s="14" t="s">
        <v>36</v>
      </c>
      <c r="C16" s="50"/>
      <c r="D16" s="50"/>
      <c r="E16" s="50"/>
      <c r="F16" s="46"/>
      <c r="G16" s="46"/>
      <c r="H16" s="6"/>
      <c r="I16" s="23">
        <v>50348</v>
      </c>
      <c r="J16" s="51"/>
      <c r="K16" s="23">
        <v>50348</v>
      </c>
      <c r="L16" s="51">
        <v>0</v>
      </c>
      <c r="M16" s="23">
        <v>25174</v>
      </c>
      <c r="N16" s="52"/>
      <c r="P16" s="112">
        <f>+M16+M17</f>
        <v>66831.5</v>
      </c>
      <c r="Q16" s="5">
        <f>+P16*0.8</f>
        <v>53465.200000000004</v>
      </c>
      <c r="T16" s="5">
        <f>+K16*0.8</f>
        <v>40278.400000000001</v>
      </c>
      <c r="V16" s="5">
        <f>+V15*0.8</f>
        <v>96</v>
      </c>
      <c r="W16" s="5" t="s">
        <v>124</v>
      </c>
      <c r="X16" s="149">
        <f>+K16*V16</f>
        <v>4833408</v>
      </c>
    </row>
    <row r="17" spans="1:24" x14ac:dyDescent="0.3">
      <c r="A17" s="358"/>
      <c r="B17" s="15" t="s">
        <v>21</v>
      </c>
      <c r="C17" s="16"/>
      <c r="D17" s="16"/>
      <c r="E17" s="16"/>
      <c r="F17" s="3"/>
      <c r="G17" s="3"/>
      <c r="I17" s="17">
        <v>0</v>
      </c>
      <c r="J17" s="24">
        <v>83315</v>
      </c>
      <c r="K17" s="17">
        <v>0</v>
      </c>
      <c r="L17" s="24">
        <v>83315</v>
      </c>
      <c r="M17" s="24">
        <f>+N17/2</f>
        <v>41657.5</v>
      </c>
      <c r="N17" s="24">
        <v>83315</v>
      </c>
      <c r="P17" s="113">
        <f>+N17</f>
        <v>83315</v>
      </c>
      <c r="Q17">
        <f>+P17*0.2</f>
        <v>16663</v>
      </c>
      <c r="T17">
        <f>+L17*0.2</f>
        <v>16663</v>
      </c>
      <c r="V17">
        <f>+V15-V16</f>
        <v>24</v>
      </c>
      <c r="W17" t="s">
        <v>125</v>
      </c>
      <c r="X17" s="148">
        <f>+L17*V17</f>
        <v>1999560</v>
      </c>
    </row>
    <row r="18" spans="1:24" ht="41.4" x14ac:dyDescent="0.3">
      <c r="A18" s="359"/>
      <c r="B18" s="15" t="s">
        <v>22</v>
      </c>
      <c r="C18" s="16"/>
      <c r="D18" s="16"/>
      <c r="E18" s="16"/>
      <c r="F18" s="3"/>
      <c r="G18" s="3"/>
      <c r="I18" s="17">
        <v>0</v>
      </c>
      <c r="J18" s="24">
        <v>0</v>
      </c>
      <c r="K18" s="17">
        <v>0</v>
      </c>
      <c r="L18" s="24">
        <v>8590.5</v>
      </c>
      <c r="M18" s="17"/>
      <c r="N18" s="28"/>
      <c r="Q18">
        <f>+Q16+Q17</f>
        <v>70128.200000000012</v>
      </c>
      <c r="T18">
        <f>+T16+T17</f>
        <v>56941.4</v>
      </c>
      <c r="X18" s="148">
        <f>+X16+X17</f>
        <v>6832968</v>
      </c>
    </row>
    <row r="19" spans="1:24" ht="69.599999999999994" thickBot="1" x14ac:dyDescent="0.35">
      <c r="A19" s="38" t="s">
        <v>23</v>
      </c>
      <c r="B19" s="15" t="s">
        <v>27</v>
      </c>
      <c r="C19" s="16"/>
      <c r="D19" s="16"/>
      <c r="E19" s="16"/>
      <c r="F19" s="3"/>
      <c r="G19" s="3"/>
      <c r="I19" s="115">
        <v>10364</v>
      </c>
      <c r="J19" s="26">
        <v>10364</v>
      </c>
      <c r="K19" s="25">
        <v>10364</v>
      </c>
      <c r="L19" s="26">
        <v>10364</v>
      </c>
      <c r="M19" s="25">
        <v>10364</v>
      </c>
      <c r="N19" s="26">
        <v>10364</v>
      </c>
      <c r="X19" s="148">
        <f>+X18/120</f>
        <v>56941.4</v>
      </c>
    </row>
    <row r="20" spans="1:24" ht="15" thickBot="1" x14ac:dyDescent="0.35">
      <c r="H20" s="29" t="s">
        <v>24</v>
      </c>
      <c r="I20" s="32">
        <f t="shared" ref="I20:N20" si="1">SUM(I13:I19)</f>
        <v>67260</v>
      </c>
      <c r="J20" s="33">
        <f t="shared" si="1"/>
        <v>93679</v>
      </c>
      <c r="K20" s="32">
        <f t="shared" si="1"/>
        <v>67260</v>
      </c>
      <c r="L20" s="33">
        <f t="shared" si="1"/>
        <v>108817.5</v>
      </c>
      <c r="M20" s="32">
        <f t="shared" si="1"/>
        <v>83743.5</v>
      </c>
      <c r="N20" s="33">
        <f t="shared" si="1"/>
        <v>93679</v>
      </c>
    </row>
    <row r="21" spans="1:24" ht="15" thickBot="1" x14ac:dyDescent="0.35">
      <c r="I21" s="21"/>
      <c r="J21" s="22"/>
      <c r="K21" s="21"/>
      <c r="L21" s="22"/>
      <c r="M21" s="21"/>
      <c r="N21" s="27"/>
    </row>
    <row r="22" spans="1:24" ht="15" thickBot="1" x14ac:dyDescent="0.35">
      <c r="H22" s="29" t="s">
        <v>26</v>
      </c>
      <c r="I22" s="32">
        <f t="shared" ref="I22:N22" si="2">+I12+I20</f>
        <v>210387.06666666665</v>
      </c>
      <c r="J22" s="33">
        <f t="shared" si="2"/>
        <v>93679</v>
      </c>
      <c r="K22" s="32">
        <f t="shared" si="2"/>
        <v>231700.94166666665</v>
      </c>
      <c r="L22" s="33">
        <f t="shared" si="2"/>
        <v>108817.5</v>
      </c>
      <c r="M22" s="32">
        <f t="shared" si="2"/>
        <v>246148.34166666667</v>
      </c>
      <c r="N22" s="33">
        <f t="shared" si="2"/>
        <v>93679</v>
      </c>
    </row>
    <row r="23" spans="1:24" x14ac:dyDescent="0.3">
      <c r="I23" s="1">
        <f>+I22*$G$28</f>
        <v>20197158.399999999</v>
      </c>
      <c r="J23" s="1">
        <f>+J22*$H$28</f>
        <v>2248296</v>
      </c>
      <c r="K23" s="1">
        <f>+K22*$G$28</f>
        <v>22243290.399999999</v>
      </c>
      <c r="L23" s="1">
        <f>+L22*$H$28</f>
        <v>2611620</v>
      </c>
      <c r="M23" s="1">
        <f>+M22*$G$28</f>
        <v>23630240.800000001</v>
      </c>
      <c r="N23" s="1">
        <f>+N22*$H$28</f>
        <v>2248296</v>
      </c>
    </row>
    <row r="24" spans="1:24" ht="15" thickBot="1" x14ac:dyDescent="0.35">
      <c r="I24" s="1">
        <f>+I23+J23</f>
        <v>22445454.399999999</v>
      </c>
      <c r="J24" s="66">
        <f>+I24/$F$28</f>
        <v>187045.45333333331</v>
      </c>
      <c r="K24" s="1">
        <f>+K23+L23</f>
        <v>24854910.399999999</v>
      </c>
      <c r="L24" s="66">
        <f>+K24/$F$28</f>
        <v>207124.25333333333</v>
      </c>
      <c r="M24" s="1">
        <f>+M23+N23</f>
        <v>25878536.800000001</v>
      </c>
      <c r="N24" s="66">
        <f>+M24/$F$28</f>
        <v>215654.47333333333</v>
      </c>
    </row>
    <row r="25" spans="1:24" x14ac:dyDescent="0.3">
      <c r="H25" s="53" t="s">
        <v>33</v>
      </c>
      <c r="I25" s="57">
        <v>195143</v>
      </c>
      <c r="J25" s="47">
        <v>195143</v>
      </c>
      <c r="K25" s="55">
        <v>195143</v>
      </c>
      <c r="L25" s="59">
        <v>195143</v>
      </c>
      <c r="M25" s="57">
        <v>195143</v>
      </c>
      <c r="N25" s="47">
        <v>195143</v>
      </c>
    </row>
    <row r="26" spans="1:24" s="5" customFormat="1" ht="29.4" thickBot="1" x14ac:dyDescent="0.35">
      <c r="F26" s="6"/>
      <c r="G26" s="6"/>
      <c r="H26" s="54" t="s">
        <v>34</v>
      </c>
      <c r="I26" s="58">
        <f t="shared" ref="I26:N26" si="3">+I22-I25</f>
        <v>15244.066666666651</v>
      </c>
      <c r="J26" s="48">
        <f t="shared" si="3"/>
        <v>-101464</v>
      </c>
      <c r="K26" s="56">
        <f t="shared" si="3"/>
        <v>36557.941666666651</v>
      </c>
      <c r="L26" s="60">
        <f t="shared" si="3"/>
        <v>-86325.5</v>
      </c>
      <c r="M26" s="58">
        <f t="shared" si="3"/>
        <v>51005.341666666674</v>
      </c>
      <c r="N26" s="48">
        <f t="shared" si="3"/>
        <v>-101464</v>
      </c>
    </row>
    <row r="28" spans="1:24" x14ac:dyDescent="0.3">
      <c r="F28" s="1">
        <v>120</v>
      </c>
      <c r="G28" s="1">
        <f>+F28*0.8</f>
        <v>96</v>
      </c>
      <c r="H28" s="1">
        <f>+F28-G28</f>
        <v>24</v>
      </c>
      <c r="I28" s="1">
        <f>+I25*G28</f>
        <v>18733728</v>
      </c>
    </row>
    <row r="29" spans="1:24" ht="15" thickBot="1" x14ac:dyDescent="0.35"/>
    <row r="30" spans="1:24" ht="28.8" x14ac:dyDescent="0.3">
      <c r="H30" s="61" t="s">
        <v>35</v>
      </c>
      <c r="I30" s="63">
        <v>247065</v>
      </c>
      <c r="J30" s="49">
        <v>247065</v>
      </c>
      <c r="K30" s="62">
        <v>247065</v>
      </c>
      <c r="L30" s="64">
        <v>247065</v>
      </c>
      <c r="M30" s="63">
        <v>247065</v>
      </c>
      <c r="N30" s="49">
        <v>247065</v>
      </c>
    </row>
    <row r="31" spans="1:24" ht="29.4" thickBot="1" x14ac:dyDescent="0.35">
      <c r="H31" s="54" t="s">
        <v>34</v>
      </c>
      <c r="I31" s="58">
        <f t="shared" ref="I31:N31" si="4">+I22-I30</f>
        <v>-36677.933333333349</v>
      </c>
      <c r="J31" s="48">
        <f t="shared" si="4"/>
        <v>-153386</v>
      </c>
      <c r="K31" s="56">
        <f t="shared" si="4"/>
        <v>-15364.058333333349</v>
      </c>
      <c r="L31" s="60">
        <f t="shared" si="4"/>
        <v>-138247.5</v>
      </c>
      <c r="M31" s="58">
        <f t="shared" si="4"/>
        <v>-916.65833333332557</v>
      </c>
      <c r="N31" s="48">
        <f t="shared" si="4"/>
        <v>-153386</v>
      </c>
    </row>
  </sheetData>
  <mergeCells count="9">
    <mergeCell ref="A4:A11"/>
    <mergeCell ref="A14:A15"/>
    <mergeCell ref="A16:A18"/>
    <mergeCell ref="C1:E1"/>
    <mergeCell ref="I1:N1"/>
    <mergeCell ref="F2:G2"/>
    <mergeCell ref="I2:J2"/>
    <mergeCell ref="K2:L2"/>
    <mergeCell ref="M2:N2"/>
  </mergeCells>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8"/>
  <dimension ref="A1:R31"/>
  <sheetViews>
    <sheetView workbookViewId="0">
      <pane xSplit="2" ySplit="3" topLeftCell="D11" activePane="bottomRight" state="frozen"/>
      <selection pane="topRight" activeCell="C1" sqref="C1"/>
      <selection pane="bottomLeft" activeCell="A4" sqref="A4"/>
      <selection pane="bottomRight" activeCell="N13" sqref="N13:N15"/>
    </sheetView>
  </sheetViews>
  <sheetFormatPr baseColWidth="10" defaultColWidth="11.44140625" defaultRowHeight="14.4" x14ac:dyDescent="0.3"/>
  <cols>
    <col min="2" max="2" width="23.44140625" customWidth="1"/>
    <col min="6" max="6" width="13.6640625" style="1" bestFit="1" customWidth="1"/>
    <col min="7" max="7" width="17" style="1" customWidth="1"/>
    <col min="8" max="8" width="17.44140625" style="1" bestFit="1" customWidth="1"/>
    <col min="9" max="9" width="14.109375" style="1" bestFit="1" customWidth="1"/>
    <col min="10" max="13" width="11.44140625" style="1"/>
  </cols>
  <sheetData>
    <row r="1" spans="1:18" ht="15" customHeight="1" thickBot="1" x14ac:dyDescent="0.35">
      <c r="B1" s="16"/>
      <c r="C1" s="360" t="s">
        <v>8</v>
      </c>
      <c r="D1" s="360"/>
      <c r="E1" s="360"/>
      <c r="F1" s="3"/>
      <c r="G1" s="3"/>
      <c r="I1" s="361" t="s">
        <v>8</v>
      </c>
      <c r="J1" s="362"/>
      <c r="K1" s="362"/>
      <c r="L1" s="362"/>
      <c r="M1" s="362"/>
      <c r="N1" s="382"/>
    </row>
    <row r="2" spans="1:18" s="7" customFormat="1" ht="43.8" thickBot="1" x14ac:dyDescent="0.35">
      <c r="B2" s="40"/>
      <c r="C2" s="41" t="s">
        <v>9</v>
      </c>
      <c r="D2" s="41" t="s">
        <v>9</v>
      </c>
      <c r="E2" s="41" t="s">
        <v>10</v>
      </c>
      <c r="F2" s="363" t="s">
        <v>28</v>
      </c>
      <c r="G2" s="363"/>
      <c r="H2" s="8"/>
      <c r="I2" s="361" t="s">
        <v>30</v>
      </c>
      <c r="J2" s="389"/>
      <c r="K2" s="390" t="s">
        <v>32</v>
      </c>
      <c r="L2" s="389"/>
      <c r="M2" s="390" t="s">
        <v>31</v>
      </c>
      <c r="N2" s="382"/>
      <c r="R2" s="7">
        <v>4217000</v>
      </c>
    </row>
    <row r="3" spans="1:18" s="9" customFormat="1" ht="43.8" thickBot="1" x14ac:dyDescent="0.35">
      <c r="B3" s="42"/>
      <c r="C3" s="43" t="s">
        <v>11</v>
      </c>
      <c r="D3" s="43" t="s">
        <v>12</v>
      </c>
      <c r="E3" s="42" t="s">
        <v>13</v>
      </c>
      <c r="F3" s="12" t="s">
        <v>14</v>
      </c>
      <c r="G3" s="11" t="s">
        <v>15</v>
      </c>
      <c r="H3" s="10"/>
      <c r="I3" s="36" t="s">
        <v>37</v>
      </c>
      <c r="J3" s="37" t="s">
        <v>40</v>
      </c>
      <c r="K3" s="36" t="s">
        <v>38</v>
      </c>
      <c r="L3" s="37" t="s">
        <v>41</v>
      </c>
      <c r="M3" s="36" t="s">
        <v>39</v>
      </c>
      <c r="N3" s="37" t="s">
        <v>42</v>
      </c>
      <c r="R3" s="9">
        <f>+R2/30</f>
        <v>140566.66666666666</v>
      </c>
    </row>
    <row r="4" spans="1:18" x14ac:dyDescent="0.3">
      <c r="A4" s="391" t="s">
        <v>29</v>
      </c>
      <c r="B4" s="14" t="s">
        <v>0</v>
      </c>
      <c r="C4" s="44">
        <v>1</v>
      </c>
      <c r="D4" s="44">
        <v>1</v>
      </c>
      <c r="E4" s="44">
        <v>0</v>
      </c>
      <c r="F4" s="4">
        <v>2094000</v>
      </c>
      <c r="G4" s="4">
        <v>1378944</v>
      </c>
      <c r="H4" s="2"/>
      <c r="I4" s="34">
        <f>+F4/120</f>
        <v>17450</v>
      </c>
      <c r="J4" s="35">
        <v>0</v>
      </c>
      <c r="K4" s="34">
        <f>+F4/120</f>
        <v>17450</v>
      </c>
      <c r="L4" s="35">
        <v>0</v>
      </c>
      <c r="M4" s="34">
        <v>0</v>
      </c>
      <c r="N4" s="35">
        <v>0</v>
      </c>
      <c r="Q4" s="65"/>
      <c r="R4" s="96">
        <f>+R3*12</f>
        <v>1686800</v>
      </c>
    </row>
    <row r="5" spans="1:18" x14ac:dyDescent="0.3">
      <c r="A5" s="391"/>
      <c r="B5" s="14" t="s">
        <v>1</v>
      </c>
      <c r="C5" s="44">
        <v>3</v>
      </c>
      <c r="D5" s="44">
        <v>1</v>
      </c>
      <c r="E5" s="44">
        <v>2</v>
      </c>
      <c r="F5" s="4">
        <v>1623250</v>
      </c>
      <c r="G5" s="4">
        <v>993966</v>
      </c>
      <c r="H5" s="2"/>
      <c r="I5" s="17">
        <f>+F5/40</f>
        <v>40581.25</v>
      </c>
      <c r="J5" s="94"/>
      <c r="K5" s="17">
        <f>+F5/120</f>
        <v>13527.083333333334</v>
      </c>
      <c r="L5" s="18">
        <v>0</v>
      </c>
      <c r="M5" s="17">
        <f>+F5/40</f>
        <v>40581.25</v>
      </c>
      <c r="N5" s="18">
        <v>0</v>
      </c>
      <c r="Q5" s="65"/>
      <c r="R5">
        <f>+R3*11</f>
        <v>1546233.3333333333</v>
      </c>
    </row>
    <row r="6" spans="1:18" ht="27.6" x14ac:dyDescent="0.3">
      <c r="A6" s="391"/>
      <c r="B6" s="14" t="s">
        <v>2</v>
      </c>
      <c r="C6" s="44">
        <v>1</v>
      </c>
      <c r="D6" s="44">
        <v>1</v>
      </c>
      <c r="E6" s="44">
        <v>2</v>
      </c>
      <c r="F6" s="4">
        <v>1623250</v>
      </c>
      <c r="G6" s="4">
        <v>993966</v>
      </c>
      <c r="H6" s="2"/>
      <c r="I6" s="17">
        <f>+F6/120</f>
        <v>13527.083333333334</v>
      </c>
      <c r="J6" s="18">
        <v>0</v>
      </c>
      <c r="K6" s="17">
        <f>+F6/120</f>
        <v>13527.083333333334</v>
      </c>
      <c r="L6" s="18">
        <v>0</v>
      </c>
      <c r="M6" s="17">
        <f>+F6/60</f>
        <v>27054.166666666668</v>
      </c>
      <c r="N6" s="18">
        <v>0</v>
      </c>
      <c r="Q6" s="65"/>
      <c r="R6">
        <f>+R4+R5</f>
        <v>3233033.333333333</v>
      </c>
    </row>
    <row r="7" spans="1:18" x14ac:dyDescent="0.3">
      <c r="A7" s="391"/>
      <c r="B7" s="14" t="s">
        <v>3</v>
      </c>
      <c r="C7" s="44">
        <v>1</v>
      </c>
      <c r="D7" s="44">
        <v>1</v>
      </c>
      <c r="E7" s="44">
        <v>2</v>
      </c>
      <c r="F7" s="4">
        <v>1623250</v>
      </c>
      <c r="G7" s="4">
        <v>993966</v>
      </c>
      <c r="H7" s="2"/>
      <c r="I7" s="17">
        <f>+F7/120</f>
        <v>13527.083333333334</v>
      </c>
      <c r="J7" s="18">
        <v>0</v>
      </c>
      <c r="K7" s="17">
        <f>+F7/120</f>
        <v>13527.083333333334</v>
      </c>
      <c r="L7" s="18">
        <v>0</v>
      </c>
      <c r="M7" s="17">
        <f>+F7/60</f>
        <v>27054.166666666668</v>
      </c>
      <c r="N7" s="18">
        <v>0</v>
      </c>
      <c r="Q7" s="65"/>
      <c r="R7">
        <f>+R6*0.4</f>
        <v>1293213.3333333333</v>
      </c>
    </row>
    <row r="8" spans="1:18" x14ac:dyDescent="0.3">
      <c r="A8" s="391"/>
      <c r="B8" s="14" t="s">
        <v>4</v>
      </c>
      <c r="C8" s="44">
        <v>3</v>
      </c>
      <c r="D8" s="44">
        <v>0</v>
      </c>
      <c r="E8" s="44">
        <v>2</v>
      </c>
      <c r="F8" s="4">
        <v>1160833</v>
      </c>
      <c r="G8" s="4">
        <v>689455</v>
      </c>
      <c r="H8" s="2"/>
      <c r="I8" s="17">
        <f>+F8/40</f>
        <v>29020.825000000001</v>
      </c>
      <c r="J8" s="18">
        <v>0</v>
      </c>
      <c r="K8" s="17">
        <v>0</v>
      </c>
      <c r="L8" s="18">
        <v>0</v>
      </c>
      <c r="M8" s="17">
        <f>+F8/40</f>
        <v>29020.825000000001</v>
      </c>
      <c r="N8" s="18">
        <v>0</v>
      </c>
      <c r="Q8" s="65"/>
    </row>
    <row r="9" spans="1:18" ht="27.6" x14ac:dyDescent="0.3">
      <c r="A9" s="391"/>
      <c r="B9" s="14" t="s">
        <v>5</v>
      </c>
      <c r="C9" s="44">
        <v>3</v>
      </c>
      <c r="D9" s="44">
        <v>1</v>
      </c>
      <c r="E9" s="44">
        <v>2</v>
      </c>
      <c r="F9" s="4">
        <v>1160833</v>
      </c>
      <c r="G9" s="4">
        <v>689455</v>
      </c>
      <c r="H9" s="2"/>
      <c r="I9" s="17">
        <f>+F9/40</f>
        <v>29020.825000000001</v>
      </c>
      <c r="J9" s="18">
        <v>0</v>
      </c>
      <c r="K9" s="17">
        <f>+F9/120</f>
        <v>9673.6083333333336</v>
      </c>
      <c r="L9" s="18">
        <v>0</v>
      </c>
      <c r="M9" s="17">
        <f>+F9/40</f>
        <v>29020.825000000001</v>
      </c>
      <c r="N9" s="18">
        <v>0</v>
      </c>
      <c r="Q9" s="65"/>
    </row>
    <row r="10" spans="1:18" x14ac:dyDescent="0.3">
      <c r="A10" s="391"/>
      <c r="B10" s="14" t="s">
        <v>43</v>
      </c>
      <c r="C10" s="44">
        <v>0</v>
      </c>
      <c r="D10" s="44">
        <v>0</v>
      </c>
      <c r="E10" s="44">
        <v>1</v>
      </c>
      <c r="F10" s="4">
        <v>1160833</v>
      </c>
      <c r="G10" s="4">
        <v>689455</v>
      </c>
      <c r="H10" s="2"/>
      <c r="I10" s="19">
        <v>0</v>
      </c>
      <c r="J10" s="20">
        <v>0</v>
      </c>
      <c r="K10" s="19">
        <v>0</v>
      </c>
      <c r="L10" s="20">
        <v>0</v>
      </c>
      <c r="M10" s="19">
        <f>+F10/120</f>
        <v>9673.6083333333336</v>
      </c>
      <c r="N10" s="20">
        <v>0</v>
      </c>
      <c r="Q10" s="65"/>
    </row>
    <row r="11" spans="1:18" ht="15" thickBot="1" x14ac:dyDescent="0.35">
      <c r="A11" s="391"/>
      <c r="B11" s="14" t="s">
        <v>6</v>
      </c>
      <c r="C11" s="44">
        <v>0</v>
      </c>
      <c r="D11" s="44">
        <v>10</v>
      </c>
      <c r="E11" s="44">
        <v>0</v>
      </c>
      <c r="F11" s="4">
        <v>1160833</v>
      </c>
      <c r="G11" s="4">
        <v>689455</v>
      </c>
      <c r="H11" s="2"/>
      <c r="I11" s="19">
        <v>0</v>
      </c>
      <c r="J11" s="20">
        <v>0</v>
      </c>
      <c r="K11" s="19">
        <f>+F11/12</f>
        <v>96736.083333333328</v>
      </c>
      <c r="L11" s="95"/>
      <c r="M11" s="19">
        <v>0</v>
      </c>
      <c r="N11" s="20">
        <v>0</v>
      </c>
      <c r="Q11" s="65"/>
    </row>
    <row r="12" spans="1:18" ht="15" thickBot="1" x14ac:dyDescent="0.35">
      <c r="B12" s="45" t="s">
        <v>7</v>
      </c>
      <c r="C12" s="44">
        <f>SUM(C4:C11)</f>
        <v>12</v>
      </c>
      <c r="D12" s="44">
        <f>SUM(D4:D11)</f>
        <v>15</v>
      </c>
      <c r="E12" s="44">
        <f>SUM(E4:E11)</f>
        <v>11</v>
      </c>
      <c r="F12" s="3"/>
      <c r="G12" s="3"/>
      <c r="H12" s="39" t="s">
        <v>25</v>
      </c>
      <c r="I12" s="30">
        <f t="shared" ref="I12:N12" si="0">SUM(I4:I11)</f>
        <v>143127.06666666665</v>
      </c>
      <c r="J12" s="31">
        <f t="shared" si="0"/>
        <v>0</v>
      </c>
      <c r="K12" s="30">
        <f t="shared" si="0"/>
        <v>164440.94166666665</v>
      </c>
      <c r="L12" s="30">
        <f t="shared" si="0"/>
        <v>0</v>
      </c>
      <c r="M12" s="32">
        <f t="shared" si="0"/>
        <v>162404.84166666667</v>
      </c>
      <c r="N12" s="33">
        <f t="shared" si="0"/>
        <v>0</v>
      </c>
      <c r="Q12" s="65"/>
    </row>
    <row r="13" spans="1:18" ht="27.6" x14ac:dyDescent="0.3">
      <c r="A13" s="13" t="s">
        <v>16</v>
      </c>
      <c r="B13" s="13" t="s">
        <v>16</v>
      </c>
      <c r="C13" s="16"/>
      <c r="D13" s="16"/>
      <c r="E13" s="16"/>
      <c r="F13" s="3"/>
      <c r="G13" s="3"/>
      <c r="I13" s="23">
        <v>3815</v>
      </c>
      <c r="J13" s="24"/>
      <c r="K13" s="23">
        <v>3815</v>
      </c>
      <c r="L13" s="24">
        <v>3815</v>
      </c>
      <c r="M13" s="23">
        <v>3815</v>
      </c>
      <c r="N13" s="24"/>
    </row>
    <row r="14" spans="1:18" ht="27.6" x14ac:dyDescent="0.3">
      <c r="A14" s="719" t="s">
        <v>17</v>
      </c>
      <c r="B14" s="14" t="s">
        <v>18</v>
      </c>
      <c r="C14" s="16"/>
      <c r="D14" s="16"/>
      <c r="E14" s="16"/>
      <c r="F14" s="3"/>
      <c r="G14" s="3"/>
      <c r="I14" s="23">
        <v>1640</v>
      </c>
      <c r="J14" s="24"/>
      <c r="K14" s="23">
        <v>1640</v>
      </c>
      <c r="L14" s="24">
        <v>1640</v>
      </c>
      <c r="M14" s="23">
        <v>1640</v>
      </c>
      <c r="N14" s="24"/>
    </row>
    <row r="15" spans="1:18" x14ac:dyDescent="0.3">
      <c r="A15" s="720"/>
      <c r="B15" s="14" t="s">
        <v>19</v>
      </c>
      <c r="C15" s="16"/>
      <c r="D15" s="16"/>
      <c r="E15" s="16"/>
      <c r="F15" s="3"/>
      <c r="G15" s="3"/>
      <c r="I15" s="23">
        <v>1093</v>
      </c>
      <c r="J15" s="24"/>
      <c r="K15" s="23">
        <v>1093</v>
      </c>
      <c r="L15" s="24">
        <v>1093</v>
      </c>
      <c r="M15" s="23">
        <v>1093</v>
      </c>
      <c r="N15" s="24"/>
    </row>
    <row r="16" spans="1:18" s="5" customFormat="1" x14ac:dyDescent="0.3">
      <c r="A16" s="357" t="s">
        <v>20</v>
      </c>
      <c r="B16" s="14" t="s">
        <v>36</v>
      </c>
      <c r="C16" s="50"/>
      <c r="D16" s="50"/>
      <c r="E16" s="50"/>
      <c r="F16" s="46"/>
      <c r="G16" s="46"/>
      <c r="H16" s="6"/>
      <c r="I16" s="23">
        <v>50348</v>
      </c>
      <c r="J16" s="51"/>
      <c r="K16" s="23">
        <v>50348</v>
      </c>
      <c r="L16" s="51">
        <v>0</v>
      </c>
      <c r="M16" s="23">
        <v>25174</v>
      </c>
      <c r="N16" s="52"/>
    </row>
    <row r="17" spans="1:14" x14ac:dyDescent="0.3">
      <c r="A17" s="358"/>
      <c r="B17" s="15" t="s">
        <v>21</v>
      </c>
      <c r="C17" s="16"/>
      <c r="D17" s="16"/>
      <c r="E17" s="16"/>
      <c r="F17" s="3"/>
      <c r="G17" s="3"/>
      <c r="I17" s="17">
        <v>0</v>
      </c>
      <c r="J17" s="24">
        <v>83315</v>
      </c>
      <c r="K17" s="17">
        <v>0</v>
      </c>
      <c r="L17" s="24">
        <v>83315</v>
      </c>
      <c r="M17" s="24">
        <f>+N17/2</f>
        <v>41657.5</v>
      </c>
      <c r="N17" s="24">
        <v>83315</v>
      </c>
    </row>
    <row r="18" spans="1:14" ht="41.4" x14ac:dyDescent="0.3">
      <c r="A18" s="359"/>
      <c r="B18" s="15" t="s">
        <v>22</v>
      </c>
      <c r="C18" s="16"/>
      <c r="D18" s="16"/>
      <c r="E18" s="16"/>
      <c r="F18" s="3"/>
      <c r="G18" s="3"/>
      <c r="I18" s="17">
        <v>0</v>
      </c>
      <c r="J18" s="24">
        <v>0</v>
      </c>
      <c r="K18" s="17">
        <v>0</v>
      </c>
      <c r="L18" s="24">
        <v>8590.5</v>
      </c>
      <c r="M18" s="17"/>
      <c r="N18" s="28"/>
    </row>
    <row r="19" spans="1:14" ht="69.599999999999994" thickBot="1" x14ac:dyDescent="0.35">
      <c r="A19" s="38" t="s">
        <v>23</v>
      </c>
      <c r="B19" s="15" t="s">
        <v>27</v>
      </c>
      <c r="C19" s="16"/>
      <c r="D19" s="16"/>
      <c r="E19" s="16"/>
      <c r="F19" s="3"/>
      <c r="G19" s="3"/>
      <c r="I19" s="25">
        <v>10364</v>
      </c>
      <c r="J19" s="26">
        <v>10364</v>
      </c>
      <c r="K19" s="25">
        <v>10364</v>
      </c>
      <c r="L19" s="26">
        <v>10364</v>
      </c>
      <c r="M19" s="25">
        <v>10364</v>
      </c>
      <c r="N19" s="26">
        <v>10364</v>
      </c>
    </row>
    <row r="20" spans="1:14" ht="15" thickBot="1" x14ac:dyDescent="0.35">
      <c r="H20" s="29" t="s">
        <v>24</v>
      </c>
      <c r="I20" s="32">
        <f t="shared" ref="I20:N20" si="1">SUM(I13:I19)</f>
        <v>67260</v>
      </c>
      <c r="J20" s="33">
        <f t="shared" si="1"/>
        <v>93679</v>
      </c>
      <c r="K20" s="32">
        <f t="shared" si="1"/>
        <v>67260</v>
      </c>
      <c r="L20" s="33">
        <f t="shared" si="1"/>
        <v>108817.5</v>
      </c>
      <c r="M20" s="32">
        <f t="shared" si="1"/>
        <v>83743.5</v>
      </c>
      <c r="N20" s="33">
        <f t="shared" si="1"/>
        <v>93679</v>
      </c>
    </row>
    <row r="21" spans="1:14" ht="15" thickBot="1" x14ac:dyDescent="0.35">
      <c r="I21" s="21"/>
      <c r="J21" s="22"/>
      <c r="K21" s="21"/>
      <c r="L21" s="22"/>
      <c r="M21" s="21"/>
      <c r="N21" s="27"/>
    </row>
    <row r="22" spans="1:14" ht="15" thickBot="1" x14ac:dyDescent="0.35">
      <c r="H22" s="29" t="s">
        <v>26</v>
      </c>
      <c r="I22" s="32">
        <f t="shared" ref="I22:N22" si="2">+I12+I20</f>
        <v>210387.06666666665</v>
      </c>
      <c r="J22" s="33">
        <f t="shared" si="2"/>
        <v>93679</v>
      </c>
      <c r="K22" s="32">
        <f t="shared" si="2"/>
        <v>231700.94166666665</v>
      </c>
      <c r="L22" s="33">
        <f t="shared" si="2"/>
        <v>108817.5</v>
      </c>
      <c r="M22" s="32">
        <f t="shared" si="2"/>
        <v>246148.34166666667</v>
      </c>
      <c r="N22" s="33">
        <f t="shared" si="2"/>
        <v>93679</v>
      </c>
    </row>
    <row r="23" spans="1:14" x14ac:dyDescent="0.3">
      <c r="I23" s="1">
        <f>+I22*$G$28</f>
        <v>20197158.399999999</v>
      </c>
      <c r="J23" s="1">
        <f>+J22*$H$28</f>
        <v>2248296</v>
      </c>
      <c r="K23" s="1">
        <f>+K22*$G$28</f>
        <v>22243290.399999999</v>
      </c>
      <c r="L23" s="1">
        <f>+L22*$H$28</f>
        <v>2611620</v>
      </c>
      <c r="M23" s="1">
        <f>+M22*$G$28</f>
        <v>23630240.800000001</v>
      </c>
      <c r="N23" s="1">
        <f>+N22*$H$28</f>
        <v>2248296</v>
      </c>
    </row>
    <row r="24" spans="1:14" ht="15" thickBot="1" x14ac:dyDescent="0.35">
      <c r="I24" s="1">
        <f>+I23+J23</f>
        <v>22445454.399999999</v>
      </c>
      <c r="J24" s="66">
        <f>+I24/$F$28</f>
        <v>187045.45333333331</v>
      </c>
      <c r="K24" s="1">
        <f>+K23+L23</f>
        <v>24854910.399999999</v>
      </c>
      <c r="L24" s="66">
        <f>+K24/$F$28</f>
        <v>207124.25333333333</v>
      </c>
      <c r="M24" s="1">
        <f>+M23+N23</f>
        <v>25878536.800000001</v>
      </c>
      <c r="N24" s="66">
        <f>+M24/$F$28</f>
        <v>215654.47333333333</v>
      </c>
    </row>
    <row r="25" spans="1:14" x14ac:dyDescent="0.3">
      <c r="H25" s="53" t="s">
        <v>33</v>
      </c>
      <c r="I25" s="57">
        <v>195143</v>
      </c>
      <c r="J25" s="47">
        <v>195143</v>
      </c>
      <c r="K25" s="55">
        <v>195143</v>
      </c>
      <c r="L25" s="59">
        <v>195143</v>
      </c>
      <c r="M25" s="57">
        <v>195143</v>
      </c>
      <c r="N25" s="47">
        <v>195143</v>
      </c>
    </row>
    <row r="26" spans="1:14" s="5" customFormat="1" ht="29.4" thickBot="1" x14ac:dyDescent="0.35">
      <c r="F26" s="6"/>
      <c r="G26" s="6"/>
      <c r="H26" s="54" t="s">
        <v>34</v>
      </c>
      <c r="I26" s="58">
        <f t="shared" ref="I26:N26" si="3">+I22-I25</f>
        <v>15244.066666666651</v>
      </c>
      <c r="J26" s="48">
        <f t="shared" si="3"/>
        <v>-101464</v>
      </c>
      <c r="K26" s="56">
        <f t="shared" si="3"/>
        <v>36557.941666666651</v>
      </c>
      <c r="L26" s="60">
        <f t="shared" si="3"/>
        <v>-86325.5</v>
      </c>
      <c r="M26" s="58">
        <f t="shared" si="3"/>
        <v>51005.341666666674</v>
      </c>
      <c r="N26" s="48">
        <f t="shared" si="3"/>
        <v>-101464</v>
      </c>
    </row>
    <row r="28" spans="1:14" x14ac:dyDescent="0.3">
      <c r="F28" s="1">
        <v>120</v>
      </c>
      <c r="G28" s="1">
        <f>+F28*0.8</f>
        <v>96</v>
      </c>
      <c r="H28" s="1">
        <f>+F28-G28</f>
        <v>24</v>
      </c>
      <c r="I28" s="1">
        <f>+I25*G28</f>
        <v>18733728</v>
      </c>
    </row>
    <row r="29" spans="1:14" ht="15" thickBot="1" x14ac:dyDescent="0.35"/>
    <row r="30" spans="1:14" ht="28.8" x14ac:dyDescent="0.3">
      <c r="H30" s="61" t="s">
        <v>35</v>
      </c>
      <c r="I30" s="63">
        <v>247065</v>
      </c>
      <c r="J30" s="49">
        <v>247065</v>
      </c>
      <c r="K30" s="62">
        <v>247065</v>
      </c>
      <c r="L30" s="64">
        <v>247065</v>
      </c>
      <c r="M30" s="63">
        <v>247065</v>
      </c>
      <c r="N30" s="49">
        <v>247065</v>
      </c>
    </row>
    <row r="31" spans="1:14" ht="29.4" thickBot="1" x14ac:dyDescent="0.35">
      <c r="H31" s="54" t="s">
        <v>34</v>
      </c>
      <c r="I31" s="58">
        <f t="shared" ref="I31:N31" si="4">+I22-I30</f>
        <v>-36677.933333333349</v>
      </c>
      <c r="J31" s="48">
        <f t="shared" si="4"/>
        <v>-153386</v>
      </c>
      <c r="K31" s="56">
        <f t="shared" si="4"/>
        <v>-15364.058333333349</v>
      </c>
      <c r="L31" s="60">
        <f t="shared" si="4"/>
        <v>-138247.5</v>
      </c>
      <c r="M31" s="58">
        <f t="shared" si="4"/>
        <v>-916.65833333332557</v>
      </c>
      <c r="N31" s="48">
        <f t="shared" si="4"/>
        <v>-153386</v>
      </c>
    </row>
  </sheetData>
  <mergeCells count="9">
    <mergeCell ref="A16:A18"/>
    <mergeCell ref="I2:J2"/>
    <mergeCell ref="K2:L2"/>
    <mergeCell ref="M2:N2"/>
    <mergeCell ref="I1:N1"/>
    <mergeCell ref="C1:E1"/>
    <mergeCell ref="F2:G2"/>
    <mergeCell ref="A4:A11"/>
    <mergeCell ref="A14:A15"/>
  </mergeCells>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9"/>
  <dimension ref="A2:Q47"/>
  <sheetViews>
    <sheetView topLeftCell="A37" workbookViewId="0">
      <selection activeCell="I42" sqref="I42"/>
    </sheetView>
  </sheetViews>
  <sheetFormatPr baseColWidth="10" defaultColWidth="11.44140625" defaultRowHeight="14.4" x14ac:dyDescent="0.3"/>
  <cols>
    <col min="2" max="2" width="24.44140625" customWidth="1"/>
    <col min="3" max="3" width="23" customWidth="1"/>
    <col min="4" max="4" width="12.6640625" style="85" customWidth="1"/>
    <col min="5" max="5" width="13.5546875" customWidth="1"/>
    <col min="6" max="6" width="15" customWidth="1"/>
    <col min="7" max="7" width="17.88671875" customWidth="1"/>
    <col min="8" max="8" width="15.5546875" customWidth="1"/>
    <col min="9" max="9" width="17.6640625" customWidth="1"/>
    <col min="10" max="10" width="15.33203125" customWidth="1"/>
    <col min="11" max="11" width="15.109375" customWidth="1"/>
    <col min="12" max="12" width="16" customWidth="1"/>
    <col min="13" max="13" width="13.6640625" customWidth="1"/>
    <col min="14" max="14" width="13.109375" customWidth="1"/>
    <col min="15" max="15" width="11.44140625" customWidth="1"/>
  </cols>
  <sheetData>
    <row r="2" spans="2:13" x14ac:dyDescent="0.3">
      <c r="B2" s="721" t="s">
        <v>72</v>
      </c>
      <c r="C2" s="721"/>
      <c r="D2" s="721"/>
      <c r="E2" s="721"/>
      <c r="F2" s="721"/>
      <c r="G2" s="721"/>
    </row>
    <row r="3" spans="2:13" ht="28.8" x14ac:dyDescent="0.3">
      <c r="B3" s="40"/>
      <c r="C3" s="43" t="s">
        <v>9</v>
      </c>
      <c r="D3" s="43" t="s">
        <v>9</v>
      </c>
      <c r="E3" s="43" t="s">
        <v>10</v>
      </c>
      <c r="F3" s="82" t="s">
        <v>28</v>
      </c>
      <c r="G3" s="82"/>
    </row>
    <row r="4" spans="2:13" ht="28.8" x14ac:dyDescent="0.3">
      <c r="B4" s="42"/>
      <c r="C4" s="43" t="s">
        <v>11</v>
      </c>
      <c r="D4" s="43" t="s">
        <v>12</v>
      </c>
      <c r="E4" s="42" t="s">
        <v>13</v>
      </c>
      <c r="F4" s="82" t="s">
        <v>14</v>
      </c>
      <c r="G4" s="11" t="s">
        <v>15</v>
      </c>
    </row>
    <row r="5" spans="2:13" x14ac:dyDescent="0.3">
      <c r="B5" s="14" t="s">
        <v>0</v>
      </c>
      <c r="C5" s="44">
        <v>1</v>
      </c>
      <c r="D5" s="44">
        <v>1</v>
      </c>
      <c r="E5" s="44">
        <v>0</v>
      </c>
      <c r="F5" s="4">
        <v>2094000</v>
      </c>
      <c r="G5" s="4">
        <v>1378944</v>
      </c>
    </row>
    <row r="6" spans="2:13" x14ac:dyDescent="0.3">
      <c r="B6" s="14" t="s">
        <v>1</v>
      </c>
      <c r="C6" s="44">
        <v>3</v>
      </c>
      <c r="D6" s="44">
        <v>0.5</v>
      </c>
      <c r="E6" s="44">
        <v>2</v>
      </c>
      <c r="F6" s="4">
        <v>1623250</v>
      </c>
      <c r="G6" s="4">
        <v>993966</v>
      </c>
    </row>
    <row r="7" spans="2:13" ht="27.6" x14ac:dyDescent="0.3">
      <c r="B7" s="14" t="s">
        <v>2</v>
      </c>
      <c r="C7" s="44">
        <v>1.5</v>
      </c>
      <c r="D7" s="44">
        <v>0.5</v>
      </c>
      <c r="E7" s="44">
        <v>0</v>
      </c>
      <c r="F7" s="4">
        <v>1623250</v>
      </c>
      <c r="G7" s="4">
        <v>993966</v>
      </c>
    </row>
    <row r="8" spans="2:13" x14ac:dyDescent="0.3">
      <c r="B8" s="14" t="s">
        <v>3</v>
      </c>
      <c r="C8" s="44">
        <v>1.5</v>
      </c>
      <c r="D8" s="44">
        <v>1</v>
      </c>
      <c r="E8" s="44">
        <v>2</v>
      </c>
      <c r="F8" s="4">
        <v>1623250</v>
      </c>
      <c r="G8" s="4">
        <v>993966</v>
      </c>
    </row>
    <row r="9" spans="2:13" x14ac:dyDescent="0.3">
      <c r="B9" s="14" t="s">
        <v>4</v>
      </c>
      <c r="C9" s="44">
        <v>3</v>
      </c>
      <c r="D9" s="44">
        <v>0</v>
      </c>
      <c r="E9" s="44">
        <v>2</v>
      </c>
      <c r="F9" s="4">
        <v>1160833</v>
      </c>
      <c r="G9" s="4">
        <v>689455</v>
      </c>
    </row>
    <row r="10" spans="2:13" ht="27.6" x14ac:dyDescent="0.3">
      <c r="B10" s="14" t="s">
        <v>5</v>
      </c>
      <c r="C10" s="44">
        <v>3</v>
      </c>
      <c r="D10" s="44">
        <v>1</v>
      </c>
      <c r="E10" s="44">
        <v>2</v>
      </c>
      <c r="F10" s="4">
        <v>1160833</v>
      </c>
      <c r="G10" s="4">
        <v>689455</v>
      </c>
    </row>
    <row r="11" spans="2:13" x14ac:dyDescent="0.3">
      <c r="B11" s="14" t="s">
        <v>43</v>
      </c>
      <c r="C11" s="44">
        <v>0</v>
      </c>
      <c r="D11" s="44">
        <v>0</v>
      </c>
      <c r="E11" s="44">
        <v>1</v>
      </c>
      <c r="F11" s="4">
        <v>1160833</v>
      </c>
      <c r="G11" s="4">
        <v>689455</v>
      </c>
    </row>
    <row r="12" spans="2:13" x14ac:dyDescent="0.3">
      <c r="B12" s="14" t="s">
        <v>6</v>
      </c>
      <c r="C12" s="44">
        <v>0</v>
      </c>
      <c r="D12" s="44">
        <v>10</v>
      </c>
      <c r="E12" s="44">
        <v>0</v>
      </c>
      <c r="F12" s="4">
        <v>1160833</v>
      </c>
      <c r="G12" s="4">
        <v>689455</v>
      </c>
    </row>
    <row r="13" spans="2:13" x14ac:dyDescent="0.3">
      <c r="B13" s="91" t="s">
        <v>7</v>
      </c>
      <c r="C13" s="92">
        <f>SUM(C5:C12)</f>
        <v>13</v>
      </c>
      <c r="D13" s="92">
        <f>SUM(D5:D12)</f>
        <v>14</v>
      </c>
      <c r="E13" s="92">
        <f>SUM(E5:E12)</f>
        <v>9</v>
      </c>
      <c r="F13" s="93"/>
      <c r="G13" s="93"/>
    </row>
    <row r="16" spans="2:13" ht="55.2" x14ac:dyDescent="0.3">
      <c r="E16" s="45" t="s">
        <v>0</v>
      </c>
      <c r="F16" s="45" t="s">
        <v>1</v>
      </c>
      <c r="G16" s="45" t="s">
        <v>4</v>
      </c>
      <c r="H16" s="45" t="s">
        <v>5</v>
      </c>
      <c r="I16" s="45" t="s">
        <v>43</v>
      </c>
      <c r="J16" s="45" t="s">
        <v>6</v>
      </c>
      <c r="L16" s="45" t="s">
        <v>2</v>
      </c>
      <c r="M16" s="45" t="s">
        <v>3</v>
      </c>
    </row>
    <row r="17" spans="1:17" ht="27.6" x14ac:dyDescent="0.3">
      <c r="D17" s="84" t="s">
        <v>61</v>
      </c>
      <c r="E17" s="81" t="s">
        <v>46</v>
      </c>
      <c r="F17" s="81" t="s">
        <v>46</v>
      </c>
      <c r="G17" s="81" t="s">
        <v>46</v>
      </c>
      <c r="H17" s="81" t="s">
        <v>46</v>
      </c>
      <c r="I17" s="81" t="s">
        <v>46</v>
      </c>
      <c r="J17" s="81" t="s">
        <v>46</v>
      </c>
      <c r="L17" s="90" t="s">
        <v>51</v>
      </c>
      <c r="M17" s="90" t="s">
        <v>51</v>
      </c>
    </row>
    <row r="18" spans="1:17" ht="38.25" customHeight="1" x14ac:dyDescent="0.3">
      <c r="A18" s="722" t="s">
        <v>50</v>
      </c>
      <c r="B18" s="68" t="s">
        <v>44</v>
      </c>
      <c r="C18" s="68" t="s">
        <v>73</v>
      </c>
      <c r="D18" s="84" t="s">
        <v>59</v>
      </c>
      <c r="E18" s="69"/>
      <c r="F18" s="69">
        <f>5*5</f>
        <v>25</v>
      </c>
      <c r="G18" s="69">
        <f>6*5</f>
        <v>30</v>
      </c>
      <c r="H18" s="69">
        <f>5*5</f>
        <v>25</v>
      </c>
      <c r="I18" s="69"/>
      <c r="J18" s="69"/>
      <c r="L18" s="69">
        <f>2.5*4</f>
        <v>10</v>
      </c>
      <c r="M18" s="69">
        <f>2.5*4</f>
        <v>10</v>
      </c>
      <c r="P18">
        <v>1</v>
      </c>
      <c r="Q18">
        <v>80</v>
      </c>
    </row>
    <row r="19" spans="1:17" ht="51" customHeight="1" x14ac:dyDescent="0.3">
      <c r="A19" s="723"/>
      <c r="B19" s="68" t="s">
        <v>45</v>
      </c>
      <c r="C19" s="68" t="s">
        <v>74</v>
      </c>
      <c r="D19" s="84" t="s">
        <v>60</v>
      </c>
      <c r="E19" s="69"/>
      <c r="F19" s="69">
        <v>2</v>
      </c>
      <c r="G19" s="69"/>
      <c r="H19" s="69">
        <v>2</v>
      </c>
      <c r="I19" s="69"/>
      <c r="J19" s="69"/>
      <c r="L19" s="69">
        <v>2</v>
      </c>
      <c r="M19" s="69">
        <v>2</v>
      </c>
      <c r="P19">
        <f>P18*Q19/Q18</f>
        <v>1.5</v>
      </c>
      <c r="Q19">
        <v>120</v>
      </c>
    </row>
    <row r="20" spans="1:17" ht="55.2" x14ac:dyDescent="0.3">
      <c r="A20" s="724"/>
      <c r="B20" s="68" t="s">
        <v>47</v>
      </c>
      <c r="C20" s="68" t="s">
        <v>76</v>
      </c>
      <c r="D20" s="84" t="s">
        <v>60</v>
      </c>
      <c r="E20" s="69"/>
      <c r="F20" s="69"/>
      <c r="G20" s="69"/>
      <c r="H20" s="69">
        <f>1*1.5*5</f>
        <v>7.5</v>
      </c>
      <c r="I20" s="69"/>
      <c r="J20" s="69"/>
      <c r="L20" s="69">
        <f>1.5*2*5*4</f>
        <v>60</v>
      </c>
      <c r="M20" s="69">
        <f>1.5*2*5*4</f>
        <v>60</v>
      </c>
    </row>
    <row r="21" spans="1:17" ht="27.75" customHeight="1" x14ac:dyDescent="0.3">
      <c r="B21" s="68" t="s">
        <v>49</v>
      </c>
      <c r="C21" s="68" t="s">
        <v>77</v>
      </c>
      <c r="D21" s="84" t="s">
        <v>60</v>
      </c>
      <c r="E21" s="69"/>
      <c r="F21" s="69">
        <v>12</v>
      </c>
      <c r="G21" s="69">
        <v>8</v>
      </c>
      <c r="H21" s="69">
        <v>5</v>
      </c>
      <c r="I21" s="69"/>
      <c r="J21" s="69"/>
      <c r="L21" s="69">
        <f>2*4</f>
        <v>8</v>
      </c>
      <c r="M21" s="69">
        <f>2*4</f>
        <v>8</v>
      </c>
    </row>
    <row r="22" spans="1:17" ht="13.5" customHeight="1" x14ac:dyDescent="0.3">
      <c r="B22" s="73" t="s">
        <v>48</v>
      </c>
      <c r="C22" s="73"/>
      <c r="D22" s="86"/>
      <c r="E22" s="70">
        <f t="shared" ref="E22:J22" si="0">SUM(E18:E21)</f>
        <v>0</v>
      </c>
      <c r="F22" s="70">
        <f t="shared" si="0"/>
        <v>39</v>
      </c>
      <c r="G22" s="70">
        <f t="shared" si="0"/>
        <v>38</v>
      </c>
      <c r="H22" s="70">
        <f t="shared" si="0"/>
        <v>39.5</v>
      </c>
      <c r="I22" s="70">
        <f t="shared" si="0"/>
        <v>0</v>
      </c>
      <c r="J22" s="70">
        <f t="shared" si="0"/>
        <v>0</v>
      </c>
      <c r="L22" s="69"/>
      <c r="M22" s="69"/>
    </row>
    <row r="23" spans="1:17" ht="27.6" x14ac:dyDescent="0.3">
      <c r="B23" s="80" t="s">
        <v>68</v>
      </c>
      <c r="C23" s="80"/>
      <c r="D23" s="87"/>
      <c r="E23" s="71">
        <f t="shared" ref="E23:J23" si="1">E22*4</f>
        <v>0</v>
      </c>
      <c r="F23" s="71">
        <f t="shared" si="1"/>
        <v>156</v>
      </c>
      <c r="G23" s="71">
        <f t="shared" si="1"/>
        <v>152</v>
      </c>
      <c r="H23" s="72">
        <f t="shared" si="1"/>
        <v>158</v>
      </c>
      <c r="I23" s="71">
        <f t="shared" si="1"/>
        <v>0</v>
      </c>
      <c r="J23" s="71">
        <f t="shared" si="1"/>
        <v>0</v>
      </c>
      <c r="L23" s="83">
        <f>L21+L20+L19+L18</f>
        <v>80</v>
      </c>
      <c r="M23" s="83">
        <f>M21+M20+M19+M18</f>
        <v>80</v>
      </c>
    </row>
    <row r="24" spans="1:17" x14ac:dyDescent="0.3">
      <c r="E24" s="67"/>
      <c r="F24" s="67"/>
      <c r="G24" s="67"/>
      <c r="H24" s="67"/>
      <c r="I24" s="67"/>
      <c r="J24" s="67"/>
      <c r="K24" s="67"/>
      <c r="L24" s="67"/>
    </row>
    <row r="25" spans="1:17" x14ac:dyDescent="0.3">
      <c r="E25" s="67"/>
      <c r="F25" s="67"/>
      <c r="G25" s="67"/>
      <c r="H25" s="67"/>
      <c r="I25" s="67"/>
      <c r="J25" s="67"/>
      <c r="K25" s="67"/>
      <c r="L25" s="67"/>
    </row>
    <row r="26" spans="1:17" x14ac:dyDescent="0.3">
      <c r="E26" s="67"/>
      <c r="F26" s="67"/>
      <c r="G26" s="67"/>
      <c r="H26" s="67"/>
      <c r="I26" s="67"/>
      <c r="J26" s="67"/>
      <c r="K26" s="67"/>
      <c r="L26" s="67"/>
    </row>
    <row r="27" spans="1:17" ht="55.2" x14ac:dyDescent="0.3">
      <c r="E27" s="45" t="s">
        <v>0</v>
      </c>
      <c r="F27" s="45" t="s">
        <v>4</v>
      </c>
      <c r="G27" s="45" t="s">
        <v>43</v>
      </c>
      <c r="H27" s="45" t="s">
        <v>6</v>
      </c>
      <c r="I27" s="45" t="s">
        <v>2</v>
      </c>
      <c r="J27" s="45" t="s">
        <v>3</v>
      </c>
      <c r="K27" s="45" t="s">
        <v>1</v>
      </c>
      <c r="L27" s="45" t="s">
        <v>5</v>
      </c>
    </row>
    <row r="28" spans="1:17" ht="27.6" x14ac:dyDescent="0.3">
      <c r="D28" s="84" t="s">
        <v>61</v>
      </c>
      <c r="E28" s="81" t="s">
        <v>51</v>
      </c>
      <c r="F28" s="81" t="s">
        <v>51</v>
      </c>
      <c r="G28" s="81" t="s">
        <v>51</v>
      </c>
      <c r="H28" s="81" t="s">
        <v>51</v>
      </c>
      <c r="I28" s="81" t="s">
        <v>51</v>
      </c>
      <c r="J28" s="81" t="s">
        <v>51</v>
      </c>
      <c r="K28" s="81" t="s">
        <v>51</v>
      </c>
      <c r="L28" s="81" t="s">
        <v>51</v>
      </c>
    </row>
    <row r="29" spans="1:17" ht="47.25" customHeight="1" x14ac:dyDescent="0.3">
      <c r="A29" s="725" t="s">
        <v>55</v>
      </c>
      <c r="B29" s="68" t="s">
        <v>52</v>
      </c>
      <c r="C29" s="68" t="s">
        <v>78</v>
      </c>
      <c r="D29" s="84" t="s">
        <v>59</v>
      </c>
      <c r="E29" s="69"/>
      <c r="F29" s="69"/>
      <c r="G29" s="69"/>
      <c r="H29" s="74">
        <f>5*8*4*10</f>
        <v>1600</v>
      </c>
      <c r="I29" s="69">
        <f>5*10</f>
        <v>50</v>
      </c>
      <c r="J29" s="69">
        <f>6*10</f>
        <v>60</v>
      </c>
      <c r="K29" s="69">
        <f>6*10</f>
        <v>60</v>
      </c>
      <c r="L29" s="69">
        <f>6*10</f>
        <v>60</v>
      </c>
      <c r="M29" s="75" t="s">
        <v>66</v>
      </c>
    </row>
    <row r="30" spans="1:17" ht="41.4" x14ac:dyDescent="0.3">
      <c r="A30" s="726"/>
      <c r="B30" s="68" t="s">
        <v>53</v>
      </c>
      <c r="C30" s="68" t="s">
        <v>79</v>
      </c>
      <c r="D30" s="84" t="s">
        <v>62</v>
      </c>
      <c r="E30" s="69"/>
      <c r="F30" s="69"/>
      <c r="G30" s="69"/>
      <c r="H30" s="74"/>
      <c r="I30" s="69"/>
      <c r="J30" s="69">
        <f>(1*4*4)</f>
        <v>16</v>
      </c>
      <c r="K30" s="69"/>
      <c r="L30" s="69">
        <f>(1*4*4)</f>
        <v>16</v>
      </c>
      <c r="M30" s="76" t="s">
        <v>64</v>
      </c>
    </row>
    <row r="31" spans="1:17" ht="55.2" x14ac:dyDescent="0.3">
      <c r="A31" s="726"/>
      <c r="B31" s="68" t="s">
        <v>54</v>
      </c>
      <c r="C31" s="68" t="s">
        <v>80</v>
      </c>
      <c r="D31" s="84" t="s">
        <v>62</v>
      </c>
      <c r="E31" s="69"/>
      <c r="F31" s="69"/>
      <c r="G31" s="69"/>
      <c r="H31" s="74"/>
      <c r="I31" s="69"/>
      <c r="J31" s="69">
        <f>2*30</f>
        <v>60</v>
      </c>
      <c r="K31" s="69"/>
      <c r="L31" s="69">
        <f>2*30</f>
        <v>60</v>
      </c>
      <c r="M31" s="76" t="s">
        <v>65</v>
      </c>
    </row>
    <row r="32" spans="1:17" ht="41.4" x14ac:dyDescent="0.3">
      <c r="A32" s="727"/>
      <c r="B32" s="68" t="s">
        <v>45</v>
      </c>
      <c r="C32" s="68" t="s">
        <v>81</v>
      </c>
      <c r="D32" s="84" t="s">
        <v>63</v>
      </c>
      <c r="E32" s="69"/>
      <c r="F32" s="69"/>
      <c r="G32" s="69"/>
      <c r="H32" s="74"/>
      <c r="I32" s="69"/>
      <c r="J32" s="69">
        <v>4</v>
      </c>
      <c r="K32" s="69"/>
      <c r="L32" s="69">
        <v>4</v>
      </c>
      <c r="M32" s="76" t="s">
        <v>9</v>
      </c>
    </row>
    <row r="33" spans="1:13" ht="28.5" customHeight="1" x14ac:dyDescent="0.3">
      <c r="B33" s="68" t="s">
        <v>49</v>
      </c>
      <c r="C33" s="68" t="s">
        <v>77</v>
      </c>
      <c r="D33" s="84" t="s">
        <v>63</v>
      </c>
      <c r="E33" s="69"/>
      <c r="F33" s="69"/>
      <c r="G33" s="69"/>
      <c r="H33" s="74"/>
      <c r="I33" s="69">
        <f>4*4</f>
        <v>16</v>
      </c>
      <c r="J33" s="69">
        <f>4*4</f>
        <v>16</v>
      </c>
      <c r="K33" s="69">
        <f>4*4</f>
        <v>16</v>
      </c>
      <c r="L33" s="69">
        <f>4*4</f>
        <v>16</v>
      </c>
      <c r="M33" s="77" t="s">
        <v>9</v>
      </c>
    </row>
    <row r="34" spans="1:13" ht="27.6" x14ac:dyDescent="0.3">
      <c r="B34" s="80" t="s">
        <v>68</v>
      </c>
      <c r="C34" s="80"/>
      <c r="D34" s="88"/>
      <c r="E34" s="71">
        <f t="shared" ref="E34:L34" si="2">SUM(E29:E33)</f>
        <v>0</v>
      </c>
      <c r="F34" s="71">
        <f t="shared" si="2"/>
        <v>0</v>
      </c>
      <c r="G34" s="71">
        <f t="shared" si="2"/>
        <v>0</v>
      </c>
      <c r="H34" s="71">
        <f t="shared" si="2"/>
        <v>1600</v>
      </c>
      <c r="I34" s="71">
        <f t="shared" si="2"/>
        <v>66</v>
      </c>
      <c r="J34" s="71">
        <f t="shared" si="2"/>
        <v>156</v>
      </c>
      <c r="K34" s="71">
        <f t="shared" si="2"/>
        <v>76</v>
      </c>
      <c r="L34" s="71">
        <f t="shared" si="2"/>
        <v>156</v>
      </c>
    </row>
    <row r="35" spans="1:13" ht="27.6" x14ac:dyDescent="0.3">
      <c r="B35" s="80" t="s">
        <v>67</v>
      </c>
      <c r="C35" s="80"/>
      <c r="D35" s="89"/>
      <c r="E35" s="16"/>
      <c r="F35" s="16"/>
      <c r="G35" s="16"/>
      <c r="H35" s="44">
        <f>H34/160</f>
        <v>10</v>
      </c>
      <c r="I35" s="44">
        <f>I34/160</f>
        <v>0.41249999999999998</v>
      </c>
      <c r="J35" s="44">
        <f>J34/160</f>
        <v>0.97499999999999998</v>
      </c>
      <c r="K35" s="44">
        <f>K34/160</f>
        <v>0.47499999999999998</v>
      </c>
      <c r="L35" s="44">
        <f>L34/160</f>
        <v>0.97499999999999998</v>
      </c>
    </row>
    <row r="39" spans="1:13" ht="55.2" x14ac:dyDescent="0.3">
      <c r="E39" s="45" t="s">
        <v>0</v>
      </c>
      <c r="F39" s="45" t="s">
        <v>1</v>
      </c>
      <c r="G39" s="45" t="s">
        <v>4</v>
      </c>
      <c r="H39" s="45" t="s">
        <v>5</v>
      </c>
      <c r="I39" s="45" t="s">
        <v>2</v>
      </c>
      <c r="J39" s="45" t="s">
        <v>3</v>
      </c>
    </row>
    <row r="40" spans="1:13" ht="27.6" x14ac:dyDescent="0.3">
      <c r="D40" s="84" t="s">
        <v>61</v>
      </c>
      <c r="E40" s="81" t="s">
        <v>70</v>
      </c>
      <c r="F40" s="81" t="s">
        <v>70</v>
      </c>
      <c r="G40" s="81" t="s">
        <v>70</v>
      </c>
      <c r="H40" s="81" t="s">
        <v>70</v>
      </c>
      <c r="I40" s="81" t="s">
        <v>70</v>
      </c>
      <c r="J40" s="81" t="s">
        <v>70</v>
      </c>
    </row>
    <row r="41" spans="1:13" ht="45" customHeight="1" x14ac:dyDescent="0.3">
      <c r="A41" s="728" t="s">
        <v>69</v>
      </c>
      <c r="B41" s="68" t="s">
        <v>56</v>
      </c>
      <c r="C41" s="68" t="s">
        <v>82</v>
      </c>
      <c r="D41" s="84" t="s">
        <v>59</v>
      </c>
      <c r="E41" s="69"/>
      <c r="F41" s="69">
        <f>5*5*2</f>
        <v>50</v>
      </c>
      <c r="G41" s="69">
        <f>6*5*2</f>
        <v>60</v>
      </c>
      <c r="H41" s="69">
        <f>5*5*2</f>
        <v>50</v>
      </c>
      <c r="I41" s="69">
        <f>5*2</f>
        <v>10</v>
      </c>
      <c r="J41" s="69">
        <f>5*2</f>
        <v>10</v>
      </c>
    </row>
    <row r="42" spans="1:13" ht="69" x14ac:dyDescent="0.3">
      <c r="A42" s="729"/>
      <c r="B42" s="68" t="s">
        <v>45</v>
      </c>
      <c r="C42" s="68" t="s">
        <v>83</v>
      </c>
      <c r="D42" s="84" t="s">
        <v>63</v>
      </c>
      <c r="E42" s="69"/>
      <c r="F42" s="69">
        <f>4*1</f>
        <v>4</v>
      </c>
      <c r="G42" s="69">
        <f>4*1</f>
        <v>4</v>
      </c>
      <c r="H42" s="69">
        <f>4*1</f>
        <v>4</v>
      </c>
      <c r="I42" s="69">
        <v>4</v>
      </c>
      <c r="J42" s="69">
        <v>4</v>
      </c>
    </row>
    <row r="43" spans="1:13" ht="55.2" x14ac:dyDescent="0.3">
      <c r="A43" s="730"/>
      <c r="B43" s="68" t="s">
        <v>47</v>
      </c>
      <c r="C43" s="68" t="s">
        <v>75</v>
      </c>
      <c r="D43" s="84" t="s">
        <v>63</v>
      </c>
      <c r="E43" s="69"/>
      <c r="F43" s="69"/>
      <c r="G43" s="69"/>
      <c r="H43" s="69">
        <f>2*20</f>
        <v>40</v>
      </c>
      <c r="I43" s="69">
        <f>2*20</f>
        <v>40</v>
      </c>
      <c r="J43" s="69">
        <f>2*20</f>
        <v>40</v>
      </c>
    </row>
    <row r="44" spans="1:13" ht="21.75" customHeight="1" x14ac:dyDescent="0.3">
      <c r="B44" s="68" t="s">
        <v>49</v>
      </c>
      <c r="C44" s="68" t="s">
        <v>77</v>
      </c>
      <c r="D44" s="84" t="s">
        <v>63</v>
      </c>
      <c r="E44" s="69"/>
      <c r="F44" s="69">
        <v>8</v>
      </c>
      <c r="G44" s="69">
        <v>8</v>
      </c>
      <c r="H44" s="69">
        <v>4</v>
      </c>
      <c r="I44" s="69">
        <v>8</v>
      </c>
      <c r="J44" s="69">
        <v>8</v>
      </c>
    </row>
    <row r="45" spans="1:13" ht="34.5" customHeight="1" x14ac:dyDescent="0.3">
      <c r="B45" s="68" t="s">
        <v>71</v>
      </c>
      <c r="C45" s="68"/>
      <c r="D45" s="84" t="s">
        <v>63</v>
      </c>
      <c r="E45" s="69"/>
      <c r="F45" s="69">
        <v>8</v>
      </c>
      <c r="G45" s="69">
        <v>8</v>
      </c>
      <c r="H45" s="69"/>
      <c r="I45" s="69">
        <v>8</v>
      </c>
      <c r="J45" s="69">
        <v>8</v>
      </c>
    </row>
    <row r="46" spans="1:13" ht="27.6" x14ac:dyDescent="0.3">
      <c r="B46" s="78" t="s">
        <v>57</v>
      </c>
      <c r="C46" s="78"/>
      <c r="D46" s="89"/>
      <c r="E46" s="70"/>
      <c r="F46" s="70">
        <f>SUM(F41:F45)</f>
        <v>70</v>
      </c>
      <c r="G46" s="70">
        <f>SUM(G41:G45)</f>
        <v>80</v>
      </c>
      <c r="H46" s="70">
        <f>SUM(H41:H45)</f>
        <v>98</v>
      </c>
      <c r="I46" s="70">
        <f>SUM(I41:I45)</f>
        <v>70</v>
      </c>
      <c r="J46" s="70">
        <f>SUM(J41:J45)</f>
        <v>70</v>
      </c>
    </row>
    <row r="47" spans="1:13" ht="27.6" x14ac:dyDescent="0.3">
      <c r="B47" s="80" t="s">
        <v>58</v>
      </c>
      <c r="C47" s="80"/>
      <c r="D47" s="87"/>
      <c r="E47" s="71"/>
      <c r="F47" s="71">
        <f>F46*2</f>
        <v>140</v>
      </c>
      <c r="G47" s="71">
        <f>G46*2</f>
        <v>160</v>
      </c>
      <c r="H47" s="79">
        <f>H46*2</f>
        <v>196</v>
      </c>
      <c r="I47" s="71">
        <f>I46*2</f>
        <v>140</v>
      </c>
      <c r="J47" s="71">
        <f>J46*2</f>
        <v>140</v>
      </c>
    </row>
  </sheetData>
  <mergeCells count="4">
    <mergeCell ref="B2:G2"/>
    <mergeCell ref="A18:A20"/>
    <mergeCell ref="A29:A32"/>
    <mergeCell ref="A41:A4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R29"/>
  <sheetViews>
    <sheetView view="pageBreakPreview" zoomScale="85" zoomScaleNormal="100" zoomScaleSheetLayoutView="85" workbookViewId="0">
      <pane xSplit="2" ySplit="3" topLeftCell="C4" activePane="bottomRight" state="frozen"/>
      <selection pane="topRight" activeCell="C1" sqref="C1"/>
      <selection pane="bottomLeft" activeCell="A4" sqref="A4"/>
      <selection pane="bottomRight" activeCell="M12" activeCellId="2" sqref="M13 M17 M12"/>
    </sheetView>
  </sheetViews>
  <sheetFormatPr baseColWidth="10" defaultColWidth="11.44140625" defaultRowHeight="14.4" x14ac:dyDescent="0.3"/>
  <cols>
    <col min="2" max="2" width="23.44140625" customWidth="1"/>
    <col min="4" max="4" width="22.88671875" customWidth="1"/>
    <col min="6" max="6" width="23.44140625" customWidth="1"/>
    <col min="7" max="7" width="11.44140625" customWidth="1"/>
    <col min="8" max="8" width="13.6640625" style="1" customWidth="1"/>
    <col min="9" max="9" width="17" style="1" customWidth="1"/>
    <col min="10" max="10" width="30.88671875" style="1" bestFit="1" customWidth="1"/>
    <col min="11" max="11" width="14.109375" style="1" bestFit="1" customWidth="1"/>
    <col min="12" max="12" width="15.109375" style="1" bestFit="1" customWidth="1"/>
    <col min="13" max="13" width="18.109375" style="1" customWidth="1"/>
    <col min="14" max="14" width="17.44140625" customWidth="1"/>
    <col min="15" max="15" width="20" customWidth="1"/>
    <col min="16" max="17" width="20.109375" bestFit="1" customWidth="1"/>
    <col min="18" max="18" width="113.5546875" customWidth="1"/>
  </cols>
  <sheetData>
    <row r="1" spans="1:18" ht="15" customHeight="1" thickBot="1" x14ac:dyDescent="0.35">
      <c r="A1" s="378" t="s">
        <v>8</v>
      </c>
      <c r="B1" s="379"/>
      <c r="C1" s="379"/>
      <c r="D1" s="379"/>
      <c r="E1" s="379"/>
      <c r="F1" s="379"/>
      <c r="G1" s="379"/>
      <c r="H1" s="379"/>
      <c r="I1" s="380"/>
      <c r="K1" s="361" t="s">
        <v>119</v>
      </c>
      <c r="L1" s="362"/>
      <c r="M1" s="362"/>
      <c r="O1" s="361" t="s">
        <v>120</v>
      </c>
      <c r="P1" s="362"/>
      <c r="Q1" s="382"/>
    </row>
    <row r="2" spans="1:18" s="7" customFormat="1" ht="30.75" customHeight="1" x14ac:dyDescent="0.3">
      <c r="B2" s="376" t="s">
        <v>9</v>
      </c>
      <c r="C2" s="377"/>
      <c r="D2" s="381" t="s">
        <v>9</v>
      </c>
      <c r="E2" s="377"/>
      <c r="F2" s="381" t="s">
        <v>9</v>
      </c>
      <c r="G2" s="377"/>
      <c r="H2" s="367" t="s">
        <v>28</v>
      </c>
      <c r="I2" s="368"/>
      <c r="J2" s="8"/>
      <c r="K2" s="374" t="s">
        <v>116</v>
      </c>
      <c r="L2" s="374" t="s">
        <v>117</v>
      </c>
      <c r="M2" s="374" t="s">
        <v>118</v>
      </c>
      <c r="O2" s="374" t="s">
        <v>116</v>
      </c>
      <c r="P2" s="374" t="s">
        <v>117</v>
      </c>
      <c r="Q2" s="374" t="s">
        <v>118</v>
      </c>
    </row>
    <row r="3" spans="1:18" s="9" customFormat="1" ht="45.75" customHeight="1" thickBot="1" x14ac:dyDescent="0.35">
      <c r="B3" s="369" t="s">
        <v>11</v>
      </c>
      <c r="C3" s="370"/>
      <c r="D3" s="372" t="s">
        <v>12</v>
      </c>
      <c r="E3" s="373"/>
      <c r="F3" s="371" t="s">
        <v>13</v>
      </c>
      <c r="G3" s="371"/>
      <c r="H3" s="144" t="s">
        <v>14</v>
      </c>
      <c r="I3" s="145" t="s">
        <v>100</v>
      </c>
      <c r="J3" s="10"/>
      <c r="K3" s="375"/>
      <c r="L3" s="375"/>
      <c r="M3" s="375"/>
      <c r="O3" s="375"/>
      <c r="P3" s="375"/>
      <c r="Q3" s="375"/>
      <c r="R3" s="9" t="s">
        <v>123</v>
      </c>
    </row>
    <row r="4" spans="1:18" ht="25.5" customHeight="1" x14ac:dyDescent="0.3">
      <c r="A4" s="366" t="s">
        <v>29</v>
      </c>
      <c r="B4" s="141" t="s">
        <v>90</v>
      </c>
      <c r="C4" s="142">
        <v>1</v>
      </c>
      <c r="D4" s="141" t="s">
        <v>90</v>
      </c>
      <c r="E4" s="142">
        <v>1</v>
      </c>
      <c r="F4" s="141"/>
      <c r="G4" s="142">
        <v>0</v>
      </c>
      <c r="H4" s="143">
        <v>2094000</v>
      </c>
      <c r="I4" s="143">
        <v>1378944</v>
      </c>
      <c r="J4" s="2"/>
      <c r="K4" s="34">
        <f>+H4/120</f>
        <v>17450</v>
      </c>
      <c r="L4" s="34">
        <f>+H4/120</f>
        <v>17450</v>
      </c>
      <c r="M4" s="34">
        <v>0</v>
      </c>
      <c r="O4" s="386">
        <f>+(K12/2)+K18</f>
        <v>88475.533333333326</v>
      </c>
      <c r="P4" s="386">
        <f>+(L12/2)+L18</f>
        <v>89458.862500000003</v>
      </c>
      <c r="Q4" s="386">
        <f>+(M12/2)+M18</f>
        <v>81677.270833333343</v>
      </c>
      <c r="R4" s="383" t="s">
        <v>122</v>
      </c>
    </row>
    <row r="5" spans="1:18" ht="27.6" x14ac:dyDescent="0.3">
      <c r="A5" s="366"/>
      <c r="B5" s="14" t="s">
        <v>88</v>
      </c>
      <c r="C5" s="44">
        <v>3</v>
      </c>
      <c r="D5" s="14" t="s">
        <v>101</v>
      </c>
      <c r="E5" s="44">
        <v>1</v>
      </c>
      <c r="F5" s="14" t="s">
        <v>94</v>
      </c>
      <c r="G5" s="44">
        <v>2</v>
      </c>
      <c r="H5" s="4">
        <v>1623250</v>
      </c>
      <c r="I5" s="4">
        <v>993966</v>
      </c>
      <c r="J5" s="2"/>
      <c r="K5" s="17">
        <f>+H5/40</f>
        <v>40581.25</v>
      </c>
      <c r="L5" s="17">
        <f>+H5/120</f>
        <v>13527.083333333334</v>
      </c>
      <c r="M5" s="17">
        <f>+H5/60</f>
        <v>27054.166666666668</v>
      </c>
      <c r="O5" s="387"/>
      <c r="P5" s="387"/>
      <c r="Q5" s="387"/>
      <c r="R5" s="384"/>
    </row>
    <row r="6" spans="1:18" ht="41.4" x14ac:dyDescent="0.3">
      <c r="A6" s="366"/>
      <c r="B6" s="14" t="s">
        <v>89</v>
      </c>
      <c r="C6" s="44">
        <v>1</v>
      </c>
      <c r="D6" s="14" t="s">
        <v>89</v>
      </c>
      <c r="E6" s="44">
        <v>1</v>
      </c>
      <c r="F6" s="14" t="s">
        <v>95</v>
      </c>
      <c r="G6" s="44">
        <v>2</v>
      </c>
      <c r="H6" s="4">
        <v>1623250</v>
      </c>
      <c r="I6" s="4">
        <v>993966</v>
      </c>
      <c r="J6" s="2"/>
      <c r="K6" s="17">
        <f>+H6/120</f>
        <v>13527.083333333334</v>
      </c>
      <c r="L6" s="17">
        <f>+H6/120</f>
        <v>13527.083333333334</v>
      </c>
      <c r="M6" s="17">
        <f>+H6/60</f>
        <v>27054.166666666668</v>
      </c>
      <c r="N6">
        <f>+M6*120</f>
        <v>3246500</v>
      </c>
      <c r="O6" s="387"/>
      <c r="P6" s="387"/>
      <c r="Q6" s="387"/>
      <c r="R6" s="384"/>
    </row>
    <row r="7" spans="1:18" ht="27.6" x14ac:dyDescent="0.3">
      <c r="A7" s="366"/>
      <c r="B7" s="14" t="s">
        <v>91</v>
      </c>
      <c r="C7" s="44">
        <v>1</v>
      </c>
      <c r="D7" s="14" t="s">
        <v>91</v>
      </c>
      <c r="E7" s="44">
        <v>1</v>
      </c>
      <c r="F7" s="14" t="s">
        <v>96</v>
      </c>
      <c r="G7" s="44">
        <v>2</v>
      </c>
      <c r="H7" s="4">
        <v>1623250</v>
      </c>
      <c r="I7" s="4">
        <v>993966</v>
      </c>
      <c r="J7" s="2"/>
      <c r="K7" s="17">
        <f>+H7/120</f>
        <v>13527.083333333334</v>
      </c>
      <c r="L7" s="17">
        <f>+H7/120</f>
        <v>13527.083333333334</v>
      </c>
      <c r="M7" s="17">
        <f>+H7/60</f>
        <v>27054.166666666668</v>
      </c>
      <c r="O7" s="387"/>
      <c r="P7" s="387"/>
      <c r="Q7" s="387"/>
      <c r="R7" s="384"/>
    </row>
    <row r="8" spans="1:18" ht="27.6" x14ac:dyDescent="0.3">
      <c r="A8" s="366"/>
      <c r="B8" s="14" t="s">
        <v>92</v>
      </c>
      <c r="C8" s="44">
        <v>3</v>
      </c>
      <c r="D8" s="14"/>
      <c r="E8" s="44">
        <v>0</v>
      </c>
      <c r="F8" s="14" t="s">
        <v>97</v>
      </c>
      <c r="G8" s="44">
        <v>2</v>
      </c>
      <c r="H8" s="4">
        <v>1160833</v>
      </c>
      <c r="I8" s="4">
        <v>689455</v>
      </c>
      <c r="J8" s="2"/>
      <c r="K8" s="17">
        <f>+H8/40</f>
        <v>29020.825000000001</v>
      </c>
      <c r="L8" s="17">
        <v>0</v>
      </c>
      <c r="M8" s="17">
        <f>+H8/60</f>
        <v>19347.216666666667</v>
      </c>
      <c r="O8" s="387"/>
      <c r="P8" s="387"/>
      <c r="Q8" s="387"/>
      <c r="R8" s="384"/>
    </row>
    <row r="9" spans="1:18" ht="41.4" x14ac:dyDescent="0.3">
      <c r="A9" s="366"/>
      <c r="B9" s="14" t="s">
        <v>93</v>
      </c>
      <c r="C9" s="44">
        <v>3</v>
      </c>
      <c r="D9" s="14" t="s">
        <v>126</v>
      </c>
      <c r="E9" s="44">
        <v>1</v>
      </c>
      <c r="F9" s="14" t="s">
        <v>98</v>
      </c>
      <c r="G9" s="44">
        <v>2</v>
      </c>
      <c r="H9" s="4">
        <v>1160833</v>
      </c>
      <c r="I9" s="4">
        <v>689455</v>
      </c>
      <c r="J9" s="2"/>
      <c r="K9" s="17">
        <f>+H9/40</f>
        <v>29020.825000000001</v>
      </c>
      <c r="L9" s="17">
        <f>+H9/120</f>
        <v>9673.6083333333336</v>
      </c>
      <c r="M9" s="17">
        <f>+H9/60</f>
        <v>19347.216666666667</v>
      </c>
      <c r="O9" s="387"/>
      <c r="P9" s="387"/>
      <c r="Q9" s="387"/>
      <c r="R9" s="384"/>
    </row>
    <row r="10" spans="1:18" ht="27.6" x14ac:dyDescent="0.3">
      <c r="A10" s="366"/>
      <c r="B10" s="14"/>
      <c r="C10" s="44">
        <v>0</v>
      </c>
      <c r="D10" s="14"/>
      <c r="E10" s="44">
        <v>0</v>
      </c>
      <c r="F10" s="14" t="s">
        <v>99</v>
      </c>
      <c r="G10" s="44">
        <v>1</v>
      </c>
      <c r="H10" s="4">
        <v>1160833</v>
      </c>
      <c r="I10" s="4">
        <v>689455</v>
      </c>
      <c r="J10" s="2"/>
      <c r="K10" s="19">
        <v>0</v>
      </c>
      <c r="L10" s="19">
        <v>0</v>
      </c>
      <c r="M10" s="19">
        <f>+H10/120</f>
        <v>9673.6083333333336</v>
      </c>
      <c r="O10" s="387"/>
      <c r="P10" s="387"/>
      <c r="Q10" s="387"/>
      <c r="R10" s="384"/>
    </row>
    <row r="11" spans="1:18" ht="28.2" thickBot="1" x14ac:dyDescent="0.35">
      <c r="A11" s="120"/>
      <c r="B11" s="14"/>
      <c r="C11" s="44"/>
      <c r="D11" s="14" t="s">
        <v>102</v>
      </c>
      <c r="E11" s="44">
        <v>8</v>
      </c>
      <c r="F11" s="14"/>
      <c r="G11" s="44"/>
      <c r="H11" s="4">
        <v>1160833</v>
      </c>
      <c r="I11" s="4">
        <v>689455</v>
      </c>
      <c r="J11" s="2"/>
      <c r="K11" s="121"/>
      <c r="L11" s="19">
        <f>+H11/15</f>
        <v>77388.866666666669</v>
      </c>
      <c r="M11" s="121"/>
      <c r="O11" s="387"/>
      <c r="P11" s="387"/>
      <c r="Q11" s="387"/>
      <c r="R11" s="384"/>
    </row>
    <row r="12" spans="1:18" ht="15" thickBot="1" x14ac:dyDescent="0.35">
      <c r="B12" s="45" t="s">
        <v>7</v>
      </c>
      <c r="C12" s="44">
        <f>SUM(C4:C10)</f>
        <v>12</v>
      </c>
      <c r="D12" s="44"/>
      <c r="E12" s="44">
        <f>SUM(E4:E11)</f>
        <v>13</v>
      </c>
      <c r="F12" s="45" t="s">
        <v>7</v>
      </c>
      <c r="G12" s="44">
        <f>SUM(G4:G10)</f>
        <v>11</v>
      </c>
      <c r="H12" s="3"/>
      <c r="I12" s="3"/>
      <c r="J12" s="39" t="s">
        <v>25</v>
      </c>
      <c r="K12" s="30">
        <f>SUM(K4:K10)</f>
        <v>143127.06666666665</v>
      </c>
      <c r="L12" s="30">
        <f>SUM(L4:L11)</f>
        <v>145093.72500000001</v>
      </c>
      <c r="M12" s="153">
        <f>SUM(M4:M10)</f>
        <v>129530.54166666669</v>
      </c>
      <c r="O12" s="387"/>
      <c r="P12" s="387"/>
      <c r="Q12" s="387"/>
      <c r="R12" s="384"/>
    </row>
    <row r="13" spans="1:18" s="5" customFormat="1" x14ac:dyDescent="0.3">
      <c r="A13" s="357" t="s">
        <v>20</v>
      </c>
      <c r="B13" s="14" t="s">
        <v>36</v>
      </c>
      <c r="C13" s="50"/>
      <c r="D13" s="44"/>
      <c r="E13" s="50"/>
      <c r="F13" s="14" t="s">
        <v>36</v>
      </c>
      <c r="G13" s="50"/>
      <c r="H13" s="46"/>
      <c r="I13" s="46"/>
      <c r="J13" s="6"/>
      <c r="K13" s="23">
        <v>56941</v>
      </c>
      <c r="L13" s="23">
        <v>56941</v>
      </c>
      <c r="M13" s="151">
        <v>70128</v>
      </c>
      <c r="N13" s="112"/>
      <c r="O13" s="387"/>
      <c r="P13" s="387"/>
      <c r="Q13" s="387"/>
      <c r="R13" s="384"/>
    </row>
    <row r="14" spans="1:18" x14ac:dyDescent="0.3">
      <c r="A14" s="358"/>
      <c r="B14" s="15" t="s">
        <v>21</v>
      </c>
      <c r="C14" s="16"/>
      <c r="D14" s="16"/>
      <c r="E14" s="16"/>
      <c r="F14" s="15" t="s">
        <v>21</v>
      </c>
      <c r="G14" s="16"/>
      <c r="H14" s="3"/>
      <c r="I14" s="3"/>
      <c r="K14" s="17">
        <v>0</v>
      </c>
      <c r="L14" s="122">
        <v>0</v>
      </c>
      <c r="M14" s="24"/>
      <c r="O14" s="387"/>
      <c r="P14" s="387"/>
      <c r="Q14" s="387"/>
      <c r="R14" s="384"/>
    </row>
    <row r="15" spans="1:18" ht="42" thickBot="1" x14ac:dyDescent="0.35">
      <c r="A15" s="359"/>
      <c r="B15" s="15" t="s">
        <v>22</v>
      </c>
      <c r="C15" s="16"/>
      <c r="D15" s="16"/>
      <c r="E15" s="16"/>
      <c r="F15" s="15" t="s">
        <v>22</v>
      </c>
      <c r="G15" s="16"/>
      <c r="H15" s="3"/>
      <c r="I15" s="3"/>
      <c r="K15" s="19">
        <v>0</v>
      </c>
      <c r="L15" s="19">
        <v>0</v>
      </c>
      <c r="M15" s="19"/>
      <c r="N15" s="113"/>
      <c r="O15" s="387"/>
      <c r="P15" s="387"/>
      <c r="Q15" s="387"/>
      <c r="R15" s="384"/>
    </row>
    <row r="16" spans="1:18" ht="15" thickBot="1" x14ac:dyDescent="0.35">
      <c r="A16" s="108"/>
      <c r="B16" s="15"/>
      <c r="C16" s="16"/>
      <c r="D16" s="16"/>
      <c r="E16" s="16"/>
      <c r="F16" s="15"/>
      <c r="G16" s="16"/>
      <c r="H16" s="3"/>
      <c r="I16" s="3"/>
      <c r="J16" s="39" t="s">
        <v>84</v>
      </c>
      <c r="K16" s="32">
        <f>SUM(K13:K15)</f>
        <v>56941</v>
      </c>
      <c r="L16" s="32">
        <f>SUM(L13:L15)</f>
        <v>56941</v>
      </c>
      <c r="M16" s="32">
        <f>SUM(M13:M15)</f>
        <v>70128</v>
      </c>
      <c r="O16" s="387"/>
      <c r="P16" s="387"/>
      <c r="Q16" s="387"/>
      <c r="R16" s="384"/>
    </row>
    <row r="17" spans="1:18" ht="83.4" thickBot="1" x14ac:dyDescent="0.35">
      <c r="A17" s="13" t="s">
        <v>85</v>
      </c>
      <c r="B17" s="13" t="s">
        <v>87</v>
      </c>
      <c r="C17" s="16"/>
      <c r="D17" s="16"/>
      <c r="E17" s="16"/>
      <c r="F17" s="13" t="s">
        <v>87</v>
      </c>
      <c r="G17" s="16"/>
      <c r="H17" s="3"/>
      <c r="I17" s="3"/>
      <c r="K17" s="105">
        <v>16912</v>
      </c>
      <c r="L17" s="105">
        <v>16912</v>
      </c>
      <c r="M17" s="152">
        <v>16912</v>
      </c>
      <c r="O17" s="387"/>
      <c r="P17" s="387"/>
      <c r="Q17" s="387"/>
      <c r="R17" s="384"/>
    </row>
    <row r="18" spans="1:18" ht="15" thickBot="1" x14ac:dyDescent="0.35">
      <c r="J18" s="29" t="s">
        <v>24</v>
      </c>
      <c r="K18" s="32">
        <f>SUM(K17:K17)</f>
        <v>16912</v>
      </c>
      <c r="L18" s="32">
        <f>SUM(L17)</f>
        <v>16912</v>
      </c>
      <c r="M18" s="32">
        <f>SUM(M17:M17)</f>
        <v>16912</v>
      </c>
      <c r="O18" s="387"/>
      <c r="P18" s="387"/>
      <c r="Q18" s="387"/>
      <c r="R18" s="384"/>
    </row>
    <row r="19" spans="1:18" ht="15" thickBot="1" x14ac:dyDescent="0.35">
      <c r="K19" s="21"/>
      <c r="L19" s="21"/>
      <c r="M19" s="21"/>
      <c r="O19" s="388"/>
      <c r="P19" s="388"/>
      <c r="Q19" s="388"/>
      <c r="R19" s="385"/>
    </row>
    <row r="20" spans="1:18" ht="15" thickBot="1" x14ac:dyDescent="0.35">
      <c r="J20" s="29" t="s">
        <v>26</v>
      </c>
      <c r="K20" s="32">
        <f>+K12+K18+K16</f>
        <v>216980.06666666665</v>
      </c>
      <c r="L20" s="32">
        <f>+L12+L18+L16</f>
        <v>218946.72500000001</v>
      </c>
      <c r="M20" s="32">
        <f>+M12+M18+M16</f>
        <v>216570.54166666669</v>
      </c>
      <c r="N20" s="146" t="s">
        <v>121</v>
      </c>
      <c r="O20" s="147">
        <f>SUM(O4:O19)</f>
        <v>88475.533333333326</v>
      </c>
      <c r="P20" s="147">
        <f>SUM(P4:P19)</f>
        <v>89458.862500000003</v>
      </c>
      <c r="Q20" s="147">
        <f>SUM(Q4:Q19)</f>
        <v>81677.270833333343</v>
      </c>
    </row>
    <row r="22" spans="1:18" ht="15" thickBot="1" x14ac:dyDescent="0.35">
      <c r="L22" s="1">
        <f>+L20*11</f>
        <v>2408413.9750000001</v>
      </c>
      <c r="M22" s="1">
        <f>+M20*11</f>
        <v>2382275.9583333335</v>
      </c>
      <c r="O22">
        <f>+K20/2</f>
        <v>108490.03333333333</v>
      </c>
    </row>
    <row r="23" spans="1:18" x14ac:dyDescent="0.3">
      <c r="F23" s="148"/>
      <c r="J23" s="53" t="s">
        <v>33</v>
      </c>
      <c r="K23" s="57">
        <v>195143</v>
      </c>
      <c r="L23" s="57">
        <v>195143</v>
      </c>
      <c r="M23" s="57">
        <v>195143</v>
      </c>
    </row>
    <row r="24" spans="1:18" s="5" customFormat="1" ht="15" thickBot="1" x14ac:dyDescent="0.35">
      <c r="F24" s="149"/>
      <c r="H24" s="6"/>
      <c r="I24" s="6"/>
      <c r="J24" s="54" t="s">
        <v>34</v>
      </c>
      <c r="K24" s="58">
        <f>+K20-K23</f>
        <v>21837.066666666651</v>
      </c>
      <c r="L24" s="58">
        <f>+L20-L23</f>
        <v>23803.725000000006</v>
      </c>
      <c r="M24" s="58">
        <f>+M20-M23</f>
        <v>21427.541666666686</v>
      </c>
    </row>
    <row r="27" spans="1:18" ht="15" thickBot="1" x14ac:dyDescent="0.35">
      <c r="K27" s="1">
        <f>+K20*11</f>
        <v>2386780.7333333334</v>
      </c>
    </row>
    <row r="28" spans="1:18" x14ac:dyDescent="0.3">
      <c r="J28" s="61" t="s">
        <v>35</v>
      </c>
      <c r="K28" s="63">
        <v>247065</v>
      </c>
      <c r="L28" s="63">
        <v>247065</v>
      </c>
      <c r="M28" s="63">
        <v>247065</v>
      </c>
    </row>
    <row r="29" spans="1:18" ht="15" thickBot="1" x14ac:dyDescent="0.35">
      <c r="J29" s="54" t="s">
        <v>34</v>
      </c>
      <c r="K29" s="58">
        <f>+K20-K28</f>
        <v>-30084.933333333349</v>
      </c>
      <c r="L29" s="58">
        <f>+L20-L28</f>
        <v>-28118.274999999994</v>
      </c>
      <c r="M29" s="58">
        <f>+M20-M28</f>
        <v>-30494.458333333314</v>
      </c>
    </row>
  </sheetData>
  <mergeCells count="22">
    <mergeCell ref="O1:Q1"/>
    <mergeCell ref="O2:O3"/>
    <mergeCell ref="P2:P3"/>
    <mergeCell ref="Q2:Q3"/>
    <mergeCell ref="R4:R19"/>
    <mergeCell ref="P4:P19"/>
    <mergeCell ref="Q4:Q19"/>
    <mergeCell ref="O4:O19"/>
    <mergeCell ref="A4:A10"/>
    <mergeCell ref="A13:A15"/>
    <mergeCell ref="K1:M1"/>
    <mergeCell ref="H2:I2"/>
    <mergeCell ref="B3:C3"/>
    <mergeCell ref="F3:G3"/>
    <mergeCell ref="D3:E3"/>
    <mergeCell ref="K2:K3"/>
    <mergeCell ref="L2:L3"/>
    <mergeCell ref="M2:M3"/>
    <mergeCell ref="B2:C2"/>
    <mergeCell ref="A1:I1"/>
    <mergeCell ref="D2:E2"/>
    <mergeCell ref="F2:G2"/>
  </mergeCells>
  <pageMargins left="0.7" right="0.7" top="0.75" bottom="0.75" header="0.3" footer="0.3"/>
  <pageSetup scale="59" orientation="landscape" r:id="rId1"/>
  <colBreaks count="1" manualBreakCount="1">
    <brk id="13" max="1048575" man="1"/>
  </colBreaks>
  <ignoredErrors>
    <ignoredError sqref="K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G6"/>
  <sheetViews>
    <sheetView workbookViewId="0">
      <selection activeCell="G2" sqref="G2"/>
    </sheetView>
  </sheetViews>
  <sheetFormatPr baseColWidth="10" defaultRowHeight="14.4" x14ac:dyDescent="0.3"/>
  <sheetData>
    <row r="1" spans="1:7" ht="70.2" thickBot="1" x14ac:dyDescent="0.35">
      <c r="A1" s="123" t="s">
        <v>103</v>
      </c>
      <c r="B1" s="123" t="s">
        <v>104</v>
      </c>
      <c r="C1" s="123" t="s">
        <v>105</v>
      </c>
      <c r="D1" s="123" t="s">
        <v>106</v>
      </c>
      <c r="E1">
        <v>1</v>
      </c>
      <c r="F1">
        <v>2</v>
      </c>
      <c r="G1">
        <v>3</v>
      </c>
    </row>
    <row r="2" spans="1:7" ht="34.799999999999997" x14ac:dyDescent="0.3">
      <c r="A2" s="124" t="s">
        <v>107</v>
      </c>
      <c r="B2" s="125" t="s">
        <v>108</v>
      </c>
      <c r="C2" s="126">
        <v>3693</v>
      </c>
      <c r="D2" s="127">
        <v>1020</v>
      </c>
      <c r="G2" t="s">
        <v>115</v>
      </c>
    </row>
    <row r="3" spans="1:7" ht="34.799999999999997" x14ac:dyDescent="0.3">
      <c r="A3" s="128" t="s">
        <v>109</v>
      </c>
      <c r="B3" s="129" t="s">
        <v>110</v>
      </c>
      <c r="C3" s="130">
        <v>1864</v>
      </c>
      <c r="D3" s="131">
        <v>146</v>
      </c>
      <c r="F3" t="s">
        <v>115</v>
      </c>
      <c r="G3" t="s">
        <v>115</v>
      </c>
    </row>
    <row r="4" spans="1:7" ht="34.799999999999997" x14ac:dyDescent="0.3">
      <c r="A4" s="128" t="s">
        <v>111</v>
      </c>
      <c r="B4" s="129" t="s">
        <v>112</v>
      </c>
      <c r="C4" s="132">
        <v>701</v>
      </c>
      <c r="D4" s="131">
        <v>30</v>
      </c>
      <c r="E4" t="s">
        <v>115</v>
      </c>
      <c r="F4" t="s">
        <v>115</v>
      </c>
    </row>
    <row r="5" spans="1:7" ht="35.4" thickBot="1" x14ac:dyDescent="0.35">
      <c r="A5" s="133" t="s">
        <v>113</v>
      </c>
      <c r="B5" s="134" t="s">
        <v>114</v>
      </c>
      <c r="C5" s="135">
        <v>467</v>
      </c>
      <c r="D5" s="136">
        <v>12</v>
      </c>
      <c r="E5" t="s">
        <v>115</v>
      </c>
    </row>
    <row r="6" spans="1:7" ht="18" thickBot="1" x14ac:dyDescent="0.35">
      <c r="A6" s="137"/>
      <c r="B6" s="138" t="s">
        <v>7</v>
      </c>
      <c r="C6" s="139">
        <v>6725</v>
      </c>
      <c r="D6" s="140">
        <v>1208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Q28"/>
  <sheetViews>
    <sheetView workbookViewId="0">
      <pane xSplit="2" ySplit="3" topLeftCell="C4" activePane="bottomRight" state="frozen"/>
      <selection pane="topRight" activeCell="C1" sqref="C1"/>
      <selection pane="bottomLeft" activeCell="A4" sqref="A4"/>
      <selection pane="bottomRight" activeCell="D10" sqref="D10"/>
    </sheetView>
  </sheetViews>
  <sheetFormatPr baseColWidth="10" defaultColWidth="11.44140625" defaultRowHeight="14.4" x14ac:dyDescent="0.3"/>
  <cols>
    <col min="2" max="2" width="23.44140625" customWidth="1"/>
    <col min="4" max="4" width="23.44140625" customWidth="1"/>
    <col min="6" max="6" width="13.6640625" style="1" bestFit="1" customWidth="1"/>
    <col min="7" max="7" width="17" style="1" customWidth="1"/>
    <col min="8" max="8" width="17.44140625" style="1" bestFit="1" customWidth="1"/>
    <col min="9" max="9" width="14.109375" style="1" bestFit="1" customWidth="1"/>
    <col min="10" max="10" width="0" style="1" hidden="1" customWidth="1"/>
    <col min="11" max="11" width="11.44140625" style="1"/>
    <col min="12" max="12" width="0" hidden="1" customWidth="1"/>
  </cols>
  <sheetData>
    <row r="1" spans="1:17" ht="15" customHeight="1" thickBot="1" x14ac:dyDescent="0.35">
      <c r="B1" s="16"/>
      <c r="C1" s="360" t="s">
        <v>8</v>
      </c>
      <c r="D1" s="360"/>
      <c r="E1" s="360"/>
      <c r="F1" s="3"/>
      <c r="G1" s="3"/>
      <c r="I1" s="361" t="s">
        <v>8</v>
      </c>
      <c r="J1" s="362"/>
      <c r="K1" s="362"/>
      <c r="L1" s="382"/>
    </row>
    <row r="2" spans="1:17" s="7" customFormat="1" ht="29.4" thickBot="1" x14ac:dyDescent="0.35">
      <c r="B2" s="40"/>
      <c r="C2" s="109" t="s">
        <v>9</v>
      </c>
      <c r="D2" s="40"/>
      <c r="E2" s="109" t="s">
        <v>9</v>
      </c>
      <c r="F2" s="363" t="s">
        <v>28</v>
      </c>
      <c r="G2" s="363"/>
      <c r="H2" s="8"/>
      <c r="I2" s="361" t="s">
        <v>30</v>
      </c>
      <c r="J2" s="389"/>
      <c r="K2" s="390" t="s">
        <v>31</v>
      </c>
      <c r="L2" s="382"/>
    </row>
    <row r="3" spans="1:17" s="9" customFormat="1" ht="29.4" thickBot="1" x14ac:dyDescent="0.35">
      <c r="B3" s="364" t="s">
        <v>11</v>
      </c>
      <c r="C3" s="364"/>
      <c r="D3" s="365" t="s">
        <v>13</v>
      </c>
      <c r="E3" s="365"/>
      <c r="F3" s="110" t="s">
        <v>14</v>
      </c>
      <c r="G3" s="11" t="s">
        <v>100</v>
      </c>
      <c r="H3" s="10"/>
      <c r="I3" s="36" t="s">
        <v>37</v>
      </c>
      <c r="J3" s="37" t="s">
        <v>40</v>
      </c>
      <c r="K3" s="36" t="s">
        <v>39</v>
      </c>
      <c r="L3" s="37" t="s">
        <v>42</v>
      </c>
    </row>
    <row r="4" spans="1:17" ht="27.6" x14ac:dyDescent="0.3">
      <c r="A4" s="366" t="s">
        <v>29</v>
      </c>
      <c r="B4" s="14" t="s">
        <v>90</v>
      </c>
      <c r="C4" s="44">
        <v>1</v>
      </c>
      <c r="D4" s="14"/>
      <c r="E4" s="44">
        <v>0</v>
      </c>
      <c r="F4" s="4">
        <v>2094000</v>
      </c>
      <c r="G4" s="4">
        <v>1378944</v>
      </c>
      <c r="H4" s="2"/>
      <c r="I4" s="34">
        <f>+F4/120</f>
        <v>17450</v>
      </c>
      <c r="J4" s="35">
        <v>0</v>
      </c>
      <c r="K4" s="34">
        <v>0</v>
      </c>
      <c r="L4" s="35">
        <v>0</v>
      </c>
      <c r="O4" s="65"/>
      <c r="P4" s="96"/>
      <c r="Q4" s="65"/>
    </row>
    <row r="5" spans="1:17" ht="27.6" x14ac:dyDescent="0.3">
      <c r="A5" s="366"/>
      <c r="B5" s="14" t="s">
        <v>88</v>
      </c>
      <c r="C5" s="44">
        <v>3</v>
      </c>
      <c r="D5" s="14" t="s">
        <v>94</v>
      </c>
      <c r="E5" s="44">
        <v>2</v>
      </c>
      <c r="F5" s="4">
        <v>1623250</v>
      </c>
      <c r="G5" s="4">
        <v>993966</v>
      </c>
      <c r="H5" s="2"/>
      <c r="I5" s="17">
        <f>+F5/40</f>
        <v>40581.25</v>
      </c>
      <c r="J5" s="94"/>
      <c r="K5" s="17">
        <f>+F5/60</f>
        <v>27054.166666666668</v>
      </c>
      <c r="L5" s="18">
        <v>0</v>
      </c>
      <c r="O5" s="65"/>
      <c r="P5" s="96"/>
      <c r="Q5" s="65"/>
    </row>
    <row r="6" spans="1:17" ht="41.4" x14ac:dyDescent="0.3">
      <c r="A6" s="366"/>
      <c r="B6" s="14" t="s">
        <v>89</v>
      </c>
      <c r="C6" s="44">
        <v>1</v>
      </c>
      <c r="D6" s="14" t="s">
        <v>95</v>
      </c>
      <c r="E6" s="44">
        <v>2</v>
      </c>
      <c r="F6" s="4">
        <v>1623250</v>
      </c>
      <c r="G6" s="4">
        <v>993966</v>
      </c>
      <c r="H6" s="2"/>
      <c r="I6" s="17">
        <f>+F6/120</f>
        <v>13527.083333333334</v>
      </c>
      <c r="J6" s="18">
        <v>0</v>
      </c>
      <c r="K6" s="17">
        <f>+F6/60</f>
        <v>27054.166666666668</v>
      </c>
      <c r="L6" s="18">
        <v>0</v>
      </c>
      <c r="O6" s="65"/>
      <c r="P6" s="96"/>
      <c r="Q6" s="65"/>
    </row>
    <row r="7" spans="1:17" ht="27.6" x14ac:dyDescent="0.3">
      <c r="A7" s="366"/>
      <c r="B7" s="14" t="s">
        <v>91</v>
      </c>
      <c r="C7" s="44">
        <v>1</v>
      </c>
      <c r="D7" s="14" t="s">
        <v>96</v>
      </c>
      <c r="E7" s="44">
        <v>2</v>
      </c>
      <c r="F7" s="4">
        <v>1623250</v>
      </c>
      <c r="G7" s="4">
        <v>993966</v>
      </c>
      <c r="H7" s="2"/>
      <c r="I7" s="17">
        <f>+F7/120</f>
        <v>13527.083333333334</v>
      </c>
      <c r="J7" s="18">
        <v>0</v>
      </c>
      <c r="K7" s="17">
        <f>+F7/60</f>
        <v>27054.166666666668</v>
      </c>
      <c r="L7" s="18">
        <v>0</v>
      </c>
      <c r="O7" s="65"/>
      <c r="P7" s="96"/>
      <c r="Q7" s="65"/>
    </row>
    <row r="8" spans="1:17" ht="27.6" x14ac:dyDescent="0.3">
      <c r="A8" s="366"/>
      <c r="B8" s="14" t="s">
        <v>92</v>
      </c>
      <c r="C8" s="44">
        <v>3</v>
      </c>
      <c r="D8" s="14" t="s">
        <v>97</v>
      </c>
      <c r="E8" s="44">
        <v>2</v>
      </c>
      <c r="F8" s="4">
        <v>1160833</v>
      </c>
      <c r="G8" s="4">
        <v>689455</v>
      </c>
      <c r="H8" s="2"/>
      <c r="I8" s="17">
        <f>+F8/40</f>
        <v>29020.825000000001</v>
      </c>
      <c r="J8" s="18">
        <v>0</v>
      </c>
      <c r="K8" s="17">
        <f>+F8/60</f>
        <v>19347.216666666667</v>
      </c>
      <c r="L8" s="18">
        <v>0</v>
      </c>
      <c r="O8" s="65"/>
      <c r="P8" s="96"/>
      <c r="Q8" s="65"/>
    </row>
    <row r="9" spans="1:17" ht="41.4" x14ac:dyDescent="0.3">
      <c r="A9" s="366"/>
      <c r="B9" s="14" t="s">
        <v>93</v>
      </c>
      <c r="C9" s="44">
        <v>3</v>
      </c>
      <c r="D9" s="14" t="s">
        <v>98</v>
      </c>
      <c r="E9" s="44">
        <v>2</v>
      </c>
      <c r="F9" s="4">
        <v>1160833</v>
      </c>
      <c r="G9" s="4">
        <v>689455</v>
      </c>
      <c r="H9" s="2"/>
      <c r="I9" s="17">
        <f>+F9/40</f>
        <v>29020.825000000001</v>
      </c>
      <c r="J9" s="18">
        <v>0</v>
      </c>
      <c r="K9" s="17">
        <f>+F9/60</f>
        <v>19347.216666666667</v>
      </c>
      <c r="L9" s="18">
        <v>0</v>
      </c>
      <c r="O9" s="65"/>
      <c r="P9" s="96"/>
      <c r="Q9" s="65"/>
    </row>
    <row r="10" spans="1:17" ht="28.2" thickBot="1" x14ac:dyDescent="0.35">
      <c r="A10" s="366"/>
      <c r="B10" s="14" t="s">
        <v>43</v>
      </c>
      <c r="C10" s="44">
        <v>0</v>
      </c>
      <c r="D10" s="14" t="s">
        <v>99</v>
      </c>
      <c r="E10" s="44">
        <v>1</v>
      </c>
      <c r="F10" s="4">
        <v>1160833</v>
      </c>
      <c r="G10" s="4">
        <v>689455</v>
      </c>
      <c r="H10" s="2"/>
      <c r="I10" s="19">
        <v>0</v>
      </c>
      <c r="J10" s="20">
        <v>0</v>
      </c>
      <c r="K10" s="19">
        <f>+F10/120</f>
        <v>9673.6083333333336</v>
      </c>
      <c r="L10" s="20">
        <v>0</v>
      </c>
      <c r="O10" s="65"/>
      <c r="P10" s="96"/>
      <c r="Q10" s="65"/>
    </row>
    <row r="11" spans="1:17" ht="15" thickBot="1" x14ac:dyDescent="0.35">
      <c r="B11" s="45" t="s">
        <v>7</v>
      </c>
      <c r="C11" s="44">
        <f>SUM(C4:C10)</f>
        <v>12</v>
      </c>
      <c r="D11" s="45" t="s">
        <v>7</v>
      </c>
      <c r="E11" s="44">
        <f>SUM(E4:E10)</f>
        <v>11</v>
      </c>
      <c r="F11" s="3"/>
      <c r="G11" s="3"/>
      <c r="H11" s="39" t="s">
        <v>25</v>
      </c>
      <c r="I11" s="30">
        <f>SUM(I4:I10)</f>
        <v>143127.06666666665</v>
      </c>
      <c r="J11" s="31">
        <f>SUM(J4:J10)</f>
        <v>0</v>
      </c>
      <c r="K11" s="32">
        <f>SUM(K4:K10)</f>
        <v>129530.54166666669</v>
      </c>
      <c r="L11" s="33">
        <f>SUM(L4:L10)</f>
        <v>0</v>
      </c>
      <c r="M11" s="65"/>
      <c r="O11" s="65"/>
    </row>
    <row r="12" spans="1:17" s="5" customFormat="1" x14ac:dyDescent="0.3">
      <c r="A12" s="357" t="s">
        <v>20</v>
      </c>
      <c r="B12" s="14" t="s">
        <v>36</v>
      </c>
      <c r="C12" s="50"/>
      <c r="D12" s="14" t="s">
        <v>36</v>
      </c>
      <c r="E12" s="50"/>
      <c r="F12" s="46"/>
      <c r="G12" s="46"/>
      <c r="H12" s="6"/>
      <c r="I12" s="23">
        <v>56941</v>
      </c>
      <c r="J12" s="51"/>
      <c r="K12" s="23">
        <v>70128</v>
      </c>
      <c r="L12" s="52"/>
      <c r="N12" s="112"/>
    </row>
    <row r="13" spans="1:17" x14ac:dyDescent="0.3">
      <c r="A13" s="358"/>
      <c r="B13" s="15" t="s">
        <v>21</v>
      </c>
      <c r="C13" s="16"/>
      <c r="D13" s="15" t="s">
        <v>21</v>
      </c>
      <c r="E13" s="16"/>
      <c r="F13" s="3"/>
      <c r="G13" s="3"/>
      <c r="I13" s="17">
        <v>0</v>
      </c>
      <c r="J13" s="24">
        <v>83315</v>
      </c>
      <c r="K13" s="24"/>
      <c r="L13" s="24"/>
    </row>
    <row r="14" spans="1:17" ht="42" thickBot="1" x14ac:dyDescent="0.35">
      <c r="A14" s="359"/>
      <c r="B14" s="15" t="s">
        <v>22</v>
      </c>
      <c r="C14" s="16"/>
      <c r="D14" s="15" t="s">
        <v>22</v>
      </c>
      <c r="E14" s="16"/>
      <c r="F14" s="3"/>
      <c r="G14" s="3"/>
      <c r="I14" s="19">
        <v>0</v>
      </c>
      <c r="J14" s="26">
        <v>0</v>
      </c>
      <c r="K14" s="19"/>
      <c r="L14" s="104"/>
      <c r="N14" s="113"/>
    </row>
    <row r="15" spans="1:17" ht="15" thickBot="1" x14ac:dyDescent="0.35">
      <c r="A15" s="108"/>
      <c r="B15" s="15"/>
      <c r="C15" s="16"/>
      <c r="D15" s="15"/>
      <c r="E15" s="16"/>
      <c r="F15" s="3"/>
      <c r="G15" s="3"/>
      <c r="H15" s="39" t="s">
        <v>84</v>
      </c>
      <c r="I15" s="32">
        <f>SUM(I12:I14)</f>
        <v>56941</v>
      </c>
      <c r="J15" s="32">
        <f>SUM(J12:J14)</f>
        <v>83315</v>
      </c>
      <c r="K15" s="32">
        <f>SUM(K12:K14)</f>
        <v>70128</v>
      </c>
      <c r="L15" s="107">
        <f>SUM(L12:L14)</f>
        <v>0</v>
      </c>
      <c r="M15" s="65"/>
    </row>
    <row r="16" spans="1:17" ht="83.4" thickBot="1" x14ac:dyDescent="0.35">
      <c r="A16" s="13" t="s">
        <v>85</v>
      </c>
      <c r="B16" s="13" t="s">
        <v>87</v>
      </c>
      <c r="C16" s="16"/>
      <c r="D16" s="13" t="s">
        <v>87</v>
      </c>
      <c r="E16" s="16"/>
      <c r="F16" s="3"/>
      <c r="G16" s="3"/>
      <c r="I16" s="105">
        <v>16912</v>
      </c>
      <c r="J16" s="106"/>
      <c r="K16" s="105">
        <v>16912</v>
      </c>
      <c r="L16" s="106"/>
    </row>
    <row r="17" spans="6:13" ht="15" thickBot="1" x14ac:dyDescent="0.35">
      <c r="H17" s="29" t="s">
        <v>24</v>
      </c>
      <c r="I17" s="32">
        <f>SUM(I16:I16)</f>
        <v>16912</v>
      </c>
      <c r="J17" s="33">
        <f>SUM(J16:J16)</f>
        <v>0</v>
      </c>
      <c r="K17" s="32">
        <f>SUM(K16:K16)</f>
        <v>16912</v>
      </c>
      <c r="L17" s="33">
        <f>SUM(L16:L16)</f>
        <v>0</v>
      </c>
    </row>
    <row r="18" spans="6:13" ht="15" thickBot="1" x14ac:dyDescent="0.35">
      <c r="I18" s="21"/>
      <c r="J18" s="22"/>
      <c r="K18" s="21"/>
      <c r="L18" s="27"/>
    </row>
    <row r="19" spans="6:13" ht="15" thickBot="1" x14ac:dyDescent="0.35">
      <c r="H19" s="29" t="s">
        <v>26</v>
      </c>
      <c r="I19" s="32">
        <f>+I11+I17+I15</f>
        <v>216980.06666666665</v>
      </c>
      <c r="J19" s="33">
        <f>+I19+(J13-I12)</f>
        <v>243354.06666666665</v>
      </c>
      <c r="K19" s="32">
        <f>+K11+K17+K15</f>
        <v>216570.54166666669</v>
      </c>
      <c r="L19" s="33">
        <f>+K19+(L13-(K12+K13))</f>
        <v>146442.54166666669</v>
      </c>
    </row>
    <row r="20" spans="6:13" x14ac:dyDescent="0.3">
      <c r="L20" s="1"/>
    </row>
    <row r="21" spans="6:13" ht="15" thickBot="1" x14ac:dyDescent="0.35">
      <c r="J21" s="66"/>
      <c r="L21" s="66"/>
    </row>
    <row r="22" spans="6:13" x14ac:dyDescent="0.3">
      <c r="H22" s="53" t="s">
        <v>33</v>
      </c>
      <c r="I22" s="57">
        <v>195143</v>
      </c>
      <c r="J22" s="47"/>
      <c r="K22" s="57">
        <v>195143</v>
      </c>
      <c r="L22" s="47"/>
    </row>
    <row r="23" spans="6:13" s="5" customFormat="1" ht="29.4" thickBot="1" x14ac:dyDescent="0.35">
      <c r="F23" s="6"/>
      <c r="G23" s="6"/>
      <c r="H23" s="54" t="s">
        <v>34</v>
      </c>
      <c r="I23" s="58">
        <f>+I19-I22</f>
        <v>21837.066666666651</v>
      </c>
      <c r="J23" s="48">
        <f>+J21-I22</f>
        <v>-195143</v>
      </c>
      <c r="K23" s="58">
        <f>+K19-K22</f>
        <v>21427.541666666686</v>
      </c>
      <c r="L23" s="48">
        <f>+L21-K22</f>
        <v>-195143</v>
      </c>
    </row>
    <row r="25" spans="6:13" x14ac:dyDescent="0.3">
      <c r="F25" s="1">
        <v>120</v>
      </c>
      <c r="G25" s="1">
        <f>+F25*0.8</f>
        <v>96</v>
      </c>
      <c r="H25" s="1">
        <f>+F25-G25</f>
        <v>24</v>
      </c>
      <c r="I25" s="1">
        <f>+I19*G25</f>
        <v>20830086.399999999</v>
      </c>
      <c r="J25" s="1">
        <f>+J19*H25</f>
        <v>5840497.5999999996</v>
      </c>
      <c r="L25" s="65"/>
    </row>
    <row r="26" spans="6:13" ht="15" thickBot="1" x14ac:dyDescent="0.35">
      <c r="I26" s="1">
        <f>+I25+J25</f>
        <v>26670584</v>
      </c>
      <c r="J26" s="1">
        <f>+I26/120</f>
        <v>222254.86666666667</v>
      </c>
      <c r="L26" s="111"/>
      <c r="M26" s="65"/>
    </row>
    <row r="27" spans="6:13" ht="28.8" x14ac:dyDescent="0.3">
      <c r="H27" s="61" t="s">
        <v>35</v>
      </c>
      <c r="I27" s="63">
        <v>247065</v>
      </c>
      <c r="J27" s="49">
        <v>247065</v>
      </c>
      <c r="K27" s="63">
        <v>247065</v>
      </c>
      <c r="L27" s="49">
        <v>247065</v>
      </c>
    </row>
    <row r="28" spans="6:13" ht="29.4" thickBot="1" x14ac:dyDescent="0.35">
      <c r="H28" s="54" t="s">
        <v>34</v>
      </c>
      <c r="I28" s="58">
        <f>+I19-I27</f>
        <v>-30084.933333333349</v>
      </c>
      <c r="J28" s="48">
        <f>+J19-J27</f>
        <v>-3710.9333333333489</v>
      </c>
      <c r="K28" s="58">
        <f>+K19-K27</f>
        <v>-30494.458333333314</v>
      </c>
      <c r="L28" s="48">
        <f>+L19-L27</f>
        <v>-100622.45833333331</v>
      </c>
    </row>
  </sheetData>
  <mergeCells count="9">
    <mergeCell ref="A12:A14"/>
    <mergeCell ref="B3:C3"/>
    <mergeCell ref="D3:E3"/>
    <mergeCell ref="C1:E1"/>
    <mergeCell ref="I1:L1"/>
    <mergeCell ref="F2:G2"/>
    <mergeCell ref="I2:J2"/>
    <mergeCell ref="K2:L2"/>
    <mergeCell ref="A4:A1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P29"/>
  <sheetViews>
    <sheetView workbookViewId="0">
      <pane xSplit="2" ySplit="3" topLeftCell="H4" activePane="bottomRight" state="frozen"/>
      <selection pane="topRight" activeCell="C1" sqref="C1"/>
      <selection pane="bottomLeft" activeCell="A4" sqref="A4"/>
      <selection pane="bottomRight" activeCell="J13" sqref="J13:J14"/>
    </sheetView>
  </sheetViews>
  <sheetFormatPr baseColWidth="10" defaultColWidth="11.44140625" defaultRowHeight="14.4" x14ac:dyDescent="0.3"/>
  <cols>
    <col min="2" max="2" width="23.44140625" customWidth="1"/>
    <col min="5" max="5" width="13.6640625" style="1" bestFit="1" customWidth="1"/>
    <col min="6" max="6" width="17" style="1" customWidth="1"/>
    <col min="7" max="7" width="17.44140625" style="1" bestFit="1" customWidth="1"/>
    <col min="8" max="8" width="14.109375" style="1" bestFit="1" customWidth="1"/>
    <col min="9" max="10" width="11.44140625" style="1"/>
  </cols>
  <sheetData>
    <row r="1" spans="1:16" ht="15" customHeight="1" thickBot="1" x14ac:dyDescent="0.35">
      <c r="B1" s="16"/>
      <c r="C1" s="360" t="s">
        <v>8</v>
      </c>
      <c r="D1" s="360"/>
      <c r="E1" s="3"/>
      <c r="F1" s="3"/>
      <c r="H1" s="361" t="s">
        <v>8</v>
      </c>
      <c r="I1" s="362"/>
      <c r="J1" s="362"/>
      <c r="K1" s="382"/>
    </row>
    <row r="2" spans="1:16" s="7" customFormat="1" ht="29.4" thickBot="1" x14ac:dyDescent="0.35">
      <c r="B2" s="40"/>
      <c r="C2" s="100" t="s">
        <v>9</v>
      </c>
      <c r="D2" s="102" t="s">
        <v>9</v>
      </c>
      <c r="E2" s="363" t="s">
        <v>28</v>
      </c>
      <c r="F2" s="363"/>
      <c r="G2" s="8"/>
      <c r="H2" s="361" t="s">
        <v>30</v>
      </c>
      <c r="I2" s="389"/>
      <c r="J2" s="390" t="s">
        <v>31</v>
      </c>
      <c r="K2" s="382"/>
      <c r="O2" s="7">
        <v>4217000</v>
      </c>
    </row>
    <row r="3" spans="1:16" s="9" customFormat="1" ht="43.8" thickBot="1" x14ac:dyDescent="0.35">
      <c r="B3" s="42"/>
      <c r="C3" s="43" t="s">
        <v>11</v>
      </c>
      <c r="D3" s="42" t="s">
        <v>13</v>
      </c>
      <c r="E3" s="101" t="s">
        <v>14</v>
      </c>
      <c r="F3" s="11" t="s">
        <v>15</v>
      </c>
      <c r="G3" s="10"/>
      <c r="H3" s="36" t="s">
        <v>37</v>
      </c>
      <c r="I3" s="37" t="s">
        <v>40</v>
      </c>
      <c r="J3" s="36" t="s">
        <v>39</v>
      </c>
      <c r="K3" s="37" t="s">
        <v>42</v>
      </c>
      <c r="O3" s="9">
        <f>+O2/30</f>
        <v>140566.66666666666</v>
      </c>
    </row>
    <row r="4" spans="1:16" x14ac:dyDescent="0.3">
      <c r="A4" s="391" t="s">
        <v>29</v>
      </c>
      <c r="B4" s="14" t="s">
        <v>0</v>
      </c>
      <c r="C4" s="44">
        <v>1</v>
      </c>
      <c r="D4" s="44">
        <v>0</v>
      </c>
      <c r="E4" s="4">
        <v>2094000</v>
      </c>
      <c r="F4" s="4">
        <v>1378944</v>
      </c>
      <c r="G4" s="2"/>
      <c r="H4" s="34">
        <f>+E4/120</f>
        <v>17450</v>
      </c>
      <c r="I4" s="35">
        <v>0</v>
      </c>
      <c r="J4" s="34">
        <v>0</v>
      </c>
      <c r="K4" s="35">
        <v>0</v>
      </c>
      <c r="N4" s="65"/>
      <c r="O4" s="96">
        <f>+O3*12</f>
        <v>1686800</v>
      </c>
    </row>
    <row r="5" spans="1:16" x14ac:dyDescent="0.3">
      <c r="A5" s="391"/>
      <c r="B5" s="14" t="s">
        <v>1</v>
      </c>
      <c r="C5" s="44">
        <v>3</v>
      </c>
      <c r="D5" s="44">
        <v>2</v>
      </c>
      <c r="E5" s="4">
        <v>1623250</v>
      </c>
      <c r="F5" s="4">
        <v>993966</v>
      </c>
      <c r="G5" s="2"/>
      <c r="H5" s="17">
        <f>+E5/40</f>
        <v>40581.25</v>
      </c>
      <c r="I5" s="94"/>
      <c r="J5" s="17">
        <f>+E5/60</f>
        <v>27054.166666666668</v>
      </c>
      <c r="K5" s="18">
        <v>0</v>
      </c>
      <c r="N5" s="65"/>
      <c r="O5">
        <f>+O3*11</f>
        <v>1546233.3333333333</v>
      </c>
    </row>
    <row r="6" spans="1:16" ht="27.6" x14ac:dyDescent="0.3">
      <c r="A6" s="391"/>
      <c r="B6" s="14" t="s">
        <v>2</v>
      </c>
      <c r="C6" s="44">
        <v>1</v>
      </c>
      <c r="D6" s="44">
        <v>2</v>
      </c>
      <c r="E6" s="4">
        <v>1623250</v>
      </c>
      <c r="F6" s="4">
        <v>993966</v>
      </c>
      <c r="G6" s="2"/>
      <c r="H6" s="17">
        <f>+E6/120</f>
        <v>13527.083333333334</v>
      </c>
      <c r="I6" s="18">
        <v>0</v>
      </c>
      <c r="J6" s="17">
        <f>+E6/60</f>
        <v>27054.166666666668</v>
      </c>
      <c r="K6" s="18">
        <v>0</v>
      </c>
      <c r="N6" s="65"/>
      <c r="O6">
        <f>+O4+O5</f>
        <v>3233033.333333333</v>
      </c>
    </row>
    <row r="7" spans="1:16" x14ac:dyDescent="0.3">
      <c r="A7" s="391"/>
      <c r="B7" s="14" t="s">
        <v>3</v>
      </c>
      <c r="C7" s="44">
        <v>1</v>
      </c>
      <c r="D7" s="44">
        <v>2</v>
      </c>
      <c r="E7" s="4">
        <v>1623250</v>
      </c>
      <c r="F7" s="4">
        <v>993966</v>
      </c>
      <c r="G7" s="2"/>
      <c r="H7" s="17">
        <f>+E7/120</f>
        <v>13527.083333333334</v>
      </c>
      <c r="I7" s="18">
        <v>0</v>
      </c>
      <c r="J7" s="17">
        <f>+E7/60</f>
        <v>27054.166666666668</v>
      </c>
      <c r="K7" s="18">
        <v>0</v>
      </c>
      <c r="N7" s="65"/>
      <c r="O7">
        <f>+O6*0.4</f>
        <v>1293213.3333333333</v>
      </c>
    </row>
    <row r="8" spans="1:16" x14ac:dyDescent="0.3">
      <c r="A8" s="391"/>
      <c r="B8" s="14" t="s">
        <v>4</v>
      </c>
      <c r="C8" s="44">
        <v>3</v>
      </c>
      <c r="D8" s="44">
        <v>2</v>
      </c>
      <c r="E8" s="4">
        <v>1160833</v>
      </c>
      <c r="F8" s="4">
        <v>689455</v>
      </c>
      <c r="G8" s="2"/>
      <c r="H8" s="17">
        <f>+E8/40</f>
        <v>29020.825000000001</v>
      </c>
      <c r="I8" s="18">
        <v>0</v>
      </c>
      <c r="J8" s="17">
        <f>+E8/60</f>
        <v>19347.216666666667</v>
      </c>
      <c r="K8" s="18">
        <v>0</v>
      </c>
      <c r="N8" s="65"/>
    </row>
    <row r="9" spans="1:16" ht="27.6" x14ac:dyDescent="0.3">
      <c r="A9" s="391"/>
      <c r="B9" s="14" t="s">
        <v>5</v>
      </c>
      <c r="C9" s="44">
        <v>3</v>
      </c>
      <c r="D9" s="44">
        <v>2</v>
      </c>
      <c r="E9" s="4">
        <v>1160833</v>
      </c>
      <c r="F9" s="4">
        <v>689455</v>
      </c>
      <c r="G9" s="2"/>
      <c r="H9" s="17">
        <f>+E9/40</f>
        <v>29020.825000000001</v>
      </c>
      <c r="I9" s="18">
        <v>0</v>
      </c>
      <c r="J9" s="17">
        <f>+E9/60</f>
        <v>19347.216666666667</v>
      </c>
      <c r="K9" s="18">
        <v>0</v>
      </c>
      <c r="N9" s="65"/>
    </row>
    <row r="10" spans="1:16" x14ac:dyDescent="0.3">
      <c r="A10" s="391"/>
      <c r="B10" s="14" t="s">
        <v>43</v>
      </c>
      <c r="C10" s="44">
        <v>0</v>
      </c>
      <c r="D10" s="44">
        <v>1</v>
      </c>
      <c r="E10" s="4">
        <v>1160833</v>
      </c>
      <c r="F10" s="4">
        <v>689455</v>
      </c>
      <c r="G10" s="2"/>
      <c r="H10" s="19">
        <v>0</v>
      </c>
      <c r="I10" s="20">
        <v>0</v>
      </c>
      <c r="J10" s="19">
        <f>+E10/120</f>
        <v>9673.6083333333336</v>
      </c>
      <c r="K10" s="20">
        <v>0</v>
      </c>
      <c r="N10" s="65"/>
    </row>
    <row r="11" spans="1:16" ht="15" thickBot="1" x14ac:dyDescent="0.35">
      <c r="A11" s="391"/>
      <c r="B11" s="14" t="s">
        <v>6</v>
      </c>
      <c r="C11" s="44">
        <v>0</v>
      </c>
      <c r="D11" s="44">
        <v>0</v>
      </c>
      <c r="E11" s="4">
        <v>1160833</v>
      </c>
      <c r="F11" s="4">
        <v>689455</v>
      </c>
      <c r="G11" s="2"/>
      <c r="H11" s="19">
        <v>0</v>
      </c>
      <c r="I11" s="20">
        <v>0</v>
      </c>
      <c r="J11" s="19">
        <v>0</v>
      </c>
      <c r="K11" s="20">
        <v>0</v>
      </c>
      <c r="N11" s="65"/>
    </row>
    <row r="12" spans="1:16" ht="15" thickBot="1" x14ac:dyDescent="0.35">
      <c r="B12" s="45" t="s">
        <v>7</v>
      </c>
      <c r="C12" s="44">
        <f>SUM(C4:C11)</f>
        <v>12</v>
      </c>
      <c r="D12" s="44">
        <f>SUM(D4:D11)</f>
        <v>11</v>
      </c>
      <c r="E12" s="3"/>
      <c r="F12" s="3"/>
      <c r="G12" s="39" t="s">
        <v>25</v>
      </c>
      <c r="H12" s="30">
        <f>SUM(H4:H11)</f>
        <v>143127.06666666665</v>
      </c>
      <c r="I12" s="31">
        <f>SUM(I4:I11)</f>
        <v>0</v>
      </c>
      <c r="J12" s="32">
        <f>SUM(J4:J11)</f>
        <v>129530.54166666669</v>
      </c>
      <c r="K12" s="33">
        <f>SUM(K4:K11)</f>
        <v>0</v>
      </c>
      <c r="L12" s="65"/>
      <c r="N12" s="65"/>
      <c r="O12">
        <v>120</v>
      </c>
    </row>
    <row r="13" spans="1:16" s="5" customFormat="1" x14ac:dyDescent="0.3">
      <c r="A13" s="357" t="s">
        <v>20</v>
      </c>
      <c r="B13" s="14" t="s">
        <v>36</v>
      </c>
      <c r="C13" s="50"/>
      <c r="D13" s="50"/>
      <c r="E13" s="46"/>
      <c r="F13" s="46"/>
      <c r="G13" s="6"/>
      <c r="H13" s="23">
        <v>50348</v>
      </c>
      <c r="I13" s="51"/>
      <c r="J13" s="23">
        <v>25174</v>
      </c>
      <c r="K13" s="52"/>
      <c r="M13" s="5">
        <f>+H13*0.8</f>
        <v>40278.400000000001</v>
      </c>
      <c r="O13" s="5">
        <f>+O12*0.8</f>
        <v>96</v>
      </c>
      <c r="P13" s="5">
        <f>+H13*O13</f>
        <v>4833408</v>
      </c>
    </row>
    <row r="14" spans="1:16" x14ac:dyDescent="0.3">
      <c r="A14" s="358"/>
      <c r="B14" s="15" t="s">
        <v>21</v>
      </c>
      <c r="C14" s="16"/>
      <c r="D14" s="16"/>
      <c r="E14" s="3"/>
      <c r="F14" s="3"/>
      <c r="H14" s="17">
        <v>0</v>
      </c>
      <c r="I14" s="24">
        <v>83315</v>
      </c>
      <c r="J14" s="24">
        <f>+K14/2</f>
        <v>41657.5</v>
      </c>
      <c r="K14" s="24">
        <v>83315</v>
      </c>
      <c r="M14">
        <f>+I14*0.2</f>
        <v>16663</v>
      </c>
      <c r="O14">
        <f>+O12-O13</f>
        <v>24</v>
      </c>
      <c r="P14">
        <f>+I14*O14</f>
        <v>1999560</v>
      </c>
    </row>
    <row r="15" spans="1:16" ht="42" thickBot="1" x14ac:dyDescent="0.35">
      <c r="A15" s="359"/>
      <c r="B15" s="15" t="s">
        <v>22</v>
      </c>
      <c r="C15" s="16"/>
      <c r="D15" s="16"/>
      <c r="E15" s="3"/>
      <c r="F15" s="3"/>
      <c r="H15" s="19">
        <v>0</v>
      </c>
      <c r="I15" s="26">
        <v>0</v>
      </c>
      <c r="J15" s="19"/>
      <c r="K15" s="104"/>
      <c r="M15">
        <f>+M13+M14</f>
        <v>56941.4</v>
      </c>
      <c r="P15">
        <f>+P13+P14</f>
        <v>6832968</v>
      </c>
    </row>
    <row r="16" spans="1:16" ht="15" thickBot="1" x14ac:dyDescent="0.35">
      <c r="A16" s="99"/>
      <c r="B16" s="15"/>
      <c r="C16" s="16"/>
      <c r="D16" s="16"/>
      <c r="E16" s="3"/>
      <c r="F16" s="103"/>
      <c r="G16" s="29" t="s">
        <v>84</v>
      </c>
      <c r="H16" s="32">
        <f>SUM(H13:H15)</f>
        <v>50348</v>
      </c>
      <c r="I16" s="32">
        <f>SUM(I13:I15)</f>
        <v>83315</v>
      </c>
      <c r="J16" s="32">
        <f>SUM(J13:J15)</f>
        <v>66831.5</v>
      </c>
      <c r="K16" s="107">
        <f>SUM(K13:K15)</f>
        <v>83315</v>
      </c>
      <c r="L16" s="65"/>
    </row>
    <row r="17" spans="1:12" ht="83.4" thickBot="1" x14ac:dyDescent="0.35">
      <c r="A17" s="13" t="s">
        <v>85</v>
      </c>
      <c r="B17" s="13" t="s">
        <v>86</v>
      </c>
      <c r="C17" s="16"/>
      <c r="D17" s="16"/>
      <c r="E17" s="3"/>
      <c r="F17" s="3"/>
      <c r="H17" s="105">
        <v>16912</v>
      </c>
      <c r="I17" s="106"/>
      <c r="J17" s="105">
        <v>16912</v>
      </c>
      <c r="K17" s="106"/>
    </row>
    <row r="18" spans="1:12" ht="15" thickBot="1" x14ac:dyDescent="0.35">
      <c r="G18" s="29" t="s">
        <v>24</v>
      </c>
      <c r="H18" s="32">
        <f>SUM(H17:H17)</f>
        <v>16912</v>
      </c>
      <c r="I18" s="33">
        <f>SUM(I17:I17)</f>
        <v>0</v>
      </c>
      <c r="J18" s="32">
        <f>SUM(J17:J17)</f>
        <v>16912</v>
      </c>
      <c r="K18" s="33">
        <f>SUM(K17:K17)</f>
        <v>0</v>
      </c>
    </row>
    <row r="19" spans="1:12" ht="15" thickBot="1" x14ac:dyDescent="0.35">
      <c r="H19" s="21"/>
      <c r="I19" s="22"/>
      <c r="J19" s="21"/>
      <c r="K19" s="27"/>
    </row>
    <row r="20" spans="1:12" ht="15" thickBot="1" x14ac:dyDescent="0.35">
      <c r="G20" s="29" t="s">
        <v>26</v>
      </c>
      <c r="H20" s="32">
        <f>+H12+H18+H16</f>
        <v>210387.06666666665</v>
      </c>
      <c r="I20" s="33">
        <f>+H20+(I14-H13)</f>
        <v>243354.06666666665</v>
      </c>
      <c r="J20" s="32">
        <f>+J12+J18+J16</f>
        <v>213274.04166666669</v>
      </c>
      <c r="K20" s="33">
        <f>+J20+(K14-(J13+J14))</f>
        <v>229757.54166666669</v>
      </c>
    </row>
    <row r="21" spans="1:12" x14ac:dyDescent="0.3">
      <c r="H21" s="1">
        <f>+H20*0.8</f>
        <v>168309.65333333332</v>
      </c>
      <c r="I21" s="1">
        <f>+I20*0.2</f>
        <v>48670.813333333332</v>
      </c>
      <c r="J21" s="1">
        <f>+J20*0.8</f>
        <v>170619.23333333337</v>
      </c>
      <c r="K21" s="1">
        <f>+K20*0.2</f>
        <v>45951.508333333339</v>
      </c>
    </row>
    <row r="22" spans="1:12" ht="15" thickBot="1" x14ac:dyDescent="0.35">
      <c r="I22" s="66">
        <f>+I21+H21</f>
        <v>216980.46666666665</v>
      </c>
      <c r="K22" s="66">
        <f>+K21+J21</f>
        <v>216570.7416666667</v>
      </c>
    </row>
    <row r="23" spans="1:12" x14ac:dyDescent="0.3">
      <c r="G23" s="53" t="s">
        <v>33</v>
      </c>
      <c r="H23" s="57">
        <v>195143</v>
      </c>
      <c r="I23" s="47"/>
      <c r="J23" s="57">
        <v>195143</v>
      </c>
      <c r="K23" s="47"/>
    </row>
    <row r="24" spans="1:12" s="5" customFormat="1" ht="29.4" thickBot="1" x14ac:dyDescent="0.35">
      <c r="E24" s="6"/>
      <c r="F24" s="6"/>
      <c r="G24" s="54" t="s">
        <v>34</v>
      </c>
      <c r="H24" s="58">
        <f>+H20-H23</f>
        <v>15244.066666666651</v>
      </c>
      <c r="I24" s="48">
        <f>+I22-H23</f>
        <v>21837.466666666645</v>
      </c>
      <c r="J24" s="58">
        <f>+J20-J23</f>
        <v>18131.041666666686</v>
      </c>
      <c r="K24" s="48">
        <f>+K22-J23</f>
        <v>21427.741666666698</v>
      </c>
    </row>
    <row r="26" spans="1:12" x14ac:dyDescent="0.3">
      <c r="E26" s="1">
        <v>120</v>
      </c>
      <c r="F26" s="1">
        <f>+E26*0.8</f>
        <v>96</v>
      </c>
      <c r="G26" s="1">
        <f>+E26-F26</f>
        <v>24</v>
      </c>
      <c r="H26" s="1">
        <f>+H20*F26</f>
        <v>20197158.399999999</v>
      </c>
      <c r="I26" s="1">
        <f>+I20*G26</f>
        <v>5840497.5999999996</v>
      </c>
      <c r="K26" s="65"/>
    </row>
    <row r="27" spans="1:12" ht="15" thickBot="1" x14ac:dyDescent="0.35">
      <c r="H27" s="1">
        <f>+H26+I26</f>
        <v>26037656</v>
      </c>
      <c r="I27" s="1">
        <f>+H27/120</f>
        <v>216980.46666666667</v>
      </c>
      <c r="K27" s="111"/>
      <c r="L27" s="65"/>
    </row>
    <row r="28" spans="1:12" ht="28.8" x14ac:dyDescent="0.3">
      <c r="G28" s="61" t="s">
        <v>35</v>
      </c>
      <c r="H28" s="63">
        <v>247065</v>
      </c>
      <c r="I28" s="49">
        <v>247065</v>
      </c>
      <c r="J28" s="63">
        <v>247065</v>
      </c>
      <c r="K28" s="49">
        <v>247065</v>
      </c>
    </row>
    <row r="29" spans="1:12" ht="29.4" thickBot="1" x14ac:dyDescent="0.35">
      <c r="G29" s="54" t="s">
        <v>34</v>
      </c>
      <c r="H29" s="58">
        <f>+H20-H28</f>
        <v>-36677.933333333349</v>
      </c>
      <c r="I29" s="48">
        <f>+I20-I28</f>
        <v>-3710.9333333333489</v>
      </c>
      <c r="J29" s="58">
        <f>+J20-J28</f>
        <v>-33790.958333333314</v>
      </c>
      <c r="K29" s="48">
        <f>+K20-K28</f>
        <v>-17307.458333333314</v>
      </c>
    </row>
  </sheetData>
  <mergeCells count="7">
    <mergeCell ref="A4:A11"/>
    <mergeCell ref="A13:A15"/>
    <mergeCell ref="C1:D1"/>
    <mergeCell ref="H1:K1"/>
    <mergeCell ref="E2:F2"/>
    <mergeCell ref="H2:I2"/>
    <mergeCell ref="J2:K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64"/>
  <sheetViews>
    <sheetView view="pageBreakPreview" zoomScale="85" zoomScaleNormal="78" zoomScaleSheetLayoutView="85" workbookViewId="0">
      <selection activeCell="B1" sqref="B1:O3"/>
    </sheetView>
  </sheetViews>
  <sheetFormatPr baseColWidth="10" defaultColWidth="11.44140625" defaultRowHeight="14.4" x14ac:dyDescent="0.3"/>
  <cols>
    <col min="1" max="1" width="25.5546875" style="160" customWidth="1"/>
    <col min="2" max="2" width="38.6640625" style="160" customWidth="1"/>
    <col min="3" max="3" width="20.6640625" style="160" customWidth="1"/>
    <col min="4" max="19" width="15.33203125" style="160" customWidth="1"/>
    <col min="20" max="16384" width="11.44140625" style="160"/>
  </cols>
  <sheetData>
    <row r="1" spans="1:19" ht="31.5" customHeight="1" thickBot="1" x14ac:dyDescent="0.35">
      <c r="A1" s="408"/>
      <c r="B1" s="418" t="s">
        <v>356</v>
      </c>
      <c r="C1" s="419"/>
      <c r="D1" s="419"/>
      <c r="E1" s="419"/>
      <c r="F1" s="419"/>
      <c r="G1" s="419"/>
      <c r="H1" s="419"/>
      <c r="I1" s="419"/>
      <c r="J1" s="419"/>
      <c r="K1" s="419"/>
      <c r="L1" s="419"/>
      <c r="M1" s="419"/>
      <c r="N1" s="419"/>
      <c r="O1" s="420"/>
      <c r="P1" s="411" t="s">
        <v>248</v>
      </c>
      <c r="Q1" s="412"/>
      <c r="R1" s="413">
        <v>44299</v>
      </c>
      <c r="S1" s="414"/>
    </row>
    <row r="2" spans="1:19" ht="30" customHeight="1" thickBot="1" x14ac:dyDescent="0.35">
      <c r="A2" s="409"/>
      <c r="B2" s="421"/>
      <c r="C2" s="422"/>
      <c r="D2" s="422"/>
      <c r="E2" s="422"/>
      <c r="F2" s="422"/>
      <c r="G2" s="422"/>
      <c r="H2" s="422"/>
      <c r="I2" s="422"/>
      <c r="J2" s="422"/>
      <c r="K2" s="422"/>
      <c r="L2" s="422"/>
      <c r="M2" s="422"/>
      <c r="N2" s="422"/>
      <c r="O2" s="423"/>
      <c r="P2" s="411" t="s">
        <v>348</v>
      </c>
      <c r="Q2" s="412"/>
      <c r="R2" s="411" t="s">
        <v>246</v>
      </c>
      <c r="S2" s="412"/>
    </row>
    <row r="3" spans="1:19" ht="34.5" customHeight="1" thickBot="1" x14ac:dyDescent="0.3">
      <c r="A3" s="410"/>
      <c r="B3" s="424"/>
      <c r="C3" s="425"/>
      <c r="D3" s="425"/>
      <c r="E3" s="425"/>
      <c r="F3" s="425"/>
      <c r="G3" s="425"/>
      <c r="H3" s="425"/>
      <c r="I3" s="425"/>
      <c r="J3" s="425"/>
      <c r="K3" s="425"/>
      <c r="L3" s="425"/>
      <c r="M3" s="425"/>
      <c r="N3" s="425"/>
      <c r="O3" s="426"/>
      <c r="P3" s="415" t="s">
        <v>247</v>
      </c>
      <c r="Q3" s="416"/>
      <c r="R3" s="416"/>
      <c r="S3" s="417"/>
    </row>
    <row r="4" spans="1:19" ht="16.5" customHeight="1" thickBot="1" x14ac:dyDescent="0.3">
      <c r="A4" s="256"/>
      <c r="B4" s="255"/>
      <c r="C4" s="255"/>
      <c r="D4" s="255"/>
      <c r="E4" s="255"/>
      <c r="F4" s="255"/>
      <c r="G4" s="255"/>
      <c r="H4" s="255"/>
      <c r="I4" s="255"/>
      <c r="J4" s="255"/>
      <c r="K4" s="255"/>
      <c r="L4" s="255"/>
      <c r="M4" s="255"/>
      <c r="N4" s="255"/>
      <c r="O4" s="255"/>
      <c r="P4" s="257"/>
      <c r="Q4" s="257"/>
      <c r="R4" s="257"/>
      <c r="S4" s="257"/>
    </row>
    <row r="5" spans="1:19" s="161" customFormat="1" ht="21.75" customHeight="1" x14ac:dyDescent="0.3">
      <c r="A5" s="461" t="s">
        <v>150</v>
      </c>
      <c r="B5" s="462"/>
      <c r="C5" s="462"/>
      <c r="D5" s="462"/>
      <c r="E5" s="462"/>
      <c r="F5" s="462"/>
      <c r="G5" s="462"/>
      <c r="H5" s="462"/>
      <c r="I5" s="462"/>
      <c r="J5" s="462"/>
      <c r="K5" s="462"/>
      <c r="L5" s="462"/>
      <c r="M5" s="462"/>
      <c r="N5" s="462"/>
      <c r="O5" s="462"/>
      <c r="P5" s="462"/>
      <c r="Q5" s="462"/>
      <c r="R5" s="462"/>
      <c r="S5" s="463"/>
    </row>
    <row r="6" spans="1:19" s="161" customFormat="1" ht="35.25" customHeight="1" x14ac:dyDescent="0.3">
      <c r="A6" s="182" t="s">
        <v>151</v>
      </c>
      <c r="B6" s="162"/>
      <c r="C6" s="240" t="s">
        <v>152</v>
      </c>
      <c r="D6" s="427"/>
      <c r="E6" s="428"/>
      <c r="F6" s="427" t="s">
        <v>153</v>
      </c>
      <c r="G6" s="428"/>
      <c r="H6" s="427"/>
      <c r="I6" s="428"/>
      <c r="J6" s="427" t="s">
        <v>232</v>
      </c>
      <c r="K6" s="454"/>
      <c r="L6" s="427"/>
      <c r="M6" s="428"/>
      <c r="N6" s="427" t="s">
        <v>233</v>
      </c>
      <c r="O6" s="428"/>
      <c r="P6" s="163" t="s">
        <v>166</v>
      </c>
      <c r="Q6" s="183"/>
      <c r="R6" s="183" t="s">
        <v>167</v>
      </c>
      <c r="S6" s="184"/>
    </row>
    <row r="7" spans="1:19" s="161" customFormat="1" ht="35.25" customHeight="1" x14ac:dyDescent="0.3">
      <c r="A7" s="182" t="s">
        <v>163</v>
      </c>
      <c r="B7" s="162"/>
      <c r="C7" s="162" t="s">
        <v>165</v>
      </c>
      <c r="D7" s="162"/>
      <c r="E7" s="427" t="s">
        <v>179</v>
      </c>
      <c r="F7" s="428"/>
      <c r="G7" s="162"/>
      <c r="H7" s="439" t="s">
        <v>237</v>
      </c>
      <c r="I7" s="439"/>
      <c r="J7" s="185"/>
      <c r="K7" s="439" t="s">
        <v>234</v>
      </c>
      <c r="L7" s="439"/>
      <c r="M7" s="185"/>
      <c r="N7" s="439" t="s">
        <v>235</v>
      </c>
      <c r="O7" s="439"/>
      <c r="P7" s="162"/>
      <c r="Q7" s="438" t="s">
        <v>236</v>
      </c>
      <c r="R7" s="438"/>
      <c r="S7" s="200">
        <f>J7+M7-P7</f>
        <v>0</v>
      </c>
    </row>
    <row r="8" spans="1:19" s="158" customFormat="1" ht="16.5" customHeight="1" x14ac:dyDescent="0.3">
      <c r="A8" s="440" t="s">
        <v>154</v>
      </c>
      <c r="B8" s="441"/>
      <c r="C8" s="441"/>
      <c r="D8" s="441"/>
      <c r="E8" s="441"/>
      <c r="F8" s="441"/>
      <c r="G8" s="441"/>
      <c r="H8" s="441"/>
      <c r="I8" s="441"/>
      <c r="J8" s="441"/>
      <c r="K8" s="441"/>
      <c r="L8" s="441"/>
      <c r="M8" s="441"/>
      <c r="N8" s="441"/>
      <c r="O8" s="441"/>
      <c r="P8" s="441"/>
      <c r="Q8" s="441"/>
      <c r="R8" s="441"/>
      <c r="S8" s="442"/>
    </row>
    <row r="9" spans="1:19" s="158" customFormat="1" ht="48" customHeight="1" x14ac:dyDescent="0.3">
      <c r="A9" s="443" t="s">
        <v>164</v>
      </c>
      <c r="B9" s="444"/>
      <c r="C9" s="444"/>
      <c r="D9" s="444"/>
      <c r="E9" s="444"/>
      <c r="F9" s="445"/>
      <c r="G9" s="186" t="s">
        <v>220</v>
      </c>
      <c r="H9" s="186" t="s">
        <v>221</v>
      </c>
      <c r="I9" s="186" t="s">
        <v>222</v>
      </c>
      <c r="J9" s="186" t="s">
        <v>223</v>
      </c>
      <c r="K9" s="186" t="s">
        <v>224</v>
      </c>
      <c r="L9" s="186" t="s">
        <v>225</v>
      </c>
      <c r="M9" s="186" t="s">
        <v>226</v>
      </c>
      <c r="N9" s="186" t="s">
        <v>227</v>
      </c>
      <c r="O9" s="186" t="s">
        <v>228</v>
      </c>
      <c r="P9" s="186" t="s">
        <v>229</v>
      </c>
      <c r="Q9" s="186" t="s">
        <v>230</v>
      </c>
      <c r="R9" s="186" t="s">
        <v>231</v>
      </c>
      <c r="S9" s="190" t="s">
        <v>155</v>
      </c>
    </row>
    <row r="10" spans="1:19" s="158" customFormat="1" ht="15.6" x14ac:dyDescent="0.3">
      <c r="A10" s="440" t="s">
        <v>156</v>
      </c>
      <c r="B10" s="441"/>
      <c r="C10" s="441"/>
      <c r="D10" s="441"/>
      <c r="E10" s="441"/>
      <c r="F10" s="441"/>
      <c r="G10" s="441"/>
      <c r="H10" s="441"/>
      <c r="I10" s="441"/>
      <c r="J10" s="441"/>
      <c r="K10" s="441"/>
      <c r="L10" s="441"/>
      <c r="M10" s="441"/>
      <c r="N10" s="441"/>
      <c r="O10" s="441"/>
      <c r="P10" s="441"/>
      <c r="Q10" s="441"/>
      <c r="R10" s="441"/>
      <c r="S10" s="442"/>
    </row>
    <row r="11" spans="1:19" s="158" customFormat="1" ht="18.75" customHeight="1" x14ac:dyDescent="0.3">
      <c r="A11" s="446" t="s">
        <v>157</v>
      </c>
      <c r="B11" s="447"/>
      <c r="C11" s="448"/>
      <c r="D11" s="451" t="s">
        <v>158</v>
      </c>
      <c r="E11" s="452"/>
      <c r="F11" s="453"/>
      <c r="G11" s="228"/>
      <c r="H11" s="228"/>
      <c r="I11" s="228"/>
      <c r="J11" s="228"/>
      <c r="K11" s="228"/>
      <c r="L11" s="228"/>
      <c r="M11" s="228"/>
      <c r="N11" s="228"/>
      <c r="O11" s="188"/>
      <c r="P11" s="188"/>
      <c r="Q11" s="188"/>
      <c r="R11" s="188"/>
      <c r="S11" s="194">
        <f>SUM(G11:R11)</f>
        <v>0</v>
      </c>
    </row>
    <row r="12" spans="1:19" s="154" customFormat="1" ht="18.75" customHeight="1" x14ac:dyDescent="0.3">
      <c r="A12" s="449"/>
      <c r="B12" s="431"/>
      <c r="C12" s="450"/>
      <c r="D12" s="432" t="s">
        <v>159</v>
      </c>
      <c r="E12" s="433"/>
      <c r="F12" s="434"/>
      <c r="G12" s="229"/>
      <c r="H12" s="229"/>
      <c r="I12" s="229"/>
      <c r="J12" s="229"/>
      <c r="K12" s="229"/>
      <c r="L12" s="229"/>
      <c r="M12" s="229"/>
      <c r="N12" s="229"/>
      <c r="O12" s="229"/>
      <c r="P12" s="229"/>
      <c r="Q12" s="229"/>
      <c r="R12" s="229">
        <v>26000</v>
      </c>
      <c r="S12" s="230">
        <f>SUM(G12:R12)</f>
        <v>26000</v>
      </c>
    </row>
    <row r="13" spans="1:19" s="154" customFormat="1" ht="18.75" customHeight="1" x14ac:dyDescent="0.3">
      <c r="A13" s="429" t="s">
        <v>335</v>
      </c>
      <c r="B13" s="430"/>
      <c r="C13" s="431"/>
      <c r="D13" s="432" t="s">
        <v>159</v>
      </c>
      <c r="E13" s="433"/>
      <c r="F13" s="434"/>
      <c r="G13" s="229"/>
      <c r="H13" s="229"/>
      <c r="I13" s="229"/>
      <c r="J13" s="229"/>
      <c r="K13" s="229"/>
      <c r="L13" s="229"/>
      <c r="M13" s="229"/>
      <c r="N13" s="229"/>
      <c r="O13" s="229"/>
      <c r="P13" s="229"/>
      <c r="Q13" s="229"/>
      <c r="R13" s="229"/>
      <c r="S13" s="230">
        <f>SUM(G13:R13)</f>
        <v>0</v>
      </c>
    </row>
    <row r="14" spans="1:19" s="154" customFormat="1" ht="30" customHeight="1" x14ac:dyDescent="0.3">
      <c r="A14" s="435" t="s">
        <v>160</v>
      </c>
      <c r="B14" s="436"/>
      <c r="C14" s="437"/>
      <c r="D14" s="458" t="s">
        <v>161</v>
      </c>
      <c r="E14" s="458"/>
      <c r="F14" s="492" t="s">
        <v>281</v>
      </c>
      <c r="G14" s="492"/>
      <c r="H14" s="494"/>
      <c r="I14" s="495"/>
      <c r="J14" s="495"/>
      <c r="K14" s="495"/>
      <c r="L14" s="495"/>
      <c r="M14" s="495"/>
      <c r="N14" s="495"/>
      <c r="O14" s="495"/>
      <c r="P14" s="495"/>
      <c r="Q14" s="495"/>
      <c r="R14" s="495"/>
      <c r="S14" s="496"/>
    </row>
    <row r="15" spans="1:19" s="154" customFormat="1" ht="15.75" customHeight="1" x14ac:dyDescent="0.3">
      <c r="A15" s="504" t="s">
        <v>142</v>
      </c>
      <c r="B15" s="505"/>
      <c r="C15" s="506"/>
      <c r="D15" s="469">
        <f>S12</f>
        <v>26000</v>
      </c>
      <c r="E15" s="469"/>
      <c r="F15" s="493">
        <f>D15/D17</f>
        <v>1</v>
      </c>
      <c r="G15" s="493"/>
      <c r="H15" s="497"/>
      <c r="I15" s="498"/>
      <c r="J15" s="498"/>
      <c r="K15" s="498"/>
      <c r="L15" s="498"/>
      <c r="M15" s="498"/>
      <c r="N15" s="498"/>
      <c r="O15" s="498"/>
      <c r="P15" s="498"/>
      <c r="Q15" s="498"/>
      <c r="R15" s="498"/>
      <c r="S15" s="499"/>
    </row>
    <row r="16" spans="1:19" s="154" customFormat="1" ht="15.75" customHeight="1" x14ac:dyDescent="0.3">
      <c r="A16" s="504" t="s">
        <v>336</v>
      </c>
      <c r="B16" s="505"/>
      <c r="C16" s="506"/>
      <c r="D16" s="469">
        <f>S13</f>
        <v>0</v>
      </c>
      <c r="E16" s="469"/>
      <c r="F16" s="493">
        <f>D16/D17</f>
        <v>0</v>
      </c>
      <c r="G16" s="493"/>
      <c r="H16" s="497"/>
      <c r="I16" s="498"/>
      <c r="J16" s="498"/>
      <c r="K16" s="498"/>
      <c r="L16" s="498"/>
      <c r="M16" s="498"/>
      <c r="N16" s="498"/>
      <c r="O16" s="498"/>
      <c r="P16" s="498"/>
      <c r="Q16" s="498"/>
      <c r="R16" s="498"/>
      <c r="S16" s="499"/>
    </row>
    <row r="17" spans="1:19" s="154" customFormat="1" ht="15.75" customHeight="1" x14ac:dyDescent="0.3">
      <c r="A17" s="504" t="s">
        <v>162</v>
      </c>
      <c r="B17" s="505"/>
      <c r="C17" s="506"/>
      <c r="D17" s="469">
        <f>SUM(D15:D16)</f>
        <v>26000</v>
      </c>
      <c r="E17" s="469"/>
      <c r="F17" s="493">
        <f>SUM(F15:F16)</f>
        <v>1</v>
      </c>
      <c r="G17" s="493"/>
      <c r="H17" s="500"/>
      <c r="I17" s="501"/>
      <c r="J17" s="501"/>
      <c r="K17" s="501"/>
      <c r="L17" s="501"/>
      <c r="M17" s="501"/>
      <c r="N17" s="501"/>
      <c r="O17" s="501"/>
      <c r="P17" s="501"/>
      <c r="Q17" s="501"/>
      <c r="R17" s="501"/>
      <c r="S17" s="502"/>
    </row>
    <row r="18" spans="1:19" s="154" customFormat="1" ht="15.75" customHeight="1" x14ac:dyDescent="0.3">
      <c r="A18" s="476" t="s">
        <v>169</v>
      </c>
      <c r="B18" s="477"/>
      <c r="C18" s="477"/>
      <c r="D18" s="477"/>
      <c r="E18" s="477"/>
      <c r="F18" s="477"/>
      <c r="G18" s="477"/>
      <c r="H18" s="477"/>
      <c r="I18" s="477"/>
      <c r="J18" s="477"/>
      <c r="K18" s="477"/>
      <c r="L18" s="477"/>
      <c r="M18" s="477"/>
      <c r="N18" s="477"/>
      <c r="O18" s="477"/>
      <c r="P18" s="477"/>
      <c r="Q18" s="477"/>
      <c r="R18" s="477"/>
      <c r="S18" s="478"/>
    </row>
    <row r="19" spans="1:19" ht="48" customHeight="1" x14ac:dyDescent="0.3">
      <c r="A19" s="474" t="s">
        <v>130</v>
      </c>
      <c r="B19" s="470" t="s">
        <v>192</v>
      </c>
      <c r="C19" s="471"/>
      <c r="D19" s="482" t="s">
        <v>129</v>
      </c>
      <c r="E19" s="202" t="s">
        <v>143</v>
      </c>
      <c r="F19" s="186" t="s">
        <v>131</v>
      </c>
      <c r="G19" s="186" t="s">
        <v>220</v>
      </c>
      <c r="H19" s="186" t="s">
        <v>221</v>
      </c>
      <c r="I19" s="186" t="s">
        <v>222</v>
      </c>
      <c r="J19" s="186" t="s">
        <v>223</v>
      </c>
      <c r="K19" s="186" t="s">
        <v>224</v>
      </c>
      <c r="L19" s="186" t="s">
        <v>225</v>
      </c>
      <c r="M19" s="186" t="s">
        <v>226</v>
      </c>
      <c r="N19" s="186" t="s">
        <v>227</v>
      </c>
      <c r="O19" s="186" t="s">
        <v>228</v>
      </c>
      <c r="P19" s="186" t="s">
        <v>229</v>
      </c>
      <c r="Q19" s="186" t="s">
        <v>230</v>
      </c>
      <c r="R19" s="186" t="s">
        <v>231</v>
      </c>
      <c r="S19" s="190" t="s">
        <v>142</v>
      </c>
    </row>
    <row r="20" spans="1:19" x14ac:dyDescent="0.3">
      <c r="A20" s="475"/>
      <c r="B20" s="472"/>
      <c r="C20" s="473"/>
      <c r="D20" s="482"/>
      <c r="E20" s="479" t="s">
        <v>145</v>
      </c>
      <c r="F20" s="480"/>
      <c r="G20" s="480"/>
      <c r="H20" s="480"/>
      <c r="I20" s="480"/>
      <c r="J20" s="480"/>
      <c r="K20" s="480"/>
      <c r="L20" s="480"/>
      <c r="M20" s="480"/>
      <c r="N20" s="480"/>
      <c r="O20" s="480"/>
      <c r="P20" s="480"/>
      <c r="Q20" s="480"/>
      <c r="R20" s="480"/>
      <c r="S20" s="481"/>
    </row>
    <row r="21" spans="1:19" ht="24" customHeight="1" x14ac:dyDescent="0.3">
      <c r="A21" s="466" t="s">
        <v>188</v>
      </c>
      <c r="B21" s="457" t="s">
        <v>93</v>
      </c>
      <c r="C21" s="457"/>
      <c r="D21" s="243"/>
      <c r="E21" s="244"/>
      <c r="F21" s="245"/>
      <c r="G21" s="245"/>
      <c r="H21" s="245"/>
      <c r="I21" s="245"/>
      <c r="J21" s="245"/>
      <c r="K21" s="245"/>
      <c r="L21" s="245"/>
      <c r="M21" s="245"/>
      <c r="N21" s="245"/>
      <c r="O21" s="245"/>
      <c r="P21" s="245"/>
      <c r="Q21" s="245"/>
      <c r="R21" s="245"/>
      <c r="S21" s="195">
        <f t="shared" ref="S21:S34" si="0">SUM(G21:R21)</f>
        <v>0</v>
      </c>
    </row>
    <row r="22" spans="1:19" x14ac:dyDescent="0.3">
      <c r="A22" s="467"/>
      <c r="B22" s="457" t="s">
        <v>90</v>
      </c>
      <c r="C22" s="457"/>
      <c r="D22" s="243"/>
      <c r="E22" s="245"/>
      <c r="F22" s="245"/>
      <c r="G22" s="245"/>
      <c r="H22" s="245"/>
      <c r="I22" s="245"/>
      <c r="J22" s="245"/>
      <c r="K22" s="245"/>
      <c r="L22" s="245"/>
      <c r="M22" s="245"/>
      <c r="N22" s="245"/>
      <c r="O22" s="245"/>
      <c r="P22" s="245"/>
      <c r="Q22" s="245"/>
      <c r="R22" s="245"/>
      <c r="S22" s="195">
        <f t="shared" si="0"/>
        <v>0</v>
      </c>
    </row>
    <row r="23" spans="1:19" x14ac:dyDescent="0.3">
      <c r="A23" s="467"/>
      <c r="B23" s="457" t="s">
        <v>288</v>
      </c>
      <c r="C23" s="457"/>
      <c r="D23" s="243"/>
      <c r="E23" s="245"/>
      <c r="F23" s="245"/>
      <c r="G23" s="245"/>
      <c r="H23" s="245"/>
      <c r="I23" s="245"/>
      <c r="J23" s="245"/>
      <c r="K23" s="245"/>
      <c r="L23" s="245"/>
      <c r="M23" s="245"/>
      <c r="N23" s="245"/>
      <c r="O23" s="245"/>
      <c r="P23" s="245"/>
      <c r="Q23" s="245"/>
      <c r="R23" s="245"/>
      <c r="S23" s="195">
        <f t="shared" si="0"/>
        <v>0</v>
      </c>
    </row>
    <row r="24" spans="1:19" x14ac:dyDescent="0.3">
      <c r="A24" s="467"/>
      <c r="B24" s="457" t="s">
        <v>289</v>
      </c>
      <c r="C24" s="457"/>
      <c r="D24" s="243"/>
      <c r="E24" s="245"/>
      <c r="F24" s="245"/>
      <c r="G24" s="245"/>
      <c r="H24" s="245"/>
      <c r="I24" s="245"/>
      <c r="J24" s="245"/>
      <c r="K24" s="245"/>
      <c r="L24" s="245"/>
      <c r="M24" s="245"/>
      <c r="N24" s="245"/>
      <c r="O24" s="245"/>
      <c r="P24" s="245"/>
      <c r="Q24" s="245"/>
      <c r="R24" s="245"/>
      <c r="S24" s="195">
        <f t="shared" si="0"/>
        <v>0</v>
      </c>
    </row>
    <row r="25" spans="1:19" x14ac:dyDescent="0.3">
      <c r="A25" s="467"/>
      <c r="B25" s="457" t="s">
        <v>92</v>
      </c>
      <c r="C25" s="457"/>
      <c r="D25" s="243"/>
      <c r="E25" s="245"/>
      <c r="F25" s="245"/>
      <c r="G25" s="245"/>
      <c r="H25" s="245"/>
      <c r="I25" s="245"/>
      <c r="J25" s="245"/>
      <c r="K25" s="245"/>
      <c r="L25" s="245"/>
      <c r="M25" s="245"/>
      <c r="N25" s="245"/>
      <c r="O25" s="245"/>
      <c r="P25" s="245"/>
      <c r="Q25" s="245"/>
      <c r="R25" s="245"/>
      <c r="S25" s="195">
        <f t="shared" si="0"/>
        <v>0</v>
      </c>
    </row>
    <row r="26" spans="1:19" ht="24" customHeight="1" x14ac:dyDescent="0.3">
      <c r="A26" s="467"/>
      <c r="B26" s="457" t="s">
        <v>287</v>
      </c>
      <c r="C26" s="457"/>
      <c r="D26" s="243"/>
      <c r="E26" s="245"/>
      <c r="F26" s="245"/>
      <c r="G26" s="245"/>
      <c r="H26" s="245"/>
      <c r="I26" s="245"/>
      <c r="J26" s="245"/>
      <c r="K26" s="245"/>
      <c r="L26" s="245"/>
      <c r="M26" s="245"/>
      <c r="N26" s="245"/>
      <c r="O26" s="245"/>
      <c r="P26" s="245"/>
      <c r="Q26" s="245"/>
      <c r="R26" s="245"/>
      <c r="S26" s="195">
        <f t="shared" si="0"/>
        <v>0</v>
      </c>
    </row>
    <row r="27" spans="1:19" ht="26.25" customHeight="1" x14ac:dyDescent="0.3">
      <c r="A27" s="467"/>
      <c r="B27" s="457" t="s">
        <v>290</v>
      </c>
      <c r="C27" s="457"/>
      <c r="D27" s="243"/>
      <c r="E27" s="245"/>
      <c r="F27" s="245"/>
      <c r="G27" s="245"/>
      <c r="H27" s="245"/>
      <c r="I27" s="245"/>
      <c r="J27" s="245"/>
      <c r="K27" s="245"/>
      <c r="L27" s="245"/>
      <c r="M27" s="245"/>
      <c r="N27" s="245"/>
      <c r="O27" s="245"/>
      <c r="P27" s="245"/>
      <c r="Q27" s="245"/>
      <c r="R27" s="245"/>
      <c r="S27" s="195">
        <f t="shared" si="0"/>
        <v>0</v>
      </c>
    </row>
    <row r="28" spans="1:19" x14ac:dyDescent="0.3">
      <c r="A28" s="467"/>
      <c r="B28" s="457" t="s">
        <v>285</v>
      </c>
      <c r="C28" s="457"/>
      <c r="D28" s="243"/>
      <c r="E28" s="245"/>
      <c r="F28" s="245"/>
      <c r="G28" s="245"/>
      <c r="H28" s="245"/>
      <c r="I28" s="245"/>
      <c r="J28" s="245"/>
      <c r="K28" s="245"/>
      <c r="L28" s="245"/>
      <c r="M28" s="245"/>
      <c r="N28" s="245"/>
      <c r="O28" s="245"/>
      <c r="P28" s="245"/>
      <c r="Q28" s="245"/>
      <c r="R28" s="245"/>
      <c r="S28" s="195">
        <f t="shared" si="0"/>
        <v>0</v>
      </c>
    </row>
    <row r="29" spans="1:19" x14ac:dyDescent="0.3">
      <c r="A29" s="468"/>
      <c r="B29" s="457" t="s">
        <v>286</v>
      </c>
      <c r="C29" s="457"/>
      <c r="D29" s="243"/>
      <c r="E29" s="245"/>
      <c r="F29" s="245"/>
      <c r="G29" s="245"/>
      <c r="H29" s="245"/>
      <c r="I29" s="245"/>
      <c r="J29" s="245"/>
      <c r="K29" s="245"/>
      <c r="L29" s="245"/>
      <c r="M29" s="245"/>
      <c r="N29" s="245"/>
      <c r="O29" s="245"/>
      <c r="P29" s="245"/>
      <c r="Q29" s="245"/>
      <c r="R29" s="245"/>
      <c r="S29" s="195">
        <f t="shared" si="0"/>
        <v>0</v>
      </c>
    </row>
    <row r="30" spans="1:19" ht="27.6" x14ac:dyDescent="0.3">
      <c r="A30" s="246" t="s">
        <v>195</v>
      </c>
      <c r="B30" s="457" t="s">
        <v>178</v>
      </c>
      <c r="C30" s="457"/>
      <c r="D30" s="243"/>
      <c r="E30" s="244"/>
      <c r="F30" s="245"/>
      <c r="G30" s="245"/>
      <c r="H30" s="245"/>
      <c r="I30" s="245"/>
      <c r="J30" s="245"/>
      <c r="K30" s="245"/>
      <c r="L30" s="245"/>
      <c r="M30" s="245"/>
      <c r="N30" s="245"/>
      <c r="O30" s="245"/>
      <c r="P30" s="245"/>
      <c r="Q30" s="245"/>
      <c r="R30" s="245"/>
      <c r="S30" s="195">
        <f t="shared" si="0"/>
        <v>0</v>
      </c>
    </row>
    <row r="31" spans="1:19" ht="25.5" customHeight="1" x14ac:dyDescent="0.3">
      <c r="A31" s="466" t="s">
        <v>307</v>
      </c>
      <c r="B31" s="459" t="s">
        <v>309</v>
      </c>
      <c r="C31" s="460"/>
      <c r="D31" s="243"/>
      <c r="E31" s="244"/>
      <c r="F31" s="245"/>
      <c r="G31" s="245"/>
      <c r="H31" s="245"/>
      <c r="I31" s="245"/>
      <c r="J31" s="245"/>
      <c r="K31" s="245"/>
      <c r="L31" s="245"/>
      <c r="M31" s="245"/>
      <c r="N31" s="245"/>
      <c r="O31" s="245"/>
      <c r="P31" s="245"/>
      <c r="Q31" s="245"/>
      <c r="R31" s="245"/>
      <c r="S31" s="195">
        <f t="shared" si="0"/>
        <v>0</v>
      </c>
    </row>
    <row r="32" spans="1:19" ht="30" customHeight="1" x14ac:dyDescent="0.3">
      <c r="A32" s="467"/>
      <c r="B32" s="459" t="s">
        <v>310</v>
      </c>
      <c r="C32" s="460"/>
      <c r="D32" s="243"/>
      <c r="E32" s="244"/>
      <c r="F32" s="245"/>
      <c r="G32" s="245"/>
      <c r="H32" s="245"/>
      <c r="I32" s="245"/>
      <c r="J32" s="245"/>
      <c r="K32" s="245"/>
      <c r="L32" s="245"/>
      <c r="M32" s="245"/>
      <c r="N32" s="245"/>
      <c r="O32" s="245"/>
      <c r="P32" s="245"/>
      <c r="Q32" s="245"/>
      <c r="R32" s="245"/>
      <c r="S32" s="195">
        <f t="shared" si="0"/>
        <v>0</v>
      </c>
    </row>
    <row r="33" spans="1:21" ht="30" customHeight="1" x14ac:dyDescent="0.3">
      <c r="A33" s="468"/>
      <c r="B33" s="514" t="s">
        <v>312</v>
      </c>
      <c r="C33" s="515"/>
      <c r="D33" s="243"/>
      <c r="E33" s="244"/>
      <c r="F33" s="245"/>
      <c r="G33" s="245"/>
      <c r="H33" s="245"/>
      <c r="I33" s="245"/>
      <c r="J33" s="245"/>
      <c r="K33" s="245"/>
      <c r="L33" s="245"/>
      <c r="M33" s="245"/>
      <c r="N33" s="245"/>
      <c r="O33" s="245"/>
      <c r="P33" s="245"/>
      <c r="Q33" s="245"/>
      <c r="R33" s="245"/>
      <c r="S33" s="195">
        <f t="shared" si="0"/>
        <v>0</v>
      </c>
    </row>
    <row r="34" spans="1:21" x14ac:dyDescent="0.3">
      <c r="A34" s="246" t="s">
        <v>308</v>
      </c>
      <c r="B34" s="457" t="s">
        <v>311</v>
      </c>
      <c r="C34" s="457"/>
      <c r="D34" s="243"/>
      <c r="E34" s="244"/>
      <c r="F34" s="245"/>
      <c r="G34" s="245"/>
      <c r="H34" s="245"/>
      <c r="I34" s="245"/>
      <c r="J34" s="245"/>
      <c r="K34" s="245"/>
      <c r="L34" s="245"/>
      <c r="M34" s="245"/>
      <c r="N34" s="245"/>
      <c r="O34" s="245"/>
      <c r="P34" s="245"/>
      <c r="Q34" s="245"/>
      <c r="R34" s="245"/>
      <c r="S34" s="195">
        <f t="shared" si="0"/>
        <v>0</v>
      </c>
    </row>
    <row r="35" spans="1:21" ht="15" customHeight="1" x14ac:dyDescent="0.3">
      <c r="A35" s="464" t="s">
        <v>146</v>
      </c>
      <c r="B35" s="465"/>
      <c r="C35" s="465"/>
      <c r="D35" s="465"/>
      <c r="E35" s="247"/>
      <c r="F35" s="163"/>
      <c r="G35" s="248">
        <f>SUM(G21:G34)</f>
        <v>0</v>
      </c>
      <c r="H35" s="248">
        <f t="shared" ref="H35:R35" si="1">SUM(H21:H34)</f>
        <v>0</v>
      </c>
      <c r="I35" s="248">
        <f t="shared" si="1"/>
        <v>0</v>
      </c>
      <c r="J35" s="248">
        <f t="shared" si="1"/>
        <v>0</v>
      </c>
      <c r="K35" s="248">
        <f t="shared" si="1"/>
        <v>0</v>
      </c>
      <c r="L35" s="248">
        <f t="shared" si="1"/>
        <v>0</v>
      </c>
      <c r="M35" s="248">
        <f t="shared" si="1"/>
        <v>0</v>
      </c>
      <c r="N35" s="248">
        <f t="shared" si="1"/>
        <v>0</v>
      </c>
      <c r="O35" s="248">
        <f t="shared" si="1"/>
        <v>0</v>
      </c>
      <c r="P35" s="248">
        <f t="shared" si="1"/>
        <v>0</v>
      </c>
      <c r="Q35" s="248">
        <f t="shared" si="1"/>
        <v>0</v>
      </c>
      <c r="R35" s="248">
        <f t="shared" si="1"/>
        <v>0</v>
      </c>
      <c r="S35" s="249">
        <f>SUM(G35:R35)</f>
        <v>0</v>
      </c>
    </row>
    <row r="36" spans="1:21" ht="15" customHeight="1" x14ac:dyDescent="0.3">
      <c r="A36" s="509" t="s">
        <v>147</v>
      </c>
      <c r="B36" s="510"/>
      <c r="C36" s="510"/>
      <c r="D36" s="510"/>
      <c r="E36" s="510"/>
      <c r="F36" s="510"/>
      <c r="G36" s="510"/>
      <c r="H36" s="510"/>
      <c r="I36" s="510"/>
      <c r="J36" s="510"/>
      <c r="K36" s="510"/>
      <c r="L36" s="510"/>
      <c r="M36" s="510"/>
      <c r="N36" s="510"/>
      <c r="O36" s="510"/>
      <c r="P36" s="510"/>
      <c r="Q36" s="510"/>
      <c r="R36" s="510"/>
      <c r="S36" s="511"/>
    </row>
    <row r="37" spans="1:21" ht="15" customHeight="1" x14ac:dyDescent="0.3">
      <c r="A37" s="520" t="s">
        <v>20</v>
      </c>
      <c r="B37" s="512" t="s">
        <v>313</v>
      </c>
      <c r="C37" s="513"/>
      <c r="D37" s="250"/>
      <c r="E37" s="250"/>
      <c r="F37" s="250"/>
      <c r="G37" s="245"/>
      <c r="H37" s="245"/>
      <c r="I37" s="245"/>
      <c r="J37" s="245"/>
      <c r="K37" s="245"/>
      <c r="L37" s="245"/>
      <c r="M37" s="245"/>
      <c r="N37" s="245"/>
      <c r="O37" s="245"/>
      <c r="P37" s="245"/>
      <c r="Q37" s="245"/>
      <c r="R37" s="245"/>
      <c r="S37" s="195">
        <f>SUM(G37:R37)</f>
        <v>0</v>
      </c>
    </row>
    <row r="38" spans="1:21" x14ac:dyDescent="0.3">
      <c r="A38" s="521"/>
      <c r="B38" s="512" t="s">
        <v>314</v>
      </c>
      <c r="C38" s="513"/>
      <c r="D38" s="243"/>
      <c r="E38" s="244"/>
      <c r="F38" s="251"/>
      <c r="G38" s="245"/>
      <c r="H38" s="245"/>
      <c r="I38" s="245"/>
      <c r="J38" s="245"/>
      <c r="K38" s="245"/>
      <c r="L38" s="245"/>
      <c r="M38" s="245"/>
      <c r="N38" s="245"/>
      <c r="O38" s="245"/>
      <c r="P38" s="245"/>
      <c r="Q38" s="245"/>
      <c r="R38" s="245"/>
      <c r="S38" s="195">
        <f>SUM(G38:R38)</f>
        <v>0</v>
      </c>
    </row>
    <row r="39" spans="1:21" x14ac:dyDescent="0.3">
      <c r="A39" s="522"/>
      <c r="B39" s="512" t="s">
        <v>333</v>
      </c>
      <c r="C39" s="513"/>
      <c r="D39" s="243"/>
      <c r="E39" s="244"/>
      <c r="F39" s="251"/>
      <c r="G39" s="245"/>
      <c r="H39" s="245"/>
      <c r="I39" s="245"/>
      <c r="J39" s="245"/>
      <c r="K39" s="245"/>
      <c r="L39" s="245"/>
      <c r="M39" s="245"/>
      <c r="N39" s="245"/>
      <c r="O39" s="245"/>
      <c r="P39" s="245"/>
      <c r="Q39" s="245"/>
      <c r="R39" s="245"/>
      <c r="S39" s="195">
        <f t="shared" ref="S39:S44" si="2">SUM(G39:R39)</f>
        <v>0</v>
      </c>
    </row>
    <row r="40" spans="1:21" x14ac:dyDescent="0.3">
      <c r="A40" s="252" t="s">
        <v>127</v>
      </c>
      <c r="B40" s="455" t="s">
        <v>196</v>
      </c>
      <c r="C40" s="456"/>
      <c r="D40" s="243"/>
      <c r="E40" s="244"/>
      <c r="F40" s="251"/>
      <c r="G40" s="245"/>
      <c r="H40" s="245"/>
      <c r="I40" s="245"/>
      <c r="J40" s="245"/>
      <c r="K40" s="245"/>
      <c r="L40" s="245"/>
      <c r="M40" s="245"/>
      <c r="N40" s="245"/>
      <c r="O40" s="245"/>
      <c r="P40" s="245"/>
      <c r="Q40" s="245"/>
      <c r="R40" s="245"/>
      <c r="S40" s="195">
        <f t="shared" si="2"/>
        <v>0</v>
      </c>
    </row>
    <row r="41" spans="1:21" x14ac:dyDescent="0.3">
      <c r="A41" s="253" t="s">
        <v>191</v>
      </c>
      <c r="B41" s="507" t="s">
        <v>128</v>
      </c>
      <c r="C41" s="508"/>
      <c r="D41" s="243"/>
      <c r="E41" s="244"/>
      <c r="F41" s="251"/>
      <c r="G41" s="245"/>
      <c r="H41" s="245"/>
      <c r="I41" s="245"/>
      <c r="J41" s="245"/>
      <c r="K41" s="245"/>
      <c r="L41" s="245"/>
      <c r="M41" s="245"/>
      <c r="N41" s="245"/>
      <c r="O41" s="245"/>
      <c r="P41" s="245"/>
      <c r="Q41" s="245"/>
      <c r="R41" s="245"/>
      <c r="S41" s="195">
        <f t="shared" si="2"/>
        <v>0</v>
      </c>
    </row>
    <row r="42" spans="1:21" x14ac:dyDescent="0.3">
      <c r="A42" s="518" t="s">
        <v>279</v>
      </c>
      <c r="B42" s="507" t="s">
        <v>280</v>
      </c>
      <c r="C42" s="508"/>
      <c r="D42" s="243"/>
      <c r="E42" s="244"/>
      <c r="F42" s="251"/>
      <c r="G42" s="245"/>
      <c r="H42" s="245"/>
      <c r="I42" s="245"/>
      <c r="J42" s="245"/>
      <c r="K42" s="245"/>
      <c r="L42" s="245"/>
      <c r="M42" s="245"/>
      <c r="N42" s="245"/>
      <c r="O42" s="245"/>
      <c r="P42" s="245"/>
      <c r="Q42" s="245"/>
      <c r="R42" s="245"/>
      <c r="S42" s="195">
        <f t="shared" si="2"/>
        <v>0</v>
      </c>
    </row>
    <row r="43" spans="1:21" x14ac:dyDescent="0.3">
      <c r="A43" s="519"/>
      <c r="B43" s="516" t="s">
        <v>315</v>
      </c>
      <c r="C43" s="517"/>
      <c r="D43" s="243"/>
      <c r="E43" s="244"/>
      <c r="F43" s="251"/>
      <c r="G43" s="245"/>
      <c r="H43" s="245"/>
      <c r="I43" s="245"/>
      <c r="J43" s="245"/>
      <c r="K43" s="245"/>
      <c r="L43" s="245"/>
      <c r="M43" s="245"/>
      <c r="N43" s="245"/>
      <c r="O43" s="245"/>
      <c r="P43" s="245"/>
      <c r="Q43" s="245"/>
      <c r="R43" s="245"/>
      <c r="S43" s="195">
        <f t="shared" si="2"/>
        <v>0</v>
      </c>
    </row>
    <row r="44" spans="1:21" x14ac:dyDescent="0.3">
      <c r="A44" s="503" t="s">
        <v>148</v>
      </c>
      <c r="B44" s="482"/>
      <c r="C44" s="482"/>
      <c r="D44" s="482"/>
      <c r="E44" s="247"/>
      <c r="F44" s="163"/>
      <c r="G44" s="254">
        <f>SUM(G37:G43)</f>
        <v>0</v>
      </c>
      <c r="H44" s="254">
        <f t="shared" ref="H44:R44" si="3">SUM(H37:H43)</f>
        <v>0</v>
      </c>
      <c r="I44" s="254">
        <f t="shared" si="3"/>
        <v>0</v>
      </c>
      <c r="J44" s="254">
        <f t="shared" si="3"/>
        <v>0</v>
      </c>
      <c r="K44" s="254">
        <f t="shared" si="3"/>
        <v>0</v>
      </c>
      <c r="L44" s="254">
        <f t="shared" si="3"/>
        <v>0</v>
      </c>
      <c r="M44" s="254">
        <f t="shared" si="3"/>
        <v>0</v>
      </c>
      <c r="N44" s="254">
        <f t="shared" si="3"/>
        <v>0</v>
      </c>
      <c r="O44" s="254">
        <f t="shared" si="3"/>
        <v>0</v>
      </c>
      <c r="P44" s="254">
        <f t="shared" si="3"/>
        <v>0</v>
      </c>
      <c r="Q44" s="254">
        <f t="shared" si="3"/>
        <v>0</v>
      </c>
      <c r="R44" s="254">
        <f t="shared" si="3"/>
        <v>0</v>
      </c>
      <c r="S44" s="195">
        <f t="shared" si="2"/>
        <v>0</v>
      </c>
    </row>
    <row r="45" spans="1:21" s="154" customFormat="1" ht="23.25" customHeight="1" x14ac:dyDescent="0.3">
      <c r="A45" s="399" t="s">
        <v>252</v>
      </c>
      <c r="B45" s="400"/>
      <c r="C45" s="400"/>
      <c r="D45" s="400"/>
      <c r="E45" s="400"/>
      <c r="F45" s="401"/>
      <c r="G45" s="155">
        <f t="shared" ref="G45:R45" si="4">G35+G44</f>
        <v>0</v>
      </c>
      <c r="H45" s="155">
        <f t="shared" si="4"/>
        <v>0</v>
      </c>
      <c r="I45" s="155">
        <f t="shared" si="4"/>
        <v>0</v>
      </c>
      <c r="J45" s="155">
        <f t="shared" si="4"/>
        <v>0</v>
      </c>
      <c r="K45" s="155">
        <f t="shared" si="4"/>
        <v>0</v>
      </c>
      <c r="L45" s="155">
        <f t="shared" si="4"/>
        <v>0</v>
      </c>
      <c r="M45" s="155">
        <f t="shared" si="4"/>
        <v>0</v>
      </c>
      <c r="N45" s="155">
        <f t="shared" si="4"/>
        <v>0</v>
      </c>
      <c r="O45" s="155">
        <f t="shared" si="4"/>
        <v>0</v>
      </c>
      <c r="P45" s="155">
        <f t="shared" si="4"/>
        <v>0</v>
      </c>
      <c r="Q45" s="155">
        <f t="shared" si="4"/>
        <v>0</v>
      </c>
      <c r="R45" s="155">
        <f t="shared" si="4"/>
        <v>0</v>
      </c>
      <c r="S45" s="231">
        <f>SUM(G45:R45)</f>
        <v>0</v>
      </c>
    </row>
    <row r="46" spans="1:21" s="154" customFormat="1" ht="23.25" customHeight="1" x14ac:dyDescent="0.3">
      <c r="A46" s="402" t="s">
        <v>253</v>
      </c>
      <c r="B46" s="403"/>
      <c r="C46" s="403"/>
      <c r="D46" s="403"/>
      <c r="E46" s="403"/>
      <c r="F46" s="403"/>
      <c r="G46" s="245"/>
      <c r="H46" s="245"/>
      <c r="I46" s="245"/>
      <c r="J46" s="245"/>
      <c r="K46" s="245"/>
      <c r="L46" s="245"/>
      <c r="M46" s="245"/>
      <c r="N46" s="245"/>
      <c r="O46" s="245"/>
      <c r="P46" s="245"/>
      <c r="Q46" s="245"/>
      <c r="R46" s="245"/>
      <c r="S46" s="195">
        <f t="shared" ref="S46:S48" si="5">SUM(G46:R46)</f>
        <v>0</v>
      </c>
    </row>
    <row r="47" spans="1:21" s="154" customFormat="1" ht="23.25" customHeight="1" x14ac:dyDescent="0.3">
      <c r="A47" s="402" t="s">
        <v>254</v>
      </c>
      <c r="B47" s="403"/>
      <c r="C47" s="403"/>
      <c r="D47" s="403"/>
      <c r="E47" s="403"/>
      <c r="F47" s="403"/>
      <c r="G47" s="245"/>
      <c r="H47" s="245"/>
      <c r="I47" s="245"/>
      <c r="J47" s="245"/>
      <c r="K47" s="245"/>
      <c r="L47" s="245"/>
      <c r="M47" s="245"/>
      <c r="N47" s="245"/>
      <c r="O47" s="245"/>
      <c r="P47" s="245"/>
      <c r="Q47" s="245"/>
      <c r="R47" s="245"/>
      <c r="S47" s="195">
        <f t="shared" si="5"/>
        <v>0</v>
      </c>
    </row>
    <row r="48" spans="1:21" s="154" customFormat="1" ht="23.25" customHeight="1" thickBot="1" x14ac:dyDescent="0.35">
      <c r="A48" s="404" t="s">
        <v>255</v>
      </c>
      <c r="B48" s="405"/>
      <c r="C48" s="405"/>
      <c r="D48" s="405"/>
      <c r="E48" s="405"/>
      <c r="F48" s="405"/>
      <c r="G48" s="156">
        <f>G45-G46-G47</f>
        <v>0</v>
      </c>
      <c r="H48" s="156">
        <f t="shared" ref="H48:R48" si="6">H45-H46-H47</f>
        <v>0</v>
      </c>
      <c r="I48" s="156">
        <f t="shared" si="6"/>
        <v>0</v>
      </c>
      <c r="J48" s="156">
        <f t="shared" si="6"/>
        <v>0</v>
      </c>
      <c r="K48" s="156">
        <f t="shared" si="6"/>
        <v>0</v>
      </c>
      <c r="L48" s="156">
        <f t="shared" si="6"/>
        <v>0</v>
      </c>
      <c r="M48" s="156">
        <f t="shared" si="6"/>
        <v>0</v>
      </c>
      <c r="N48" s="156">
        <f t="shared" si="6"/>
        <v>0</v>
      </c>
      <c r="O48" s="156">
        <f t="shared" si="6"/>
        <v>0</v>
      </c>
      <c r="P48" s="156">
        <f t="shared" si="6"/>
        <v>0</v>
      </c>
      <c r="Q48" s="156">
        <f t="shared" si="6"/>
        <v>0</v>
      </c>
      <c r="R48" s="156">
        <f t="shared" si="6"/>
        <v>0</v>
      </c>
      <c r="S48" s="232">
        <f t="shared" si="5"/>
        <v>0</v>
      </c>
      <c r="U48" s="157"/>
    </row>
    <row r="49" spans="1:21" ht="15" thickBot="1" x14ac:dyDescent="0.35">
      <c r="A49" s="258" t="s">
        <v>250</v>
      </c>
      <c r="B49" s="259"/>
      <c r="C49" s="259"/>
      <c r="D49" s="259"/>
      <c r="E49" s="260"/>
      <c r="F49" s="259"/>
      <c r="G49" s="261"/>
      <c r="H49" s="261"/>
      <c r="I49" s="261"/>
      <c r="J49" s="261"/>
      <c r="K49" s="261"/>
      <c r="L49" s="261"/>
      <c r="M49" s="261"/>
      <c r="N49" s="261"/>
      <c r="O49" s="406" t="s">
        <v>170</v>
      </c>
      <c r="P49" s="407"/>
      <c r="Q49" s="407"/>
      <c r="R49" s="407"/>
      <c r="S49" s="196">
        <f>S12-S48</f>
        <v>26000</v>
      </c>
    </row>
    <row r="50" spans="1:21" ht="15" thickBot="1" x14ac:dyDescent="0.35">
      <c r="A50" s="258"/>
      <c r="B50" s="259"/>
      <c r="C50" s="259"/>
      <c r="D50" s="259"/>
      <c r="E50" s="260"/>
      <c r="F50" s="259"/>
      <c r="G50" s="261"/>
      <c r="H50" s="261"/>
      <c r="I50" s="261"/>
      <c r="J50" s="261"/>
      <c r="K50" s="261"/>
      <c r="L50" s="261"/>
      <c r="M50" s="261"/>
      <c r="N50" s="261"/>
      <c r="O50" s="262"/>
      <c r="P50" s="262"/>
      <c r="Q50" s="262"/>
      <c r="R50" s="262"/>
      <c r="S50" s="263"/>
      <c r="T50" s="193"/>
    </row>
    <row r="51" spans="1:21" s="158" customFormat="1" ht="17.25" customHeight="1" x14ac:dyDescent="0.3">
      <c r="A51" s="264"/>
      <c r="B51" s="392" t="s">
        <v>245</v>
      </c>
      <c r="C51" s="393"/>
      <c r="D51" s="393"/>
      <c r="E51" s="393"/>
      <c r="F51" s="393"/>
      <c r="G51" s="393"/>
      <c r="H51" s="393"/>
      <c r="I51" s="393"/>
      <c r="J51" s="393"/>
      <c r="K51" s="393"/>
      <c r="L51" s="393"/>
      <c r="M51" s="394"/>
      <c r="N51" s="265"/>
      <c r="O51" s="265"/>
      <c r="P51" s="265"/>
      <c r="Q51" s="266"/>
      <c r="R51" s="266"/>
      <c r="S51" s="266"/>
      <c r="T51" s="159"/>
      <c r="U51" s="159"/>
    </row>
    <row r="52" spans="1:21" s="158" customFormat="1" ht="66" customHeight="1" thickBot="1" x14ac:dyDescent="0.35">
      <c r="A52" s="264"/>
      <c r="B52" s="395"/>
      <c r="C52" s="396"/>
      <c r="D52" s="396"/>
      <c r="E52" s="396"/>
      <c r="F52" s="396"/>
      <c r="G52" s="396"/>
      <c r="H52" s="396"/>
      <c r="I52" s="396"/>
      <c r="J52" s="396"/>
      <c r="K52" s="396"/>
      <c r="L52" s="396"/>
      <c r="M52" s="397"/>
      <c r="N52" s="259"/>
      <c r="O52" s="259"/>
      <c r="P52" s="259"/>
      <c r="Q52" s="259"/>
      <c r="R52" s="259"/>
      <c r="S52" s="259"/>
      <c r="T52" s="159"/>
      <c r="U52" s="159"/>
    </row>
    <row r="53" spans="1:21" x14ac:dyDescent="0.3">
      <c r="A53" s="258"/>
      <c r="B53" s="259"/>
      <c r="C53" s="259"/>
      <c r="D53" s="259"/>
      <c r="E53" s="260"/>
      <c r="F53" s="259"/>
      <c r="G53" s="261"/>
      <c r="H53" s="261"/>
      <c r="I53" s="261"/>
      <c r="J53" s="261"/>
      <c r="K53" s="261"/>
      <c r="L53" s="261"/>
      <c r="M53" s="261"/>
      <c r="N53" s="261"/>
      <c r="O53" s="259"/>
      <c r="P53" s="259"/>
      <c r="Q53" s="259"/>
      <c r="R53" s="259"/>
      <c r="S53" s="259"/>
    </row>
    <row r="54" spans="1:21" x14ac:dyDescent="0.3">
      <c r="A54" s="259"/>
      <c r="B54" s="259"/>
      <c r="C54" s="267"/>
      <c r="D54" s="267"/>
      <c r="E54" s="267"/>
      <c r="F54" s="267"/>
      <c r="G54" s="268"/>
      <c r="H54" s="268"/>
      <c r="I54" s="268"/>
      <c r="J54" s="268"/>
      <c r="K54" s="264"/>
      <c r="L54" s="267"/>
      <c r="M54" s="267"/>
      <c r="N54" s="267"/>
      <c r="O54" s="259"/>
      <c r="P54" s="259"/>
      <c r="Q54" s="259"/>
      <c r="R54" s="259"/>
      <c r="S54" s="259"/>
    </row>
    <row r="55" spans="1:21" x14ac:dyDescent="0.3">
      <c r="A55" s="259"/>
      <c r="B55" s="259"/>
      <c r="C55" s="398" t="s">
        <v>190</v>
      </c>
      <c r="D55" s="398"/>
      <c r="E55" s="398"/>
      <c r="F55" s="398"/>
      <c r="G55" s="269"/>
      <c r="H55" s="398"/>
      <c r="I55" s="398"/>
      <c r="J55" s="398"/>
      <c r="K55" s="264"/>
      <c r="L55" s="398" t="s">
        <v>168</v>
      </c>
      <c r="M55" s="398"/>
      <c r="N55" s="398"/>
      <c r="O55" s="259"/>
      <c r="P55" s="259"/>
      <c r="Q55" s="259"/>
      <c r="R55" s="259"/>
      <c r="S55" s="259"/>
    </row>
    <row r="56" spans="1:21" ht="15" thickBot="1" x14ac:dyDescent="0.35">
      <c r="A56" s="259"/>
      <c r="B56" s="259"/>
      <c r="C56" s="259"/>
      <c r="D56" s="259"/>
      <c r="E56" s="260"/>
      <c r="F56" s="259"/>
      <c r="G56" s="259"/>
      <c r="H56" s="259"/>
      <c r="I56" s="259"/>
      <c r="J56" s="259"/>
      <c r="K56" s="259"/>
      <c r="L56" s="259"/>
      <c r="M56" s="259"/>
      <c r="N56" s="259"/>
      <c r="O56" s="259"/>
      <c r="P56" s="259"/>
      <c r="Q56" s="259"/>
      <c r="R56" s="259"/>
      <c r="S56" s="259"/>
    </row>
    <row r="57" spans="1:21" ht="16.8" x14ac:dyDescent="0.3">
      <c r="A57" s="483" t="s">
        <v>338</v>
      </c>
      <c r="B57" s="484"/>
      <c r="C57" s="484"/>
      <c r="D57" s="484"/>
      <c r="E57" s="484"/>
      <c r="F57" s="484"/>
      <c r="G57" s="484"/>
      <c r="H57" s="484"/>
      <c r="I57" s="484"/>
      <c r="J57" s="484"/>
      <c r="K57" s="484"/>
      <c r="L57" s="484"/>
      <c r="M57" s="484"/>
      <c r="N57" s="484"/>
      <c r="O57" s="484"/>
      <c r="P57" s="484"/>
      <c r="Q57" s="484"/>
      <c r="R57" s="484"/>
      <c r="S57" s="485"/>
    </row>
    <row r="58" spans="1:21" x14ac:dyDescent="0.3">
      <c r="A58" s="486" t="s">
        <v>282</v>
      </c>
      <c r="B58" s="487"/>
      <c r="C58" s="487"/>
      <c r="D58" s="487"/>
      <c r="E58" s="487"/>
      <c r="F58" s="487"/>
      <c r="G58" s="487"/>
      <c r="H58" s="487"/>
      <c r="I58" s="487"/>
      <c r="J58" s="487"/>
      <c r="K58" s="487"/>
      <c r="L58" s="487"/>
      <c r="M58" s="487"/>
      <c r="N58" s="487"/>
      <c r="O58" s="487"/>
      <c r="P58" s="487"/>
      <c r="Q58" s="487"/>
      <c r="R58" s="487"/>
      <c r="S58" s="488"/>
    </row>
    <row r="59" spans="1:21" ht="15" thickBot="1" x14ac:dyDescent="0.35">
      <c r="A59" s="489" t="s">
        <v>283</v>
      </c>
      <c r="B59" s="490"/>
      <c r="C59" s="490"/>
      <c r="D59" s="490"/>
      <c r="E59" s="490"/>
      <c r="F59" s="490"/>
      <c r="G59" s="490"/>
      <c r="H59" s="490"/>
      <c r="I59" s="490"/>
      <c r="J59" s="490"/>
      <c r="K59" s="490"/>
      <c r="L59" s="490"/>
      <c r="M59" s="490"/>
      <c r="N59" s="490"/>
      <c r="O59" s="490"/>
      <c r="P59" s="490"/>
      <c r="Q59" s="490"/>
      <c r="R59" s="490"/>
      <c r="S59" s="491"/>
    </row>
    <row r="60" spans="1:21" x14ac:dyDescent="0.3">
      <c r="E60" s="191"/>
    </row>
    <row r="61" spans="1:21" x14ac:dyDescent="0.3">
      <c r="E61" s="191"/>
    </row>
    <row r="62" spans="1:21" x14ac:dyDescent="0.3">
      <c r="E62" s="191"/>
    </row>
    <row r="63" spans="1:21" x14ac:dyDescent="0.3">
      <c r="E63" s="191"/>
    </row>
    <row r="64" spans="1:21" x14ac:dyDescent="0.3">
      <c r="E64" s="191"/>
    </row>
  </sheetData>
  <sheetProtection algorithmName="SHA-512" hashValue="MDWtN+jAYLEn3Pf+6uL4EhfR+S3r7wA1NJr8y1ZBW8GqARJpe61BzvBmR7olhzE36jhW0QZOCnhDbZXZ01f50A==" saltValue="8zVo4wPx/1AkT/q7oxK4RQ==" spinCount="100000" sheet="1" formatCells="0" formatColumns="0" formatRows="0" insertRows="0" autoFilter="0" pivotTables="0"/>
  <mergeCells count="86">
    <mergeCell ref="A31:A33"/>
    <mergeCell ref="B33:C33"/>
    <mergeCell ref="B37:C37"/>
    <mergeCell ref="B43:C43"/>
    <mergeCell ref="A42:A43"/>
    <mergeCell ref="A37:A39"/>
    <mergeCell ref="B39:C39"/>
    <mergeCell ref="A57:S57"/>
    <mergeCell ref="A58:S58"/>
    <mergeCell ref="A59:S59"/>
    <mergeCell ref="F14:G14"/>
    <mergeCell ref="F15:G15"/>
    <mergeCell ref="F16:G16"/>
    <mergeCell ref="F17:G17"/>
    <mergeCell ref="H14:S17"/>
    <mergeCell ref="A44:D44"/>
    <mergeCell ref="A17:C17"/>
    <mergeCell ref="A15:C15"/>
    <mergeCell ref="A16:C16"/>
    <mergeCell ref="B42:C42"/>
    <mergeCell ref="A36:S36"/>
    <mergeCell ref="B38:C38"/>
    <mergeCell ref="B41:C41"/>
    <mergeCell ref="A5:S5"/>
    <mergeCell ref="A35:D35"/>
    <mergeCell ref="A21:A29"/>
    <mergeCell ref="B21:C21"/>
    <mergeCell ref="B30:C30"/>
    <mergeCell ref="D15:E15"/>
    <mergeCell ref="D16:E16"/>
    <mergeCell ref="D17:E17"/>
    <mergeCell ref="B19:C20"/>
    <mergeCell ref="B22:C22"/>
    <mergeCell ref="B23:C23"/>
    <mergeCell ref="A19:A20"/>
    <mergeCell ref="A18:S18"/>
    <mergeCell ref="E20:S20"/>
    <mergeCell ref="D19:D20"/>
    <mergeCell ref="D6:E6"/>
    <mergeCell ref="F6:G6"/>
    <mergeCell ref="H6:I6"/>
    <mergeCell ref="J6:K6"/>
    <mergeCell ref="B40:C40"/>
    <mergeCell ref="B25:C25"/>
    <mergeCell ref="B26:C26"/>
    <mergeCell ref="B29:C29"/>
    <mergeCell ref="D14:E14"/>
    <mergeCell ref="B28:C28"/>
    <mergeCell ref="B27:C27"/>
    <mergeCell ref="B24:C24"/>
    <mergeCell ref="B31:C31"/>
    <mergeCell ref="B32:C32"/>
    <mergeCell ref="B34:C34"/>
    <mergeCell ref="L6:M6"/>
    <mergeCell ref="A13:C13"/>
    <mergeCell ref="D13:F13"/>
    <mergeCell ref="A14:C14"/>
    <mergeCell ref="Q7:R7"/>
    <mergeCell ref="H7:I7"/>
    <mergeCell ref="A8:S8"/>
    <mergeCell ref="A9:F9"/>
    <mergeCell ref="A10:S10"/>
    <mergeCell ref="A11:C12"/>
    <mergeCell ref="D11:F11"/>
    <mergeCell ref="D12:F12"/>
    <mergeCell ref="E7:F7"/>
    <mergeCell ref="K7:L7"/>
    <mergeCell ref="N7:O7"/>
    <mergeCell ref="N6:O6"/>
    <mergeCell ref="A1:A3"/>
    <mergeCell ref="P1:Q1"/>
    <mergeCell ref="R1:S1"/>
    <mergeCell ref="P2:Q2"/>
    <mergeCell ref="R2:S2"/>
    <mergeCell ref="P3:S3"/>
    <mergeCell ref="B1:O3"/>
    <mergeCell ref="A45:F45"/>
    <mergeCell ref="A46:F46"/>
    <mergeCell ref="A47:F47"/>
    <mergeCell ref="A48:F48"/>
    <mergeCell ref="O49:R49"/>
    <mergeCell ref="B51:M51"/>
    <mergeCell ref="B52:M52"/>
    <mergeCell ref="C55:F55"/>
    <mergeCell ref="H55:J55"/>
    <mergeCell ref="L55:N55"/>
  </mergeCells>
  <pageMargins left="0.7" right="0.7" top="0.75" bottom="0.75" header="0.3" footer="0.3"/>
  <pageSetup paperSize="9" scale="2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62"/>
  <sheetViews>
    <sheetView view="pageBreakPreview" zoomScale="85" zoomScaleNormal="70" zoomScaleSheetLayoutView="85" workbookViewId="0">
      <selection activeCell="B1" sqref="B1:O3"/>
    </sheetView>
  </sheetViews>
  <sheetFormatPr baseColWidth="10" defaultColWidth="11.44140625" defaultRowHeight="14.4" x14ac:dyDescent="0.3"/>
  <cols>
    <col min="1" max="1" width="25.33203125" style="160" customWidth="1"/>
    <col min="2" max="2" width="38.6640625" style="160" customWidth="1"/>
    <col min="3" max="3" width="20.6640625" style="160" customWidth="1"/>
    <col min="4" max="4" width="12.88671875" style="160" customWidth="1"/>
    <col min="5" max="19" width="16.44140625" style="160" customWidth="1"/>
    <col min="20" max="16384" width="11.44140625" style="160"/>
  </cols>
  <sheetData>
    <row r="1" spans="1:19" ht="33.75" customHeight="1" thickBot="1" x14ac:dyDescent="0.35">
      <c r="A1" s="524"/>
      <c r="B1" s="418" t="s">
        <v>356</v>
      </c>
      <c r="C1" s="419"/>
      <c r="D1" s="419"/>
      <c r="E1" s="419"/>
      <c r="F1" s="419"/>
      <c r="G1" s="419"/>
      <c r="H1" s="419"/>
      <c r="I1" s="419"/>
      <c r="J1" s="419"/>
      <c r="K1" s="419"/>
      <c r="L1" s="419"/>
      <c r="M1" s="419"/>
      <c r="N1" s="419"/>
      <c r="O1" s="420"/>
      <c r="P1" s="411" t="s">
        <v>248</v>
      </c>
      <c r="Q1" s="412"/>
      <c r="R1" s="413">
        <v>44299</v>
      </c>
      <c r="S1" s="414"/>
    </row>
    <row r="2" spans="1:19" ht="33.75" customHeight="1" thickBot="1" x14ac:dyDescent="0.35">
      <c r="A2" s="525"/>
      <c r="B2" s="421"/>
      <c r="C2" s="422"/>
      <c r="D2" s="422"/>
      <c r="E2" s="422"/>
      <c r="F2" s="422"/>
      <c r="G2" s="422"/>
      <c r="H2" s="422"/>
      <c r="I2" s="422"/>
      <c r="J2" s="422"/>
      <c r="K2" s="422"/>
      <c r="L2" s="422"/>
      <c r="M2" s="422"/>
      <c r="N2" s="422"/>
      <c r="O2" s="423"/>
      <c r="P2" s="411" t="s">
        <v>348</v>
      </c>
      <c r="Q2" s="412"/>
      <c r="R2" s="411" t="s">
        <v>246</v>
      </c>
      <c r="S2" s="412"/>
    </row>
    <row r="3" spans="1:19" ht="33.75" customHeight="1" thickBot="1" x14ac:dyDescent="0.3">
      <c r="A3" s="526"/>
      <c r="B3" s="424"/>
      <c r="C3" s="425"/>
      <c r="D3" s="425"/>
      <c r="E3" s="425"/>
      <c r="F3" s="425"/>
      <c r="G3" s="425"/>
      <c r="H3" s="425"/>
      <c r="I3" s="425"/>
      <c r="J3" s="425"/>
      <c r="K3" s="425"/>
      <c r="L3" s="425"/>
      <c r="M3" s="425"/>
      <c r="N3" s="425"/>
      <c r="O3" s="426"/>
      <c r="P3" s="415" t="s">
        <v>247</v>
      </c>
      <c r="Q3" s="416"/>
      <c r="R3" s="416"/>
      <c r="S3" s="417"/>
    </row>
    <row r="4" spans="1:19" ht="18" customHeight="1" thickBot="1" x14ac:dyDescent="0.3">
      <c r="A4" s="256"/>
      <c r="B4" s="255"/>
      <c r="C4" s="255"/>
      <c r="D4" s="255"/>
      <c r="E4" s="255"/>
      <c r="F4" s="255"/>
      <c r="G4" s="255"/>
      <c r="H4" s="255"/>
      <c r="I4" s="255"/>
      <c r="J4" s="255"/>
      <c r="K4" s="255"/>
      <c r="L4" s="255"/>
      <c r="M4" s="255"/>
      <c r="N4" s="255"/>
      <c r="O4" s="255"/>
      <c r="P4" s="257"/>
      <c r="Q4" s="257"/>
      <c r="R4" s="257"/>
      <c r="S4" s="257"/>
    </row>
    <row r="5" spans="1:19" s="161" customFormat="1" ht="21.75" customHeight="1" x14ac:dyDescent="0.3">
      <c r="A5" s="461" t="s">
        <v>150</v>
      </c>
      <c r="B5" s="462"/>
      <c r="C5" s="462"/>
      <c r="D5" s="462"/>
      <c r="E5" s="462"/>
      <c r="F5" s="462"/>
      <c r="G5" s="462"/>
      <c r="H5" s="462"/>
      <c r="I5" s="462"/>
      <c r="J5" s="462"/>
      <c r="K5" s="462"/>
      <c r="L5" s="462"/>
      <c r="M5" s="462"/>
      <c r="N5" s="462"/>
      <c r="O5" s="462"/>
      <c r="P5" s="462"/>
      <c r="Q5" s="462"/>
      <c r="R5" s="462"/>
      <c r="S5" s="463"/>
    </row>
    <row r="6" spans="1:19" s="161" customFormat="1" ht="35.25" customHeight="1" x14ac:dyDescent="0.3">
      <c r="A6" s="182" t="s">
        <v>151</v>
      </c>
      <c r="B6" s="162"/>
      <c r="C6" s="240" t="s">
        <v>152</v>
      </c>
      <c r="D6" s="427"/>
      <c r="E6" s="428"/>
      <c r="F6" s="427" t="s">
        <v>153</v>
      </c>
      <c r="G6" s="428"/>
      <c r="H6" s="427"/>
      <c r="I6" s="428"/>
      <c r="J6" s="427" t="s">
        <v>232</v>
      </c>
      <c r="K6" s="454"/>
      <c r="L6" s="427"/>
      <c r="M6" s="428"/>
      <c r="N6" s="427" t="s">
        <v>233</v>
      </c>
      <c r="O6" s="428"/>
      <c r="P6" s="163" t="s">
        <v>166</v>
      </c>
      <c r="Q6" s="183"/>
      <c r="R6" s="183" t="s">
        <v>167</v>
      </c>
      <c r="S6" s="184"/>
    </row>
    <row r="7" spans="1:19" s="161" customFormat="1" ht="35.25" customHeight="1" x14ac:dyDescent="0.3">
      <c r="A7" s="182" t="s">
        <v>163</v>
      </c>
      <c r="B7" s="162"/>
      <c r="C7" s="162" t="s">
        <v>165</v>
      </c>
      <c r="D7" s="162"/>
      <c r="E7" s="427" t="s">
        <v>179</v>
      </c>
      <c r="F7" s="428"/>
      <c r="G7" s="162"/>
      <c r="H7" s="439" t="s">
        <v>237</v>
      </c>
      <c r="I7" s="439"/>
      <c r="J7" s="185"/>
      <c r="K7" s="439" t="s">
        <v>234</v>
      </c>
      <c r="L7" s="439"/>
      <c r="M7" s="185"/>
      <c r="N7" s="439" t="s">
        <v>235</v>
      </c>
      <c r="O7" s="439"/>
      <c r="P7" s="162"/>
      <c r="Q7" s="438" t="s">
        <v>236</v>
      </c>
      <c r="R7" s="438"/>
      <c r="S7" s="200">
        <f>J7+M7-P7</f>
        <v>0</v>
      </c>
    </row>
    <row r="8" spans="1:19" s="158" customFormat="1" ht="16.5" customHeight="1" x14ac:dyDescent="0.3">
      <c r="A8" s="440" t="s">
        <v>154</v>
      </c>
      <c r="B8" s="441"/>
      <c r="C8" s="441"/>
      <c r="D8" s="441"/>
      <c r="E8" s="441"/>
      <c r="F8" s="441"/>
      <c r="G8" s="441"/>
      <c r="H8" s="441"/>
      <c r="I8" s="441"/>
      <c r="J8" s="441"/>
      <c r="K8" s="441"/>
      <c r="L8" s="441"/>
      <c r="M8" s="441"/>
      <c r="N8" s="441"/>
      <c r="O8" s="441"/>
      <c r="P8" s="441"/>
      <c r="Q8" s="441"/>
      <c r="R8" s="441"/>
      <c r="S8" s="442"/>
    </row>
    <row r="9" spans="1:19" s="158" customFormat="1" ht="48" customHeight="1" x14ac:dyDescent="0.3">
      <c r="A9" s="443" t="s">
        <v>164</v>
      </c>
      <c r="B9" s="444"/>
      <c r="C9" s="444"/>
      <c r="D9" s="444"/>
      <c r="E9" s="444"/>
      <c r="F9" s="445"/>
      <c r="G9" s="197" t="s">
        <v>132</v>
      </c>
      <c r="H9" s="197" t="s">
        <v>133</v>
      </c>
      <c r="I9" s="197" t="s">
        <v>134</v>
      </c>
      <c r="J9" s="197" t="s">
        <v>135</v>
      </c>
      <c r="K9" s="197" t="s">
        <v>136</v>
      </c>
      <c r="L9" s="197" t="s">
        <v>137</v>
      </c>
      <c r="M9" s="197" t="s">
        <v>138</v>
      </c>
      <c r="N9" s="197" t="s">
        <v>139</v>
      </c>
      <c r="O9" s="197" t="s">
        <v>140</v>
      </c>
      <c r="P9" s="197" t="s">
        <v>141</v>
      </c>
      <c r="Q9" s="197" t="s">
        <v>144</v>
      </c>
      <c r="R9" s="197" t="s">
        <v>171</v>
      </c>
      <c r="S9" s="198" t="s">
        <v>155</v>
      </c>
    </row>
    <row r="10" spans="1:19" s="158" customFormat="1" ht="15.6" x14ac:dyDescent="0.3">
      <c r="A10" s="440" t="s">
        <v>156</v>
      </c>
      <c r="B10" s="441"/>
      <c r="C10" s="441"/>
      <c r="D10" s="441"/>
      <c r="E10" s="441"/>
      <c r="F10" s="441"/>
      <c r="G10" s="441"/>
      <c r="H10" s="441"/>
      <c r="I10" s="441"/>
      <c r="J10" s="441"/>
      <c r="K10" s="441"/>
      <c r="L10" s="441"/>
      <c r="M10" s="441"/>
      <c r="N10" s="441"/>
      <c r="O10" s="441"/>
      <c r="P10" s="441"/>
      <c r="Q10" s="441"/>
      <c r="R10" s="441"/>
      <c r="S10" s="442"/>
    </row>
    <row r="11" spans="1:19" s="158" customFormat="1" ht="18.75" customHeight="1" x14ac:dyDescent="0.3">
      <c r="A11" s="446" t="s">
        <v>157</v>
      </c>
      <c r="B11" s="447"/>
      <c r="C11" s="448"/>
      <c r="D11" s="451" t="s">
        <v>158</v>
      </c>
      <c r="E11" s="452"/>
      <c r="F11" s="453"/>
      <c r="G11" s="187"/>
      <c r="H11" s="187"/>
      <c r="I11" s="187"/>
      <c r="J11" s="187"/>
      <c r="K11" s="187"/>
      <c r="L11" s="187"/>
      <c r="M11" s="187"/>
      <c r="N11" s="187"/>
      <c r="O11" s="188"/>
      <c r="P11" s="188"/>
      <c r="Q11" s="188"/>
      <c r="R11" s="199"/>
      <c r="S11" s="201">
        <f>SUM(G11:R11)</f>
        <v>0</v>
      </c>
    </row>
    <row r="12" spans="1:19" s="154" customFormat="1" ht="18.75" customHeight="1" x14ac:dyDescent="0.3">
      <c r="A12" s="449"/>
      <c r="B12" s="431"/>
      <c r="C12" s="450"/>
      <c r="D12" s="432" t="s">
        <v>159</v>
      </c>
      <c r="E12" s="433"/>
      <c r="F12" s="434"/>
      <c r="G12" s="251"/>
      <c r="H12" s="251"/>
      <c r="I12" s="251"/>
      <c r="J12" s="251"/>
      <c r="K12" s="251"/>
      <c r="L12" s="251"/>
      <c r="M12" s="251"/>
      <c r="N12" s="251"/>
      <c r="O12" s="251"/>
      <c r="P12" s="251"/>
      <c r="Q12" s="251"/>
      <c r="R12" s="251"/>
      <c r="S12" s="270">
        <f>SUM(G12:R12)</f>
        <v>0</v>
      </c>
    </row>
    <row r="13" spans="1:19" s="154" customFormat="1" ht="18.75" customHeight="1" x14ac:dyDescent="0.3">
      <c r="A13" s="429" t="s">
        <v>335</v>
      </c>
      <c r="B13" s="430"/>
      <c r="C13" s="431"/>
      <c r="D13" s="432" t="s">
        <v>159</v>
      </c>
      <c r="E13" s="433"/>
      <c r="F13" s="434"/>
      <c r="G13" s="251"/>
      <c r="H13" s="251"/>
      <c r="I13" s="251"/>
      <c r="J13" s="251"/>
      <c r="K13" s="251"/>
      <c r="L13" s="251"/>
      <c r="M13" s="251"/>
      <c r="N13" s="251"/>
      <c r="O13" s="251"/>
      <c r="P13" s="251"/>
      <c r="Q13" s="251"/>
      <c r="R13" s="251"/>
      <c r="S13" s="270">
        <f>SUM(G13:R13)</f>
        <v>0</v>
      </c>
    </row>
    <row r="14" spans="1:19" s="154" customFormat="1" ht="30" customHeight="1" x14ac:dyDescent="0.3">
      <c r="A14" s="435" t="s">
        <v>160</v>
      </c>
      <c r="B14" s="436"/>
      <c r="C14" s="437"/>
      <c r="D14" s="458" t="s">
        <v>161</v>
      </c>
      <c r="E14" s="458"/>
      <c r="F14" s="492" t="s">
        <v>281</v>
      </c>
      <c r="G14" s="492"/>
      <c r="H14" s="494"/>
      <c r="I14" s="495"/>
      <c r="J14" s="495"/>
      <c r="K14" s="495"/>
      <c r="L14" s="495"/>
      <c r="M14" s="495"/>
      <c r="N14" s="495"/>
      <c r="O14" s="495"/>
      <c r="P14" s="495"/>
      <c r="Q14" s="495"/>
      <c r="R14" s="495"/>
      <c r="S14" s="496"/>
    </row>
    <row r="15" spans="1:19" s="154" customFormat="1" ht="15.75" customHeight="1" x14ac:dyDescent="0.3">
      <c r="A15" s="504" t="s">
        <v>142</v>
      </c>
      <c r="B15" s="505"/>
      <c r="C15" s="506"/>
      <c r="D15" s="469">
        <f>S12</f>
        <v>0</v>
      </c>
      <c r="E15" s="469"/>
      <c r="F15" s="493" t="e">
        <f>D15/D17</f>
        <v>#DIV/0!</v>
      </c>
      <c r="G15" s="493"/>
      <c r="H15" s="497"/>
      <c r="I15" s="498"/>
      <c r="J15" s="498"/>
      <c r="K15" s="498"/>
      <c r="L15" s="498"/>
      <c r="M15" s="498"/>
      <c r="N15" s="498"/>
      <c r="O15" s="498"/>
      <c r="P15" s="498"/>
      <c r="Q15" s="498"/>
      <c r="R15" s="498"/>
      <c r="S15" s="499"/>
    </row>
    <row r="16" spans="1:19" s="154" customFormat="1" ht="15.75" customHeight="1" x14ac:dyDescent="0.3">
      <c r="A16" s="504" t="s">
        <v>336</v>
      </c>
      <c r="B16" s="505"/>
      <c r="C16" s="506"/>
      <c r="D16" s="469">
        <f>S13</f>
        <v>0</v>
      </c>
      <c r="E16" s="469"/>
      <c r="F16" s="493" t="e">
        <f>D16/D17</f>
        <v>#DIV/0!</v>
      </c>
      <c r="G16" s="493"/>
      <c r="H16" s="497"/>
      <c r="I16" s="498"/>
      <c r="J16" s="498"/>
      <c r="K16" s="498"/>
      <c r="L16" s="498"/>
      <c r="M16" s="498"/>
      <c r="N16" s="498"/>
      <c r="O16" s="498"/>
      <c r="P16" s="498"/>
      <c r="Q16" s="498"/>
      <c r="R16" s="498"/>
      <c r="S16" s="499"/>
    </row>
    <row r="17" spans="1:19" s="154" customFormat="1" ht="15.75" customHeight="1" x14ac:dyDescent="0.3">
      <c r="A17" s="504" t="s">
        <v>162</v>
      </c>
      <c r="B17" s="505"/>
      <c r="C17" s="506"/>
      <c r="D17" s="469">
        <f>SUM(D15:D16)</f>
        <v>0</v>
      </c>
      <c r="E17" s="469"/>
      <c r="F17" s="493" t="e">
        <f>SUM(F15:F16)</f>
        <v>#DIV/0!</v>
      </c>
      <c r="G17" s="493"/>
      <c r="H17" s="500"/>
      <c r="I17" s="501"/>
      <c r="J17" s="501"/>
      <c r="K17" s="501"/>
      <c r="L17" s="501"/>
      <c r="M17" s="501"/>
      <c r="N17" s="501"/>
      <c r="O17" s="501"/>
      <c r="P17" s="501"/>
      <c r="Q17" s="501"/>
      <c r="R17" s="501"/>
      <c r="S17" s="502"/>
    </row>
    <row r="18" spans="1:19" s="154" customFormat="1" ht="15.75" customHeight="1" x14ac:dyDescent="0.3">
      <c r="A18" s="527" t="s">
        <v>169</v>
      </c>
      <c r="B18" s="528"/>
      <c r="C18" s="528"/>
      <c r="D18" s="528"/>
      <c r="E18" s="528"/>
      <c r="F18" s="528"/>
      <c r="G18" s="528"/>
      <c r="H18" s="528"/>
      <c r="I18" s="528"/>
      <c r="J18" s="528"/>
      <c r="K18" s="528"/>
      <c r="L18" s="528"/>
      <c r="M18" s="528"/>
      <c r="N18" s="528"/>
      <c r="O18" s="528"/>
      <c r="P18" s="528"/>
      <c r="Q18" s="528"/>
      <c r="R18" s="528"/>
      <c r="S18" s="529"/>
    </row>
    <row r="19" spans="1:19" ht="36.75" customHeight="1" x14ac:dyDescent="0.3">
      <c r="A19" s="474" t="s">
        <v>130</v>
      </c>
      <c r="B19" s="470" t="s">
        <v>192</v>
      </c>
      <c r="C19" s="471"/>
      <c r="D19" s="482" t="s">
        <v>129</v>
      </c>
      <c r="E19" s="189" t="s">
        <v>143</v>
      </c>
      <c r="F19" s="186" t="s">
        <v>131</v>
      </c>
      <c r="G19" s="186" t="s">
        <v>220</v>
      </c>
      <c r="H19" s="186" t="s">
        <v>221</v>
      </c>
      <c r="I19" s="186" t="s">
        <v>222</v>
      </c>
      <c r="J19" s="186" t="s">
        <v>223</v>
      </c>
      <c r="K19" s="186" t="s">
        <v>224</v>
      </c>
      <c r="L19" s="186" t="s">
        <v>225</v>
      </c>
      <c r="M19" s="186" t="s">
        <v>226</v>
      </c>
      <c r="N19" s="186" t="s">
        <v>227</v>
      </c>
      <c r="O19" s="186" t="s">
        <v>228</v>
      </c>
      <c r="P19" s="186" t="s">
        <v>229</v>
      </c>
      <c r="Q19" s="186" t="s">
        <v>230</v>
      </c>
      <c r="R19" s="186" t="s">
        <v>231</v>
      </c>
      <c r="S19" s="190" t="s">
        <v>142</v>
      </c>
    </row>
    <row r="20" spans="1:19" x14ac:dyDescent="0.3">
      <c r="A20" s="475"/>
      <c r="B20" s="472"/>
      <c r="C20" s="473"/>
      <c r="D20" s="482"/>
      <c r="E20" s="479" t="s">
        <v>145</v>
      </c>
      <c r="F20" s="480"/>
      <c r="G20" s="480"/>
      <c r="H20" s="480"/>
      <c r="I20" s="480"/>
      <c r="J20" s="480"/>
      <c r="K20" s="480"/>
      <c r="L20" s="480"/>
      <c r="M20" s="480"/>
      <c r="N20" s="480"/>
      <c r="O20" s="480"/>
      <c r="P20" s="480"/>
      <c r="Q20" s="480"/>
      <c r="R20" s="480"/>
      <c r="S20" s="481"/>
    </row>
    <row r="21" spans="1:19" ht="22.5" customHeight="1" x14ac:dyDescent="0.3">
      <c r="A21" s="523" t="s">
        <v>188</v>
      </c>
      <c r="B21" s="455" t="s">
        <v>102</v>
      </c>
      <c r="C21" s="456"/>
      <c r="D21" s="271"/>
      <c r="E21" s="244"/>
      <c r="F21" s="251"/>
      <c r="G21" s="251"/>
      <c r="H21" s="251"/>
      <c r="I21" s="251"/>
      <c r="J21" s="251"/>
      <c r="K21" s="251"/>
      <c r="L21" s="251"/>
      <c r="M21" s="251"/>
      <c r="N21" s="251"/>
      <c r="O21" s="251"/>
      <c r="P21" s="251"/>
      <c r="Q21" s="251"/>
      <c r="R21" s="251"/>
      <c r="S21" s="195">
        <f t="shared" ref="S21:S34" si="0">SUM(G21:R21)</f>
        <v>0</v>
      </c>
    </row>
    <row r="22" spans="1:19" ht="24.75" customHeight="1" x14ac:dyDescent="0.3">
      <c r="A22" s="523"/>
      <c r="B22" s="455" t="s">
        <v>177</v>
      </c>
      <c r="C22" s="456"/>
      <c r="D22" s="243"/>
      <c r="E22" s="245"/>
      <c r="F22" s="251"/>
      <c r="G22" s="251"/>
      <c r="H22" s="251"/>
      <c r="I22" s="251"/>
      <c r="J22" s="251"/>
      <c r="K22" s="251"/>
      <c r="L22" s="251"/>
      <c r="M22" s="251"/>
      <c r="N22" s="251"/>
      <c r="O22" s="251"/>
      <c r="P22" s="251"/>
      <c r="Q22" s="251"/>
      <c r="R22" s="251"/>
      <c r="S22" s="195">
        <f t="shared" si="0"/>
        <v>0</v>
      </c>
    </row>
    <row r="23" spans="1:19" ht="22.5" customHeight="1" x14ac:dyDescent="0.3">
      <c r="A23" s="523"/>
      <c r="B23" s="455" t="s">
        <v>172</v>
      </c>
      <c r="C23" s="456"/>
      <c r="D23" s="243"/>
      <c r="E23" s="245"/>
      <c r="F23" s="251"/>
      <c r="G23" s="251"/>
      <c r="H23" s="251"/>
      <c r="I23" s="251"/>
      <c r="J23" s="251"/>
      <c r="K23" s="251"/>
      <c r="L23" s="251"/>
      <c r="M23" s="251"/>
      <c r="N23" s="251"/>
      <c r="O23" s="251"/>
      <c r="P23" s="251"/>
      <c r="Q23" s="251"/>
      <c r="R23" s="251"/>
      <c r="S23" s="195">
        <f t="shared" si="0"/>
        <v>0</v>
      </c>
    </row>
    <row r="24" spans="1:19" ht="22.5" customHeight="1" x14ac:dyDescent="0.3">
      <c r="A24" s="523"/>
      <c r="B24" s="455" t="s">
        <v>298</v>
      </c>
      <c r="C24" s="456"/>
      <c r="D24" s="243"/>
      <c r="E24" s="245"/>
      <c r="F24" s="251"/>
      <c r="G24" s="251"/>
      <c r="H24" s="251"/>
      <c r="I24" s="251"/>
      <c r="J24" s="251"/>
      <c r="K24" s="251"/>
      <c r="L24" s="251"/>
      <c r="M24" s="251"/>
      <c r="N24" s="251"/>
      <c r="O24" s="251"/>
      <c r="P24" s="251"/>
      <c r="Q24" s="251"/>
      <c r="R24" s="251"/>
      <c r="S24" s="195">
        <f t="shared" si="0"/>
        <v>0</v>
      </c>
    </row>
    <row r="25" spans="1:19" ht="22.5" customHeight="1" x14ac:dyDescent="0.3">
      <c r="A25" s="523"/>
      <c r="B25" s="455" t="s">
        <v>299</v>
      </c>
      <c r="C25" s="456"/>
      <c r="D25" s="243"/>
      <c r="E25" s="245"/>
      <c r="F25" s="251"/>
      <c r="G25" s="251"/>
      <c r="H25" s="251"/>
      <c r="I25" s="251"/>
      <c r="J25" s="251"/>
      <c r="K25" s="251"/>
      <c r="L25" s="251"/>
      <c r="M25" s="251"/>
      <c r="N25" s="251"/>
      <c r="O25" s="251"/>
      <c r="P25" s="251"/>
      <c r="Q25" s="251"/>
      <c r="R25" s="251"/>
      <c r="S25" s="195">
        <f t="shared" si="0"/>
        <v>0</v>
      </c>
    </row>
    <row r="26" spans="1:19" ht="22.5" customHeight="1" x14ac:dyDescent="0.3">
      <c r="A26" s="523"/>
      <c r="B26" s="455" t="s">
        <v>174</v>
      </c>
      <c r="C26" s="456"/>
      <c r="D26" s="243"/>
      <c r="E26" s="245"/>
      <c r="F26" s="251"/>
      <c r="G26" s="251"/>
      <c r="H26" s="251"/>
      <c r="I26" s="251"/>
      <c r="J26" s="251"/>
      <c r="K26" s="251"/>
      <c r="L26" s="251"/>
      <c r="M26" s="251"/>
      <c r="N26" s="251"/>
      <c r="O26" s="251"/>
      <c r="P26" s="251"/>
      <c r="Q26" s="251"/>
      <c r="R26" s="251"/>
      <c r="S26" s="195">
        <f t="shared" si="0"/>
        <v>0</v>
      </c>
    </row>
    <row r="27" spans="1:19" ht="22.5" customHeight="1" x14ac:dyDescent="0.3">
      <c r="A27" s="523"/>
      <c r="B27" s="455" t="s">
        <v>296</v>
      </c>
      <c r="C27" s="456"/>
      <c r="D27" s="243"/>
      <c r="E27" s="245"/>
      <c r="F27" s="251"/>
      <c r="G27" s="251"/>
      <c r="H27" s="251"/>
      <c r="I27" s="251"/>
      <c r="J27" s="251"/>
      <c r="K27" s="251"/>
      <c r="L27" s="251"/>
      <c r="M27" s="251"/>
      <c r="N27" s="251"/>
      <c r="O27" s="251"/>
      <c r="P27" s="251"/>
      <c r="Q27" s="251"/>
      <c r="R27" s="251"/>
      <c r="S27" s="195">
        <f t="shared" si="0"/>
        <v>0</v>
      </c>
    </row>
    <row r="28" spans="1:19" ht="22.5" customHeight="1" x14ac:dyDescent="0.3">
      <c r="A28" s="523"/>
      <c r="B28" s="455" t="s">
        <v>297</v>
      </c>
      <c r="C28" s="456"/>
      <c r="D28" s="243"/>
      <c r="E28" s="245"/>
      <c r="F28" s="251"/>
      <c r="G28" s="251"/>
      <c r="H28" s="251"/>
      <c r="I28" s="251"/>
      <c r="J28" s="251"/>
      <c r="K28" s="251"/>
      <c r="L28" s="251"/>
      <c r="M28" s="251"/>
      <c r="N28" s="251"/>
      <c r="O28" s="251"/>
      <c r="P28" s="251"/>
      <c r="Q28" s="251"/>
      <c r="R28" s="251"/>
      <c r="S28" s="195">
        <f t="shared" si="0"/>
        <v>0</v>
      </c>
    </row>
    <row r="29" spans="1:19" ht="22.5" customHeight="1" x14ac:dyDescent="0.3">
      <c r="A29" s="523"/>
      <c r="B29" s="455" t="s">
        <v>295</v>
      </c>
      <c r="C29" s="456"/>
      <c r="D29" s="243"/>
      <c r="E29" s="245"/>
      <c r="F29" s="251"/>
      <c r="G29" s="251"/>
      <c r="H29" s="251"/>
      <c r="I29" s="251"/>
      <c r="J29" s="251"/>
      <c r="K29" s="251"/>
      <c r="L29" s="251"/>
      <c r="M29" s="251"/>
      <c r="N29" s="251"/>
      <c r="O29" s="251"/>
      <c r="P29" s="251"/>
      <c r="Q29" s="251"/>
      <c r="R29" s="251"/>
      <c r="S29" s="195">
        <f t="shared" si="0"/>
        <v>0</v>
      </c>
    </row>
    <row r="30" spans="1:19" ht="22.5" customHeight="1" x14ac:dyDescent="0.3">
      <c r="A30" s="523"/>
      <c r="B30" s="455" t="s">
        <v>294</v>
      </c>
      <c r="C30" s="456"/>
      <c r="D30" s="243"/>
      <c r="E30" s="244"/>
      <c r="F30" s="251"/>
      <c r="G30" s="251"/>
      <c r="H30" s="251"/>
      <c r="I30" s="251"/>
      <c r="J30" s="251"/>
      <c r="K30" s="251"/>
      <c r="L30" s="251"/>
      <c r="M30" s="251"/>
      <c r="N30" s="251"/>
      <c r="O30" s="251"/>
      <c r="P30" s="251"/>
      <c r="Q30" s="251"/>
      <c r="R30" s="251"/>
      <c r="S30" s="195">
        <f t="shared" si="0"/>
        <v>0</v>
      </c>
    </row>
    <row r="31" spans="1:19" ht="25.5" customHeight="1" x14ac:dyDescent="0.3">
      <c r="A31" s="466" t="s">
        <v>307</v>
      </c>
      <c r="B31" s="459" t="s">
        <v>309</v>
      </c>
      <c r="C31" s="460"/>
      <c r="D31" s="243"/>
      <c r="E31" s="244"/>
      <c r="F31" s="245"/>
      <c r="G31" s="251"/>
      <c r="H31" s="251"/>
      <c r="I31" s="251"/>
      <c r="J31" s="251"/>
      <c r="K31" s="251"/>
      <c r="L31" s="251"/>
      <c r="M31" s="251"/>
      <c r="N31" s="251"/>
      <c r="O31" s="251"/>
      <c r="P31" s="251"/>
      <c r="Q31" s="251"/>
      <c r="R31" s="251"/>
      <c r="S31" s="195">
        <f t="shared" si="0"/>
        <v>0</v>
      </c>
    </row>
    <row r="32" spans="1:19" ht="30" customHeight="1" x14ac:dyDescent="0.3">
      <c r="A32" s="467"/>
      <c r="B32" s="459" t="s">
        <v>310</v>
      </c>
      <c r="C32" s="460"/>
      <c r="D32" s="243"/>
      <c r="E32" s="244"/>
      <c r="F32" s="245"/>
      <c r="G32" s="251"/>
      <c r="H32" s="251"/>
      <c r="I32" s="251"/>
      <c r="J32" s="251"/>
      <c r="K32" s="251"/>
      <c r="L32" s="251"/>
      <c r="M32" s="251"/>
      <c r="N32" s="251"/>
      <c r="O32" s="251"/>
      <c r="P32" s="251"/>
      <c r="Q32" s="251"/>
      <c r="R32" s="251"/>
      <c r="S32" s="195">
        <f t="shared" si="0"/>
        <v>0</v>
      </c>
    </row>
    <row r="33" spans="1:21" ht="30" customHeight="1" x14ac:dyDescent="0.3">
      <c r="A33" s="468"/>
      <c r="B33" s="514" t="s">
        <v>312</v>
      </c>
      <c r="C33" s="515"/>
      <c r="D33" s="243"/>
      <c r="E33" s="244"/>
      <c r="F33" s="245"/>
      <c r="G33" s="251"/>
      <c r="H33" s="251"/>
      <c r="I33" s="251"/>
      <c r="J33" s="251"/>
      <c r="K33" s="251"/>
      <c r="L33" s="251"/>
      <c r="M33" s="251"/>
      <c r="N33" s="251"/>
      <c r="O33" s="251"/>
      <c r="P33" s="251"/>
      <c r="Q33" s="251"/>
      <c r="R33" s="251"/>
      <c r="S33" s="195">
        <f t="shared" si="0"/>
        <v>0</v>
      </c>
    </row>
    <row r="34" spans="1:21" ht="21" customHeight="1" x14ac:dyDescent="0.3">
      <c r="A34" s="246" t="s">
        <v>308</v>
      </c>
      <c r="B34" s="457" t="s">
        <v>311</v>
      </c>
      <c r="C34" s="457"/>
      <c r="D34" s="243"/>
      <c r="E34" s="244"/>
      <c r="F34" s="245"/>
      <c r="G34" s="251"/>
      <c r="H34" s="251"/>
      <c r="I34" s="251"/>
      <c r="J34" s="251"/>
      <c r="K34" s="251"/>
      <c r="L34" s="251"/>
      <c r="M34" s="251"/>
      <c r="N34" s="251"/>
      <c r="O34" s="251"/>
      <c r="P34" s="251"/>
      <c r="Q34" s="251"/>
      <c r="R34" s="251"/>
      <c r="S34" s="195">
        <f t="shared" si="0"/>
        <v>0</v>
      </c>
    </row>
    <row r="35" spans="1:21" ht="15" customHeight="1" x14ac:dyDescent="0.3">
      <c r="A35" s="464" t="s">
        <v>146</v>
      </c>
      <c r="B35" s="465"/>
      <c r="C35" s="465"/>
      <c r="D35" s="465"/>
      <c r="E35" s="247"/>
      <c r="F35" s="163"/>
      <c r="G35" s="248">
        <f>SUM(G21:G34)</f>
        <v>0</v>
      </c>
      <c r="H35" s="248">
        <f t="shared" ref="H35:R35" si="1">SUM(H21:H34)</f>
        <v>0</v>
      </c>
      <c r="I35" s="248">
        <f t="shared" si="1"/>
        <v>0</v>
      </c>
      <c r="J35" s="248">
        <f t="shared" si="1"/>
        <v>0</v>
      </c>
      <c r="K35" s="248">
        <f t="shared" si="1"/>
        <v>0</v>
      </c>
      <c r="L35" s="248">
        <f t="shared" si="1"/>
        <v>0</v>
      </c>
      <c r="M35" s="248">
        <f t="shared" si="1"/>
        <v>0</v>
      </c>
      <c r="N35" s="248">
        <f t="shared" si="1"/>
        <v>0</v>
      </c>
      <c r="O35" s="248">
        <f t="shared" si="1"/>
        <v>0</v>
      </c>
      <c r="P35" s="248">
        <f t="shared" si="1"/>
        <v>0</v>
      </c>
      <c r="Q35" s="248">
        <f t="shared" si="1"/>
        <v>0</v>
      </c>
      <c r="R35" s="248">
        <f t="shared" si="1"/>
        <v>0</v>
      </c>
      <c r="S35" s="249">
        <f>SUM(G35:R35)</f>
        <v>0</v>
      </c>
    </row>
    <row r="36" spans="1:21" ht="15" customHeight="1" x14ac:dyDescent="0.3">
      <c r="A36" s="509" t="s">
        <v>147</v>
      </c>
      <c r="B36" s="510"/>
      <c r="C36" s="510"/>
      <c r="D36" s="510"/>
      <c r="E36" s="510"/>
      <c r="F36" s="510"/>
      <c r="G36" s="510"/>
      <c r="H36" s="510"/>
      <c r="I36" s="510"/>
      <c r="J36" s="510"/>
      <c r="K36" s="510"/>
      <c r="L36" s="510"/>
      <c r="M36" s="510"/>
      <c r="N36" s="510"/>
      <c r="O36" s="510"/>
      <c r="P36" s="510"/>
      <c r="Q36" s="510"/>
      <c r="R36" s="510"/>
      <c r="S36" s="511"/>
    </row>
    <row r="37" spans="1:21" x14ac:dyDescent="0.3">
      <c r="A37" s="520" t="s">
        <v>20</v>
      </c>
      <c r="B37" s="512" t="s">
        <v>313</v>
      </c>
      <c r="C37" s="513"/>
      <c r="D37" s="243"/>
      <c r="E37" s="244"/>
      <c r="F37" s="251"/>
      <c r="G37" s="251"/>
      <c r="H37" s="251"/>
      <c r="I37" s="251"/>
      <c r="J37" s="251"/>
      <c r="K37" s="251"/>
      <c r="L37" s="251"/>
      <c r="M37" s="251"/>
      <c r="N37" s="251"/>
      <c r="O37" s="251"/>
      <c r="P37" s="251"/>
      <c r="Q37" s="251"/>
      <c r="R37" s="251"/>
      <c r="S37" s="195">
        <f t="shared" ref="S37:S41" si="2">SUM(G37:R37)</f>
        <v>0</v>
      </c>
    </row>
    <row r="38" spans="1:21" x14ac:dyDescent="0.3">
      <c r="A38" s="521"/>
      <c r="B38" s="512" t="s">
        <v>314</v>
      </c>
      <c r="C38" s="513"/>
      <c r="D38" s="243"/>
      <c r="E38" s="244"/>
      <c r="F38" s="251"/>
      <c r="G38" s="251"/>
      <c r="H38" s="251"/>
      <c r="I38" s="251"/>
      <c r="J38" s="251"/>
      <c r="K38" s="251"/>
      <c r="L38" s="251"/>
      <c r="M38" s="251"/>
      <c r="N38" s="251"/>
      <c r="O38" s="251"/>
      <c r="P38" s="251"/>
      <c r="Q38" s="251"/>
      <c r="R38" s="251"/>
      <c r="S38" s="195">
        <f t="shared" si="2"/>
        <v>0</v>
      </c>
    </row>
    <row r="39" spans="1:21" x14ac:dyDescent="0.3">
      <c r="A39" s="522"/>
      <c r="B39" s="512" t="s">
        <v>333</v>
      </c>
      <c r="C39" s="513"/>
      <c r="D39" s="243"/>
      <c r="E39" s="244"/>
      <c r="F39" s="251"/>
      <c r="G39" s="251"/>
      <c r="H39" s="251"/>
      <c r="I39" s="251"/>
      <c r="J39" s="251"/>
      <c r="K39" s="251"/>
      <c r="L39" s="251"/>
      <c r="M39" s="251"/>
      <c r="N39" s="251"/>
      <c r="O39" s="251"/>
      <c r="P39" s="251"/>
      <c r="Q39" s="251"/>
      <c r="R39" s="251"/>
      <c r="S39" s="195">
        <f t="shared" si="2"/>
        <v>0</v>
      </c>
    </row>
    <row r="40" spans="1:21" x14ac:dyDescent="0.3">
      <c r="A40" s="252" t="s">
        <v>127</v>
      </c>
      <c r="B40" s="455" t="s">
        <v>196</v>
      </c>
      <c r="C40" s="456"/>
      <c r="D40" s="243"/>
      <c r="E40" s="245"/>
      <c r="F40" s="251"/>
      <c r="G40" s="251"/>
      <c r="H40" s="251"/>
      <c r="I40" s="251"/>
      <c r="J40" s="251"/>
      <c r="K40" s="251"/>
      <c r="L40" s="251"/>
      <c r="M40" s="251"/>
      <c r="N40" s="251"/>
      <c r="O40" s="251"/>
      <c r="P40" s="251"/>
      <c r="Q40" s="251"/>
      <c r="R40" s="251"/>
      <c r="S40" s="195">
        <f t="shared" si="2"/>
        <v>0</v>
      </c>
    </row>
    <row r="41" spans="1:21" x14ac:dyDescent="0.3">
      <c r="A41" s="253" t="s">
        <v>191</v>
      </c>
      <c r="B41" s="507" t="s">
        <v>128</v>
      </c>
      <c r="C41" s="508"/>
      <c r="D41" s="243"/>
      <c r="E41" s="245"/>
      <c r="F41" s="251"/>
      <c r="G41" s="251"/>
      <c r="H41" s="251"/>
      <c r="I41" s="251"/>
      <c r="J41" s="251"/>
      <c r="K41" s="251"/>
      <c r="L41" s="251"/>
      <c r="M41" s="251"/>
      <c r="N41" s="251"/>
      <c r="O41" s="251"/>
      <c r="P41" s="251"/>
      <c r="Q41" s="251"/>
      <c r="R41" s="251"/>
      <c r="S41" s="195">
        <f t="shared" si="2"/>
        <v>0</v>
      </c>
    </row>
    <row r="42" spans="1:21" x14ac:dyDescent="0.3">
      <c r="A42" s="518" t="s">
        <v>279</v>
      </c>
      <c r="B42" s="507" t="s">
        <v>280</v>
      </c>
      <c r="C42" s="508"/>
      <c r="D42" s="243"/>
      <c r="E42" s="244"/>
      <c r="F42" s="251"/>
      <c r="G42" s="251"/>
      <c r="H42" s="251"/>
      <c r="I42" s="251"/>
      <c r="J42" s="251"/>
      <c r="K42" s="251"/>
      <c r="L42" s="251"/>
      <c r="M42" s="251"/>
      <c r="N42" s="251"/>
      <c r="O42" s="251"/>
      <c r="P42" s="251"/>
      <c r="Q42" s="251"/>
      <c r="R42" s="251"/>
      <c r="S42" s="195">
        <f>SUM(G42:R42)</f>
        <v>0</v>
      </c>
    </row>
    <row r="43" spans="1:21" x14ac:dyDescent="0.3">
      <c r="A43" s="519"/>
      <c r="B43" s="512" t="s">
        <v>315</v>
      </c>
      <c r="C43" s="513"/>
      <c r="D43" s="243"/>
      <c r="E43" s="244"/>
      <c r="F43" s="251"/>
      <c r="G43" s="251"/>
      <c r="H43" s="251"/>
      <c r="I43" s="251"/>
      <c r="J43" s="251"/>
      <c r="K43" s="251"/>
      <c r="L43" s="251"/>
      <c r="M43" s="251"/>
      <c r="N43" s="251"/>
      <c r="O43" s="251"/>
      <c r="P43" s="251"/>
      <c r="Q43" s="251"/>
      <c r="R43" s="251"/>
      <c r="S43" s="195">
        <f>SUM(G43:R43)</f>
        <v>0</v>
      </c>
    </row>
    <row r="44" spans="1:21" x14ac:dyDescent="0.3">
      <c r="A44" s="503" t="s">
        <v>148</v>
      </c>
      <c r="B44" s="482"/>
      <c r="C44" s="482"/>
      <c r="D44" s="482"/>
      <c r="E44" s="247"/>
      <c r="F44" s="163"/>
      <c r="G44" s="272">
        <f>SUM(G37:G43)</f>
        <v>0</v>
      </c>
      <c r="H44" s="272">
        <f t="shared" ref="H44:Q44" si="3">SUM(H37:H43)</f>
        <v>0</v>
      </c>
      <c r="I44" s="272">
        <f t="shared" si="3"/>
        <v>0</v>
      </c>
      <c r="J44" s="272">
        <f t="shared" si="3"/>
        <v>0</v>
      </c>
      <c r="K44" s="272">
        <f t="shared" si="3"/>
        <v>0</v>
      </c>
      <c r="L44" s="272">
        <f t="shared" si="3"/>
        <v>0</v>
      </c>
      <c r="M44" s="272">
        <f t="shared" si="3"/>
        <v>0</v>
      </c>
      <c r="N44" s="272">
        <f t="shared" si="3"/>
        <v>0</v>
      </c>
      <c r="O44" s="272">
        <f t="shared" si="3"/>
        <v>0</v>
      </c>
      <c r="P44" s="272">
        <f t="shared" si="3"/>
        <v>0</v>
      </c>
      <c r="Q44" s="272">
        <f t="shared" si="3"/>
        <v>0</v>
      </c>
      <c r="R44" s="272">
        <f>SUM(R37:R43)</f>
        <v>0</v>
      </c>
      <c r="S44" s="249">
        <f>SUM(G44:R44)</f>
        <v>0</v>
      </c>
    </row>
    <row r="45" spans="1:21" s="154" customFormat="1" ht="23.25" customHeight="1" x14ac:dyDescent="0.3">
      <c r="A45" s="399" t="s">
        <v>252</v>
      </c>
      <c r="B45" s="400"/>
      <c r="C45" s="400"/>
      <c r="D45" s="400"/>
      <c r="E45" s="400"/>
      <c r="F45" s="401"/>
      <c r="G45" s="155">
        <f>G35+G44</f>
        <v>0</v>
      </c>
      <c r="H45" s="155">
        <f t="shared" ref="H45:R45" si="4">H35+H44</f>
        <v>0</v>
      </c>
      <c r="I45" s="155">
        <f t="shared" si="4"/>
        <v>0</v>
      </c>
      <c r="J45" s="155">
        <f t="shared" si="4"/>
        <v>0</v>
      </c>
      <c r="K45" s="155">
        <f t="shared" si="4"/>
        <v>0</v>
      </c>
      <c r="L45" s="155">
        <f t="shared" si="4"/>
        <v>0</v>
      </c>
      <c r="M45" s="155">
        <f t="shared" si="4"/>
        <v>0</v>
      </c>
      <c r="N45" s="155">
        <f t="shared" si="4"/>
        <v>0</v>
      </c>
      <c r="O45" s="155">
        <f t="shared" si="4"/>
        <v>0</v>
      </c>
      <c r="P45" s="155">
        <f t="shared" si="4"/>
        <v>0</v>
      </c>
      <c r="Q45" s="155">
        <f t="shared" si="4"/>
        <v>0</v>
      </c>
      <c r="R45" s="155">
        <f t="shared" si="4"/>
        <v>0</v>
      </c>
      <c r="S45" s="231">
        <f t="shared" ref="S45:S48" si="5">SUM(G45:R45)</f>
        <v>0</v>
      </c>
    </row>
    <row r="46" spans="1:21" s="154" customFormat="1" ht="23.25" customHeight="1" x14ac:dyDescent="0.3">
      <c r="A46" s="402" t="s">
        <v>253</v>
      </c>
      <c r="B46" s="403"/>
      <c r="C46" s="403"/>
      <c r="D46" s="403"/>
      <c r="E46" s="403"/>
      <c r="F46" s="403"/>
      <c r="G46" s="251"/>
      <c r="H46" s="251"/>
      <c r="I46" s="251"/>
      <c r="J46" s="251"/>
      <c r="K46" s="251"/>
      <c r="L46" s="251"/>
      <c r="M46" s="251"/>
      <c r="N46" s="251"/>
      <c r="O46" s="251"/>
      <c r="P46" s="251"/>
      <c r="Q46" s="251"/>
      <c r="R46" s="251"/>
      <c r="S46" s="195">
        <f t="shared" si="5"/>
        <v>0</v>
      </c>
    </row>
    <row r="47" spans="1:21" s="154" customFormat="1" ht="23.25" customHeight="1" x14ac:dyDescent="0.3">
      <c r="A47" s="402" t="s">
        <v>254</v>
      </c>
      <c r="B47" s="403"/>
      <c r="C47" s="403"/>
      <c r="D47" s="403"/>
      <c r="E47" s="403"/>
      <c r="F47" s="403"/>
      <c r="G47" s="251"/>
      <c r="H47" s="251"/>
      <c r="I47" s="251"/>
      <c r="J47" s="251"/>
      <c r="K47" s="251"/>
      <c r="L47" s="251"/>
      <c r="M47" s="251"/>
      <c r="N47" s="251"/>
      <c r="O47" s="251"/>
      <c r="P47" s="251"/>
      <c r="Q47" s="251"/>
      <c r="R47" s="251"/>
      <c r="S47" s="195">
        <f t="shared" si="5"/>
        <v>0</v>
      </c>
    </row>
    <row r="48" spans="1:21" s="154" customFormat="1" ht="23.25" customHeight="1" thickBot="1" x14ac:dyDescent="0.35">
      <c r="A48" s="404" t="s">
        <v>255</v>
      </c>
      <c r="B48" s="405"/>
      <c r="C48" s="405"/>
      <c r="D48" s="405"/>
      <c r="E48" s="405"/>
      <c r="F48" s="405"/>
      <c r="G48" s="156">
        <f>G45-G46-G47</f>
        <v>0</v>
      </c>
      <c r="H48" s="156">
        <f t="shared" ref="H48:R48" si="6">H45-H46-H47</f>
        <v>0</v>
      </c>
      <c r="I48" s="156">
        <f t="shared" si="6"/>
        <v>0</v>
      </c>
      <c r="J48" s="156">
        <f t="shared" si="6"/>
        <v>0</v>
      </c>
      <c r="K48" s="156">
        <f t="shared" si="6"/>
        <v>0</v>
      </c>
      <c r="L48" s="156">
        <f t="shared" si="6"/>
        <v>0</v>
      </c>
      <c r="M48" s="156">
        <f t="shared" si="6"/>
        <v>0</v>
      </c>
      <c r="N48" s="156">
        <f t="shared" si="6"/>
        <v>0</v>
      </c>
      <c r="O48" s="156">
        <f t="shared" si="6"/>
        <v>0</v>
      </c>
      <c r="P48" s="156">
        <f t="shared" si="6"/>
        <v>0</v>
      </c>
      <c r="Q48" s="156">
        <f t="shared" si="6"/>
        <v>0</v>
      </c>
      <c r="R48" s="156">
        <f t="shared" si="6"/>
        <v>0</v>
      </c>
      <c r="S48" s="232">
        <f t="shared" si="5"/>
        <v>0</v>
      </c>
      <c r="U48" s="157"/>
    </row>
    <row r="49" spans="1:21" ht="15" thickBot="1" x14ac:dyDescent="0.35">
      <c r="A49" s="258" t="s">
        <v>250</v>
      </c>
      <c r="B49" s="259"/>
      <c r="C49" s="259"/>
      <c r="D49" s="259"/>
      <c r="E49" s="260"/>
      <c r="F49" s="259"/>
      <c r="G49" s="261"/>
      <c r="H49" s="261"/>
      <c r="I49" s="261"/>
      <c r="J49" s="261"/>
      <c r="K49" s="261"/>
      <c r="L49" s="261"/>
      <c r="M49" s="261"/>
      <c r="N49" s="261"/>
      <c r="O49" s="530" t="s">
        <v>170</v>
      </c>
      <c r="P49" s="531"/>
      <c r="Q49" s="531"/>
      <c r="R49" s="531"/>
      <c r="S49" s="196">
        <f>S12-S48</f>
        <v>0</v>
      </c>
    </row>
    <row r="50" spans="1:21" ht="15" thickBot="1" x14ac:dyDescent="0.35">
      <c r="A50" s="258"/>
      <c r="B50" s="259"/>
      <c r="C50" s="259"/>
      <c r="D50" s="259"/>
      <c r="E50" s="260"/>
      <c r="F50" s="259"/>
      <c r="G50" s="261"/>
      <c r="H50" s="261"/>
      <c r="I50" s="261"/>
      <c r="J50" s="261"/>
      <c r="K50" s="261"/>
      <c r="L50" s="261"/>
      <c r="M50" s="261"/>
      <c r="N50" s="261"/>
      <c r="O50" s="262"/>
      <c r="P50" s="262"/>
      <c r="Q50" s="262"/>
      <c r="R50" s="262"/>
      <c r="S50" s="263"/>
      <c r="T50" s="193"/>
    </row>
    <row r="51" spans="1:21" s="158" customFormat="1" ht="17.25" customHeight="1" x14ac:dyDescent="0.3">
      <c r="A51" s="264"/>
      <c r="B51" s="392" t="s">
        <v>245</v>
      </c>
      <c r="C51" s="393"/>
      <c r="D51" s="393"/>
      <c r="E51" s="393"/>
      <c r="F51" s="393"/>
      <c r="G51" s="393"/>
      <c r="H51" s="393"/>
      <c r="I51" s="393"/>
      <c r="J51" s="393"/>
      <c r="K51" s="393"/>
      <c r="L51" s="393"/>
      <c r="M51" s="394"/>
      <c r="N51" s="265"/>
      <c r="O51" s="265"/>
      <c r="P51" s="265"/>
      <c r="Q51" s="266"/>
      <c r="R51" s="266"/>
      <c r="S51" s="266"/>
      <c r="T51" s="159"/>
      <c r="U51" s="159"/>
    </row>
    <row r="52" spans="1:21" s="158" customFormat="1" ht="33" customHeight="1" x14ac:dyDescent="0.3">
      <c r="A52" s="264"/>
      <c r="B52" s="532"/>
      <c r="C52" s="533"/>
      <c r="D52" s="533"/>
      <c r="E52" s="533"/>
      <c r="F52" s="533"/>
      <c r="G52" s="533"/>
      <c r="H52" s="533"/>
      <c r="I52" s="533"/>
      <c r="J52" s="533"/>
      <c r="K52" s="533"/>
      <c r="L52" s="533"/>
      <c r="M52" s="534"/>
      <c r="N52" s="259"/>
      <c r="O52" s="259"/>
      <c r="P52" s="259"/>
      <c r="Q52" s="259"/>
      <c r="R52" s="259"/>
      <c r="S52" s="261"/>
      <c r="T52" s="159"/>
      <c r="U52" s="159"/>
    </row>
    <row r="53" spans="1:21" s="158" customFormat="1" ht="33" customHeight="1" thickBot="1" x14ac:dyDescent="0.35">
      <c r="A53" s="264"/>
      <c r="B53" s="395"/>
      <c r="C53" s="396"/>
      <c r="D53" s="396"/>
      <c r="E53" s="396"/>
      <c r="F53" s="396"/>
      <c r="G53" s="396"/>
      <c r="H53" s="396"/>
      <c r="I53" s="396"/>
      <c r="J53" s="396"/>
      <c r="K53" s="396"/>
      <c r="L53" s="396"/>
      <c r="M53" s="397"/>
      <c r="N53" s="259"/>
      <c r="O53" s="259"/>
      <c r="P53" s="259"/>
      <c r="Q53" s="259"/>
      <c r="R53" s="259"/>
      <c r="S53" s="259"/>
      <c r="T53" s="159"/>
      <c r="U53" s="159"/>
    </row>
    <row r="54" spans="1:21" x14ac:dyDescent="0.3">
      <c r="A54" s="258"/>
      <c r="B54" s="259"/>
      <c r="C54" s="259"/>
      <c r="D54" s="259"/>
      <c r="E54" s="260"/>
      <c r="F54" s="259"/>
      <c r="G54" s="261"/>
      <c r="H54" s="261"/>
      <c r="I54" s="261"/>
      <c r="J54" s="261"/>
      <c r="K54" s="261"/>
      <c r="L54" s="261"/>
      <c r="M54" s="261"/>
      <c r="N54" s="261"/>
      <c r="O54" s="259"/>
      <c r="P54" s="259"/>
      <c r="Q54" s="259"/>
      <c r="R54" s="259"/>
      <c r="S54" s="259"/>
    </row>
    <row r="55" spans="1:21" x14ac:dyDescent="0.3">
      <c r="A55" s="259"/>
      <c r="B55" s="259"/>
      <c r="C55" s="267"/>
      <c r="D55" s="267"/>
      <c r="E55" s="267"/>
      <c r="F55" s="267"/>
      <c r="G55" s="268"/>
      <c r="H55" s="268"/>
      <c r="I55" s="268"/>
      <c r="J55" s="268"/>
      <c r="K55" s="264"/>
      <c r="L55" s="267"/>
      <c r="M55" s="267"/>
      <c r="N55" s="267"/>
      <c r="O55" s="259"/>
      <c r="P55" s="259"/>
      <c r="Q55" s="259"/>
      <c r="R55" s="259"/>
      <c r="S55" s="259"/>
    </row>
    <row r="56" spans="1:21" x14ac:dyDescent="0.3">
      <c r="A56" s="259"/>
      <c r="B56" s="259"/>
      <c r="C56" s="398" t="s">
        <v>190</v>
      </c>
      <c r="D56" s="398"/>
      <c r="E56" s="398"/>
      <c r="F56" s="398"/>
      <c r="G56" s="269"/>
      <c r="H56" s="398"/>
      <c r="I56" s="398"/>
      <c r="J56" s="398"/>
      <c r="K56" s="264"/>
      <c r="L56" s="398" t="s">
        <v>168</v>
      </c>
      <c r="M56" s="398"/>
      <c r="N56" s="398"/>
      <c r="O56" s="259"/>
      <c r="P56" s="259"/>
      <c r="Q56" s="259"/>
      <c r="R56" s="259"/>
      <c r="S56" s="259"/>
    </row>
    <row r="57" spans="1:21" ht="15" thickBot="1" x14ac:dyDescent="0.35">
      <c r="A57" s="273"/>
      <c r="B57" s="273"/>
      <c r="C57" s="273"/>
      <c r="D57" s="273"/>
      <c r="E57" s="274"/>
      <c r="F57" s="273"/>
      <c r="G57" s="273"/>
      <c r="H57" s="273"/>
      <c r="I57" s="273"/>
      <c r="J57" s="273"/>
      <c r="K57" s="273"/>
      <c r="L57" s="273"/>
      <c r="M57" s="273"/>
      <c r="N57" s="273"/>
      <c r="O57" s="273"/>
      <c r="P57" s="273"/>
      <c r="Q57" s="273"/>
      <c r="R57" s="273"/>
      <c r="S57" s="273"/>
    </row>
    <row r="58" spans="1:21" ht="16.8" x14ac:dyDescent="0.3">
      <c r="A58" s="483" t="s">
        <v>338</v>
      </c>
      <c r="B58" s="484"/>
      <c r="C58" s="484"/>
      <c r="D58" s="484"/>
      <c r="E58" s="484"/>
      <c r="F58" s="484"/>
      <c r="G58" s="484"/>
      <c r="H58" s="484"/>
      <c r="I58" s="484"/>
      <c r="J58" s="484"/>
      <c r="K58" s="484"/>
      <c r="L58" s="484"/>
      <c r="M58" s="484"/>
      <c r="N58" s="484"/>
      <c r="O58" s="484"/>
      <c r="P58" s="484"/>
      <c r="Q58" s="484"/>
      <c r="R58" s="484"/>
      <c r="S58" s="485"/>
    </row>
    <row r="59" spans="1:21" x14ac:dyDescent="0.3">
      <c r="A59" s="486" t="s">
        <v>282</v>
      </c>
      <c r="B59" s="487"/>
      <c r="C59" s="487"/>
      <c r="D59" s="487"/>
      <c r="E59" s="487"/>
      <c r="F59" s="487"/>
      <c r="G59" s="487"/>
      <c r="H59" s="487"/>
      <c r="I59" s="487"/>
      <c r="J59" s="487"/>
      <c r="K59" s="487"/>
      <c r="L59" s="487"/>
      <c r="M59" s="487"/>
      <c r="N59" s="487"/>
      <c r="O59" s="487"/>
      <c r="P59" s="487"/>
      <c r="Q59" s="487"/>
      <c r="R59" s="487"/>
      <c r="S59" s="488"/>
    </row>
    <row r="60" spans="1:21" ht="15" thickBot="1" x14ac:dyDescent="0.35">
      <c r="A60" s="489" t="s">
        <v>283</v>
      </c>
      <c r="B60" s="490"/>
      <c r="C60" s="490"/>
      <c r="D60" s="490"/>
      <c r="E60" s="490"/>
      <c r="F60" s="490"/>
      <c r="G60" s="490"/>
      <c r="H60" s="490"/>
      <c r="I60" s="490"/>
      <c r="J60" s="490"/>
      <c r="K60" s="490"/>
      <c r="L60" s="490"/>
      <c r="M60" s="490"/>
      <c r="N60" s="490"/>
      <c r="O60" s="490"/>
      <c r="P60" s="490"/>
      <c r="Q60" s="490"/>
      <c r="R60" s="490"/>
      <c r="S60" s="491"/>
    </row>
    <row r="61" spans="1:21" x14ac:dyDescent="0.3">
      <c r="E61" s="191"/>
    </row>
    <row r="62" spans="1:21" x14ac:dyDescent="0.3">
      <c r="E62" s="191"/>
    </row>
  </sheetData>
  <sheetProtection algorithmName="SHA-512" hashValue="7c2fZG9V9Ny/CQbRkDTXSsSPlkVHP+BMFAK5pBsQvhh1cj7Lmq8LVBKRxGs4iyJgr6pnx9oXLQP8DcQisLzVNg==" saltValue="3MlbklU5NS2hXd0n2F2GWA==" spinCount="100000" sheet="1" formatCells="0" formatColumns="0" formatRows="0" insertRows="0" autoFilter="0" pivotTables="0"/>
  <mergeCells count="87">
    <mergeCell ref="A58:S58"/>
    <mergeCell ref="A59:S59"/>
    <mergeCell ref="A60:S60"/>
    <mergeCell ref="A44:D44"/>
    <mergeCell ref="A45:F45"/>
    <mergeCell ref="A46:F46"/>
    <mergeCell ref="A47:F47"/>
    <mergeCell ref="O49:R49"/>
    <mergeCell ref="B51:M51"/>
    <mergeCell ref="B52:M52"/>
    <mergeCell ref="B53:M53"/>
    <mergeCell ref="C56:F56"/>
    <mergeCell ref="H56:J56"/>
    <mergeCell ref="L56:N56"/>
    <mergeCell ref="A48:F48"/>
    <mergeCell ref="A5:S5"/>
    <mergeCell ref="H7:I7"/>
    <mergeCell ref="E7:F7"/>
    <mergeCell ref="A16:C16"/>
    <mergeCell ref="A8:S8"/>
    <mergeCell ref="A9:F9"/>
    <mergeCell ref="A10:S10"/>
    <mergeCell ref="A11:C12"/>
    <mergeCell ref="D11:F11"/>
    <mergeCell ref="D12:F12"/>
    <mergeCell ref="A13:C13"/>
    <mergeCell ref="D13:F13"/>
    <mergeCell ref="F14:G14"/>
    <mergeCell ref="N7:O7"/>
    <mergeCell ref="Q7:R7"/>
    <mergeCell ref="H14:S17"/>
    <mergeCell ref="K7:L7"/>
    <mergeCell ref="D14:E14"/>
    <mergeCell ref="A17:C17"/>
    <mergeCell ref="A18:S18"/>
    <mergeCell ref="A19:A20"/>
    <mergeCell ref="D19:D20"/>
    <mergeCell ref="E20:S20"/>
    <mergeCell ref="D15:E15"/>
    <mergeCell ref="D16:E16"/>
    <mergeCell ref="D17:E17"/>
    <mergeCell ref="A14:C14"/>
    <mergeCell ref="A15:C15"/>
    <mergeCell ref="F15:G15"/>
    <mergeCell ref="F16:G16"/>
    <mergeCell ref="F17:G17"/>
    <mergeCell ref="B19:C20"/>
    <mergeCell ref="A1:A3"/>
    <mergeCell ref="B1:O3"/>
    <mergeCell ref="P1:Q1"/>
    <mergeCell ref="R1:S1"/>
    <mergeCell ref="P2:Q2"/>
    <mergeCell ref="R2:S2"/>
    <mergeCell ref="P3:S3"/>
    <mergeCell ref="L6:M6"/>
    <mergeCell ref="N6:O6"/>
    <mergeCell ref="D6:E6"/>
    <mergeCell ref="F6:G6"/>
    <mergeCell ref="H6:I6"/>
    <mergeCell ref="J6:K6"/>
    <mergeCell ref="A21:A30"/>
    <mergeCell ref="B26:C26"/>
    <mergeCell ref="B27:C27"/>
    <mergeCell ref="B21:C21"/>
    <mergeCell ref="B31:C31"/>
    <mergeCell ref="B30:C30"/>
    <mergeCell ref="B29:C29"/>
    <mergeCell ref="B22:C22"/>
    <mergeCell ref="B23:C23"/>
    <mergeCell ref="B24:C24"/>
    <mergeCell ref="B25:C25"/>
    <mergeCell ref="B28:C28"/>
    <mergeCell ref="B34:C34"/>
    <mergeCell ref="B33:C33"/>
    <mergeCell ref="B37:C37"/>
    <mergeCell ref="B42:C42"/>
    <mergeCell ref="B40:C40"/>
    <mergeCell ref="B41:C41"/>
    <mergeCell ref="A36:S36"/>
    <mergeCell ref="A35:D35"/>
    <mergeCell ref="B38:C38"/>
    <mergeCell ref="A37:A39"/>
    <mergeCell ref="B39:C39"/>
    <mergeCell ref="A31:A33"/>
    <mergeCell ref="B32:C32"/>
    <mergeCell ref="A42:A43"/>
    <mergeCell ref="B43:C43"/>
  </mergeCells>
  <pageMargins left="0.7" right="0.7" top="0.75" bottom="0.75" header="0.3" footer="0.3"/>
  <pageSetup paperSize="9" scale="2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74"/>
  <sheetViews>
    <sheetView view="pageBreakPreview" zoomScale="85" zoomScaleNormal="70" zoomScaleSheetLayoutView="85" workbookViewId="0">
      <selection activeCell="B1" sqref="B1:O3"/>
    </sheetView>
  </sheetViews>
  <sheetFormatPr baseColWidth="10" defaultColWidth="11.44140625" defaultRowHeight="14.4" x14ac:dyDescent="0.3"/>
  <cols>
    <col min="1" max="1" width="26.33203125" style="160" customWidth="1"/>
    <col min="2" max="2" width="38.6640625" style="160" customWidth="1"/>
    <col min="3" max="3" width="20.6640625" style="160" customWidth="1"/>
    <col min="4" max="4" width="12.88671875" style="160" customWidth="1"/>
    <col min="5" max="19" width="16.6640625" style="160" customWidth="1"/>
    <col min="20" max="16384" width="11.44140625" style="160"/>
  </cols>
  <sheetData>
    <row r="1" spans="1:19" ht="31.5" customHeight="1" thickBot="1" x14ac:dyDescent="0.35">
      <c r="A1" s="524"/>
      <c r="B1" s="418" t="s">
        <v>356</v>
      </c>
      <c r="C1" s="419"/>
      <c r="D1" s="419"/>
      <c r="E1" s="419"/>
      <c r="F1" s="419"/>
      <c r="G1" s="419"/>
      <c r="H1" s="419"/>
      <c r="I1" s="419"/>
      <c r="J1" s="419"/>
      <c r="K1" s="419"/>
      <c r="L1" s="419"/>
      <c r="M1" s="419"/>
      <c r="N1" s="419"/>
      <c r="O1" s="420"/>
      <c r="P1" s="411" t="s">
        <v>248</v>
      </c>
      <c r="Q1" s="412"/>
      <c r="R1" s="413">
        <v>44299</v>
      </c>
      <c r="S1" s="414"/>
    </row>
    <row r="2" spans="1:19" ht="31.5" customHeight="1" thickBot="1" x14ac:dyDescent="0.35">
      <c r="A2" s="525"/>
      <c r="B2" s="421"/>
      <c r="C2" s="422"/>
      <c r="D2" s="422"/>
      <c r="E2" s="422"/>
      <c r="F2" s="422"/>
      <c r="G2" s="422"/>
      <c r="H2" s="422"/>
      <c r="I2" s="422"/>
      <c r="J2" s="422"/>
      <c r="K2" s="422"/>
      <c r="L2" s="422"/>
      <c r="M2" s="422"/>
      <c r="N2" s="422"/>
      <c r="O2" s="423"/>
      <c r="P2" s="411" t="s">
        <v>348</v>
      </c>
      <c r="Q2" s="412"/>
      <c r="R2" s="411" t="s">
        <v>246</v>
      </c>
      <c r="S2" s="412"/>
    </row>
    <row r="3" spans="1:19" ht="31.5" customHeight="1" thickBot="1" x14ac:dyDescent="0.3">
      <c r="A3" s="526"/>
      <c r="B3" s="424"/>
      <c r="C3" s="425"/>
      <c r="D3" s="425"/>
      <c r="E3" s="425"/>
      <c r="F3" s="425"/>
      <c r="G3" s="425"/>
      <c r="H3" s="425"/>
      <c r="I3" s="425"/>
      <c r="J3" s="425"/>
      <c r="K3" s="425"/>
      <c r="L3" s="425"/>
      <c r="M3" s="425"/>
      <c r="N3" s="425"/>
      <c r="O3" s="426"/>
      <c r="P3" s="415" t="s">
        <v>247</v>
      </c>
      <c r="Q3" s="416"/>
      <c r="R3" s="416"/>
      <c r="S3" s="417"/>
    </row>
    <row r="4" spans="1:19" ht="18" customHeight="1" thickBot="1" x14ac:dyDescent="0.3">
      <c r="A4" s="256"/>
      <c r="B4" s="257"/>
      <c r="C4" s="257"/>
      <c r="D4" s="257"/>
      <c r="E4" s="257"/>
      <c r="F4" s="257"/>
      <c r="G4" s="257"/>
      <c r="H4" s="257"/>
      <c r="I4" s="257"/>
      <c r="J4" s="257"/>
      <c r="K4" s="257"/>
      <c r="L4" s="257"/>
      <c r="M4" s="257"/>
      <c r="N4" s="257"/>
      <c r="O4" s="257"/>
      <c r="P4" s="257"/>
      <c r="Q4" s="257"/>
      <c r="R4" s="257"/>
      <c r="S4" s="257"/>
    </row>
    <row r="5" spans="1:19" s="161" customFormat="1" ht="21.75" customHeight="1" x14ac:dyDescent="0.3">
      <c r="A5" s="461" t="s">
        <v>150</v>
      </c>
      <c r="B5" s="462"/>
      <c r="C5" s="462"/>
      <c r="D5" s="462"/>
      <c r="E5" s="462"/>
      <c r="F5" s="462"/>
      <c r="G5" s="462"/>
      <c r="H5" s="462"/>
      <c r="I5" s="462"/>
      <c r="J5" s="462"/>
      <c r="K5" s="462"/>
      <c r="L5" s="462"/>
      <c r="M5" s="462"/>
      <c r="N5" s="462"/>
      <c r="O5" s="462"/>
      <c r="P5" s="462"/>
      <c r="Q5" s="462"/>
      <c r="R5" s="462"/>
      <c r="S5" s="463"/>
    </row>
    <row r="6" spans="1:19" s="161" customFormat="1" ht="35.25" customHeight="1" x14ac:dyDescent="0.3">
      <c r="A6" s="182" t="s">
        <v>151</v>
      </c>
      <c r="B6" s="162"/>
      <c r="C6" s="240" t="s">
        <v>152</v>
      </c>
      <c r="D6" s="427"/>
      <c r="E6" s="428"/>
      <c r="F6" s="427" t="s">
        <v>153</v>
      </c>
      <c r="G6" s="428"/>
      <c r="H6" s="427"/>
      <c r="I6" s="428"/>
      <c r="J6" s="427" t="s">
        <v>232</v>
      </c>
      <c r="K6" s="454"/>
      <c r="L6" s="427"/>
      <c r="M6" s="428"/>
      <c r="N6" s="427" t="s">
        <v>233</v>
      </c>
      <c r="O6" s="428"/>
      <c r="P6" s="163" t="s">
        <v>166</v>
      </c>
      <c r="Q6" s="183"/>
      <c r="R6" s="183" t="s">
        <v>167</v>
      </c>
      <c r="S6" s="184"/>
    </row>
    <row r="7" spans="1:19" s="161" customFormat="1" ht="35.25" customHeight="1" x14ac:dyDescent="0.3">
      <c r="A7" s="182" t="s">
        <v>163</v>
      </c>
      <c r="B7" s="162"/>
      <c r="C7" s="162" t="s">
        <v>165</v>
      </c>
      <c r="D7" s="162"/>
      <c r="E7" s="427" t="s">
        <v>179</v>
      </c>
      <c r="F7" s="428"/>
      <c r="G7" s="162"/>
      <c r="H7" s="439" t="s">
        <v>237</v>
      </c>
      <c r="I7" s="439"/>
      <c r="J7" s="185">
        <v>1000</v>
      </c>
      <c r="K7" s="439" t="s">
        <v>234</v>
      </c>
      <c r="L7" s="439"/>
      <c r="M7" s="185">
        <v>100</v>
      </c>
      <c r="N7" s="439" t="s">
        <v>235</v>
      </c>
      <c r="O7" s="439"/>
      <c r="P7" s="162">
        <v>50</v>
      </c>
      <c r="Q7" s="438" t="s">
        <v>236</v>
      </c>
      <c r="R7" s="438"/>
      <c r="S7" s="200">
        <f>J7+M7-P7</f>
        <v>1050</v>
      </c>
    </row>
    <row r="8" spans="1:19" s="158" customFormat="1" ht="16.5" customHeight="1" x14ac:dyDescent="0.3">
      <c r="A8" s="440" t="s">
        <v>154</v>
      </c>
      <c r="B8" s="441"/>
      <c r="C8" s="441"/>
      <c r="D8" s="441"/>
      <c r="E8" s="441"/>
      <c r="F8" s="441"/>
      <c r="G8" s="441"/>
      <c r="H8" s="441"/>
      <c r="I8" s="441"/>
      <c r="J8" s="441"/>
      <c r="K8" s="441"/>
      <c r="L8" s="441"/>
      <c r="M8" s="441"/>
      <c r="N8" s="441"/>
      <c r="O8" s="441"/>
      <c r="P8" s="441"/>
      <c r="Q8" s="441"/>
      <c r="R8" s="441"/>
      <c r="S8" s="442"/>
    </row>
    <row r="9" spans="1:19" s="158" customFormat="1" ht="48" customHeight="1" x14ac:dyDescent="0.3">
      <c r="A9" s="443" t="s">
        <v>164</v>
      </c>
      <c r="B9" s="444"/>
      <c r="C9" s="444"/>
      <c r="D9" s="444"/>
      <c r="E9" s="444"/>
      <c r="F9" s="445"/>
      <c r="G9" s="197" t="s">
        <v>132</v>
      </c>
      <c r="H9" s="197" t="s">
        <v>133</v>
      </c>
      <c r="I9" s="197" t="s">
        <v>134</v>
      </c>
      <c r="J9" s="197" t="s">
        <v>135</v>
      </c>
      <c r="K9" s="197" t="s">
        <v>136</v>
      </c>
      <c r="L9" s="197" t="s">
        <v>137</v>
      </c>
      <c r="M9" s="197" t="s">
        <v>138</v>
      </c>
      <c r="N9" s="197" t="s">
        <v>139</v>
      </c>
      <c r="O9" s="197" t="s">
        <v>140</v>
      </c>
      <c r="P9" s="197" t="s">
        <v>141</v>
      </c>
      <c r="Q9" s="197" t="s">
        <v>144</v>
      </c>
      <c r="R9" s="197" t="s">
        <v>171</v>
      </c>
      <c r="S9" s="198" t="s">
        <v>155</v>
      </c>
    </row>
    <row r="10" spans="1:19" s="158" customFormat="1" ht="15.6" x14ac:dyDescent="0.3">
      <c r="A10" s="440" t="s">
        <v>156</v>
      </c>
      <c r="B10" s="441"/>
      <c r="C10" s="441"/>
      <c r="D10" s="441"/>
      <c r="E10" s="441"/>
      <c r="F10" s="441"/>
      <c r="G10" s="441"/>
      <c r="H10" s="441"/>
      <c r="I10" s="441"/>
      <c r="J10" s="441"/>
      <c r="K10" s="441"/>
      <c r="L10" s="441"/>
      <c r="M10" s="441"/>
      <c r="N10" s="441"/>
      <c r="O10" s="441"/>
      <c r="P10" s="441"/>
      <c r="Q10" s="441"/>
      <c r="R10" s="441"/>
      <c r="S10" s="442"/>
    </row>
    <row r="11" spans="1:19" s="158" customFormat="1" ht="18.75" customHeight="1" x14ac:dyDescent="0.3">
      <c r="A11" s="446" t="s">
        <v>157</v>
      </c>
      <c r="B11" s="447"/>
      <c r="C11" s="448"/>
      <c r="D11" s="451" t="s">
        <v>158</v>
      </c>
      <c r="E11" s="452"/>
      <c r="F11" s="453"/>
      <c r="G11" s="187"/>
      <c r="H11" s="187"/>
      <c r="I11" s="187"/>
      <c r="J11" s="187"/>
      <c r="K11" s="187"/>
      <c r="L11" s="187"/>
      <c r="M11" s="187"/>
      <c r="N11" s="187"/>
      <c r="O11" s="188"/>
      <c r="P11" s="188"/>
      <c r="Q11" s="188"/>
      <c r="R11" s="199"/>
      <c r="S11" s="201">
        <f>SUM(G11:R11)</f>
        <v>0</v>
      </c>
    </row>
    <row r="12" spans="1:19" s="154" customFormat="1" ht="18.75" customHeight="1" x14ac:dyDescent="0.3">
      <c r="A12" s="449"/>
      <c r="B12" s="431"/>
      <c r="C12" s="450"/>
      <c r="D12" s="432" t="s">
        <v>159</v>
      </c>
      <c r="E12" s="433"/>
      <c r="F12" s="434"/>
      <c r="G12" s="251"/>
      <c r="H12" s="251"/>
      <c r="I12" s="251"/>
      <c r="J12" s="251"/>
      <c r="K12" s="251"/>
      <c r="L12" s="251"/>
      <c r="M12" s="251"/>
      <c r="N12" s="251"/>
      <c r="O12" s="251"/>
      <c r="P12" s="251"/>
      <c r="Q12" s="251"/>
      <c r="R12" s="251"/>
      <c r="S12" s="270">
        <f>SUM(G12:R12)</f>
        <v>0</v>
      </c>
    </row>
    <row r="13" spans="1:19" s="154" customFormat="1" ht="18.75" customHeight="1" x14ac:dyDescent="0.3">
      <c r="A13" s="429" t="s">
        <v>335</v>
      </c>
      <c r="B13" s="430"/>
      <c r="C13" s="431"/>
      <c r="D13" s="432" t="s">
        <v>159</v>
      </c>
      <c r="E13" s="433"/>
      <c r="F13" s="434"/>
      <c r="G13" s="251"/>
      <c r="H13" s="251"/>
      <c r="I13" s="251"/>
      <c r="J13" s="251"/>
      <c r="K13" s="251"/>
      <c r="L13" s="251"/>
      <c r="M13" s="251"/>
      <c r="N13" s="251"/>
      <c r="O13" s="251"/>
      <c r="P13" s="251"/>
      <c r="Q13" s="251"/>
      <c r="R13" s="251"/>
      <c r="S13" s="270">
        <f>SUM(G13:R13)</f>
        <v>0</v>
      </c>
    </row>
    <row r="14" spans="1:19" s="154" customFormat="1" ht="30" customHeight="1" x14ac:dyDescent="0.3">
      <c r="A14" s="435" t="s">
        <v>160</v>
      </c>
      <c r="B14" s="436"/>
      <c r="C14" s="437"/>
      <c r="D14" s="458" t="s">
        <v>161</v>
      </c>
      <c r="E14" s="458"/>
      <c r="F14" s="492" t="s">
        <v>281</v>
      </c>
      <c r="G14" s="492"/>
      <c r="H14" s="494"/>
      <c r="I14" s="495"/>
      <c r="J14" s="495"/>
      <c r="K14" s="495"/>
      <c r="L14" s="495"/>
      <c r="M14" s="495"/>
      <c r="N14" s="495"/>
      <c r="O14" s="495"/>
      <c r="P14" s="495"/>
      <c r="Q14" s="495"/>
      <c r="R14" s="495"/>
      <c r="S14" s="496"/>
    </row>
    <row r="15" spans="1:19" s="154" customFormat="1" ht="15.75" customHeight="1" x14ac:dyDescent="0.3">
      <c r="A15" s="504" t="s">
        <v>142</v>
      </c>
      <c r="B15" s="505"/>
      <c r="C15" s="506"/>
      <c r="D15" s="469">
        <f>S12</f>
        <v>0</v>
      </c>
      <c r="E15" s="469"/>
      <c r="F15" s="493" t="e">
        <f>D15/D17</f>
        <v>#DIV/0!</v>
      </c>
      <c r="G15" s="493"/>
      <c r="H15" s="497"/>
      <c r="I15" s="498"/>
      <c r="J15" s="498"/>
      <c r="K15" s="498"/>
      <c r="L15" s="498"/>
      <c r="M15" s="498"/>
      <c r="N15" s="498"/>
      <c r="O15" s="498"/>
      <c r="P15" s="498"/>
      <c r="Q15" s="498"/>
      <c r="R15" s="498"/>
      <c r="S15" s="499"/>
    </row>
    <row r="16" spans="1:19" s="154" customFormat="1" ht="15.75" customHeight="1" x14ac:dyDescent="0.3">
      <c r="A16" s="504" t="s">
        <v>336</v>
      </c>
      <c r="B16" s="505"/>
      <c r="C16" s="506"/>
      <c r="D16" s="469">
        <f>S13</f>
        <v>0</v>
      </c>
      <c r="E16" s="469"/>
      <c r="F16" s="493" t="e">
        <f>D16/D17</f>
        <v>#DIV/0!</v>
      </c>
      <c r="G16" s="493"/>
      <c r="H16" s="497"/>
      <c r="I16" s="498"/>
      <c r="J16" s="498"/>
      <c r="K16" s="498"/>
      <c r="L16" s="498"/>
      <c r="M16" s="498"/>
      <c r="N16" s="498"/>
      <c r="O16" s="498"/>
      <c r="P16" s="498"/>
      <c r="Q16" s="498"/>
      <c r="R16" s="498"/>
      <c r="S16" s="499"/>
    </row>
    <row r="17" spans="1:19" s="154" customFormat="1" ht="15.75" customHeight="1" x14ac:dyDescent="0.3">
      <c r="A17" s="504" t="s">
        <v>162</v>
      </c>
      <c r="B17" s="505"/>
      <c r="C17" s="506"/>
      <c r="D17" s="469">
        <f>SUM(D15:D16)</f>
        <v>0</v>
      </c>
      <c r="E17" s="469"/>
      <c r="F17" s="493" t="e">
        <f>SUM(F15:F16)</f>
        <v>#DIV/0!</v>
      </c>
      <c r="G17" s="493"/>
      <c r="H17" s="500"/>
      <c r="I17" s="501"/>
      <c r="J17" s="501"/>
      <c r="K17" s="501"/>
      <c r="L17" s="501"/>
      <c r="M17" s="501"/>
      <c r="N17" s="501"/>
      <c r="O17" s="501"/>
      <c r="P17" s="501"/>
      <c r="Q17" s="501"/>
      <c r="R17" s="501"/>
      <c r="S17" s="502"/>
    </row>
    <row r="18" spans="1:19" s="154" customFormat="1" ht="15.75" customHeight="1" x14ac:dyDescent="0.3">
      <c r="A18" s="527" t="s">
        <v>169</v>
      </c>
      <c r="B18" s="528"/>
      <c r="C18" s="528"/>
      <c r="D18" s="528"/>
      <c r="E18" s="528"/>
      <c r="F18" s="528"/>
      <c r="G18" s="528"/>
      <c r="H18" s="528"/>
      <c r="I18" s="528"/>
      <c r="J18" s="528"/>
      <c r="K18" s="528"/>
      <c r="L18" s="528"/>
      <c r="M18" s="528"/>
      <c r="N18" s="528"/>
      <c r="O18" s="528"/>
      <c r="P18" s="528"/>
      <c r="Q18" s="528"/>
      <c r="R18" s="528"/>
      <c r="S18" s="529"/>
    </row>
    <row r="19" spans="1:19" ht="50.25" customHeight="1" x14ac:dyDescent="0.3">
      <c r="A19" s="474" t="s">
        <v>130</v>
      </c>
      <c r="B19" s="470" t="s">
        <v>192</v>
      </c>
      <c r="C19" s="471"/>
      <c r="D19" s="482" t="s">
        <v>129</v>
      </c>
      <c r="E19" s="202" t="s">
        <v>143</v>
      </c>
      <c r="F19" s="186" t="s">
        <v>131</v>
      </c>
      <c r="G19" s="186" t="s">
        <v>220</v>
      </c>
      <c r="H19" s="186" t="s">
        <v>221</v>
      </c>
      <c r="I19" s="186" t="s">
        <v>222</v>
      </c>
      <c r="J19" s="186" t="s">
        <v>223</v>
      </c>
      <c r="K19" s="186" t="s">
        <v>224</v>
      </c>
      <c r="L19" s="186" t="s">
        <v>225</v>
      </c>
      <c r="M19" s="186" t="s">
        <v>226</v>
      </c>
      <c r="N19" s="186" t="s">
        <v>227</v>
      </c>
      <c r="O19" s="186" t="s">
        <v>228</v>
      </c>
      <c r="P19" s="186" t="s">
        <v>229</v>
      </c>
      <c r="Q19" s="186" t="s">
        <v>230</v>
      </c>
      <c r="R19" s="186" t="s">
        <v>231</v>
      </c>
      <c r="S19" s="190" t="s">
        <v>142</v>
      </c>
    </row>
    <row r="20" spans="1:19" x14ac:dyDescent="0.3">
      <c r="A20" s="475"/>
      <c r="B20" s="472"/>
      <c r="C20" s="473"/>
      <c r="D20" s="482"/>
      <c r="E20" s="538" t="s">
        <v>145</v>
      </c>
      <c r="F20" s="539"/>
      <c r="G20" s="539"/>
      <c r="H20" s="539"/>
      <c r="I20" s="539"/>
      <c r="J20" s="539"/>
      <c r="K20" s="539"/>
      <c r="L20" s="539"/>
      <c r="M20" s="539"/>
      <c r="N20" s="539"/>
      <c r="O20" s="539"/>
      <c r="P20" s="539"/>
      <c r="Q20" s="539"/>
      <c r="R20" s="539"/>
      <c r="S20" s="540"/>
    </row>
    <row r="21" spans="1:19" ht="25.5" customHeight="1" x14ac:dyDescent="0.3">
      <c r="A21" s="523" t="s">
        <v>188</v>
      </c>
      <c r="B21" s="455" t="s">
        <v>98</v>
      </c>
      <c r="C21" s="456"/>
      <c r="D21" s="243"/>
      <c r="E21" s="244"/>
      <c r="F21" s="251"/>
      <c r="G21" s="251"/>
      <c r="H21" s="251"/>
      <c r="I21" s="251"/>
      <c r="J21" s="251"/>
      <c r="K21" s="251"/>
      <c r="L21" s="251"/>
      <c r="M21" s="251"/>
      <c r="N21" s="251"/>
      <c r="O21" s="251"/>
      <c r="P21" s="251"/>
      <c r="Q21" s="251"/>
      <c r="R21" s="251"/>
      <c r="S21" s="195">
        <f>SUM(G21:R21)</f>
        <v>0</v>
      </c>
    </row>
    <row r="22" spans="1:19" ht="25.5" customHeight="1" x14ac:dyDescent="0.3">
      <c r="A22" s="523"/>
      <c r="B22" s="455" t="s">
        <v>300</v>
      </c>
      <c r="C22" s="456"/>
      <c r="D22" s="243"/>
      <c r="E22" s="245"/>
      <c r="F22" s="251"/>
      <c r="G22" s="251"/>
      <c r="H22" s="251"/>
      <c r="I22" s="251"/>
      <c r="J22" s="251"/>
      <c r="K22" s="251"/>
      <c r="L22" s="251"/>
      <c r="M22" s="251"/>
      <c r="N22" s="251"/>
      <c r="O22" s="251"/>
      <c r="P22" s="251"/>
      <c r="Q22" s="251"/>
      <c r="R22" s="251"/>
      <c r="S22" s="195">
        <f t="shared" ref="S22:S33" si="0">SUM(G22:R22)</f>
        <v>0</v>
      </c>
    </row>
    <row r="23" spans="1:19" ht="25.5" customHeight="1" x14ac:dyDescent="0.3">
      <c r="A23" s="523"/>
      <c r="B23" s="455" t="s">
        <v>301</v>
      </c>
      <c r="C23" s="456"/>
      <c r="D23" s="243"/>
      <c r="E23" s="245"/>
      <c r="F23" s="251"/>
      <c r="G23" s="251"/>
      <c r="H23" s="251"/>
      <c r="I23" s="251"/>
      <c r="J23" s="251"/>
      <c r="K23" s="251"/>
      <c r="L23" s="251"/>
      <c r="M23" s="251"/>
      <c r="N23" s="251"/>
      <c r="O23" s="251"/>
      <c r="P23" s="251"/>
      <c r="Q23" s="251"/>
      <c r="R23" s="251"/>
      <c r="S23" s="195">
        <f t="shared" si="0"/>
        <v>0</v>
      </c>
    </row>
    <row r="24" spans="1:19" ht="25.5" customHeight="1" x14ac:dyDescent="0.3">
      <c r="A24" s="523"/>
      <c r="B24" s="455" t="s">
        <v>97</v>
      </c>
      <c r="C24" s="456"/>
      <c r="D24" s="243"/>
      <c r="E24" s="245"/>
      <c r="F24" s="251"/>
      <c r="G24" s="251"/>
      <c r="H24" s="251"/>
      <c r="I24" s="251"/>
      <c r="J24" s="251"/>
      <c r="K24" s="251"/>
      <c r="L24" s="251"/>
      <c r="M24" s="251"/>
      <c r="N24" s="251"/>
      <c r="O24" s="251"/>
      <c r="P24" s="251"/>
      <c r="Q24" s="251"/>
      <c r="R24" s="251"/>
      <c r="S24" s="195">
        <f t="shared" si="0"/>
        <v>0</v>
      </c>
    </row>
    <row r="25" spans="1:19" ht="25.5" customHeight="1" x14ac:dyDescent="0.3">
      <c r="A25" s="523"/>
      <c r="B25" s="455" t="s">
        <v>302</v>
      </c>
      <c r="C25" s="456"/>
      <c r="D25" s="243"/>
      <c r="E25" s="244"/>
      <c r="F25" s="251"/>
      <c r="G25" s="251"/>
      <c r="H25" s="251"/>
      <c r="I25" s="251"/>
      <c r="J25" s="251"/>
      <c r="K25" s="251"/>
      <c r="L25" s="251"/>
      <c r="M25" s="251"/>
      <c r="N25" s="251"/>
      <c r="O25" s="251"/>
      <c r="P25" s="251"/>
      <c r="Q25" s="251"/>
      <c r="R25" s="251"/>
      <c r="S25" s="195">
        <f t="shared" si="0"/>
        <v>0</v>
      </c>
    </row>
    <row r="26" spans="1:19" ht="25.5" customHeight="1" x14ac:dyDescent="0.3">
      <c r="A26" s="523"/>
      <c r="B26" s="455" t="s">
        <v>303</v>
      </c>
      <c r="C26" s="456"/>
      <c r="D26" s="243"/>
      <c r="E26" s="244"/>
      <c r="F26" s="251"/>
      <c r="G26" s="251"/>
      <c r="H26" s="251"/>
      <c r="I26" s="251"/>
      <c r="J26" s="251"/>
      <c r="K26" s="251"/>
      <c r="L26" s="251"/>
      <c r="M26" s="251"/>
      <c r="N26" s="251"/>
      <c r="O26" s="251"/>
      <c r="P26" s="251"/>
      <c r="Q26" s="251"/>
      <c r="R26" s="251"/>
      <c r="S26" s="195">
        <f t="shared" si="0"/>
        <v>0</v>
      </c>
    </row>
    <row r="27" spans="1:19" ht="25.5" customHeight="1" x14ac:dyDescent="0.3">
      <c r="A27" s="523"/>
      <c r="B27" s="455" t="s">
        <v>304</v>
      </c>
      <c r="C27" s="456"/>
      <c r="D27" s="243"/>
      <c r="E27" s="245"/>
      <c r="F27" s="251"/>
      <c r="G27" s="251"/>
      <c r="H27" s="251"/>
      <c r="I27" s="251"/>
      <c r="J27" s="251"/>
      <c r="K27" s="251"/>
      <c r="L27" s="251"/>
      <c r="M27" s="251"/>
      <c r="N27" s="251"/>
      <c r="O27" s="251"/>
      <c r="P27" s="251"/>
      <c r="Q27" s="251"/>
      <c r="R27" s="251"/>
      <c r="S27" s="195">
        <f t="shared" si="0"/>
        <v>0</v>
      </c>
    </row>
    <row r="28" spans="1:19" ht="25.5" customHeight="1" x14ac:dyDescent="0.3">
      <c r="A28" s="523"/>
      <c r="B28" s="455" t="s">
        <v>305</v>
      </c>
      <c r="C28" s="456"/>
      <c r="D28" s="243"/>
      <c r="E28" s="245"/>
      <c r="F28" s="251"/>
      <c r="G28" s="251"/>
      <c r="H28" s="251"/>
      <c r="I28" s="251"/>
      <c r="J28" s="251"/>
      <c r="K28" s="251"/>
      <c r="L28" s="251"/>
      <c r="M28" s="251"/>
      <c r="N28" s="251"/>
      <c r="O28" s="251"/>
      <c r="P28" s="251"/>
      <c r="Q28" s="251"/>
      <c r="R28" s="251"/>
      <c r="S28" s="195">
        <f t="shared" si="0"/>
        <v>0</v>
      </c>
    </row>
    <row r="29" spans="1:19" ht="25.5" customHeight="1" x14ac:dyDescent="0.3">
      <c r="A29" s="523"/>
      <c r="B29" s="455" t="s">
        <v>99</v>
      </c>
      <c r="C29" s="456"/>
      <c r="D29" s="243"/>
      <c r="E29" s="245"/>
      <c r="F29" s="251"/>
      <c r="G29" s="251"/>
      <c r="H29" s="251"/>
      <c r="I29" s="251"/>
      <c r="J29" s="251"/>
      <c r="K29" s="251"/>
      <c r="L29" s="251"/>
      <c r="M29" s="251"/>
      <c r="N29" s="251"/>
      <c r="O29" s="251"/>
      <c r="P29" s="251"/>
      <c r="Q29" s="251"/>
      <c r="R29" s="251"/>
      <c r="S29" s="195">
        <f t="shared" si="0"/>
        <v>0</v>
      </c>
    </row>
    <row r="30" spans="1:19" ht="25.5" customHeight="1" x14ac:dyDescent="0.3">
      <c r="A30" s="466" t="s">
        <v>307</v>
      </c>
      <c r="B30" s="459" t="s">
        <v>309</v>
      </c>
      <c r="C30" s="460"/>
      <c r="D30" s="243"/>
      <c r="E30" s="244"/>
      <c r="F30" s="245"/>
      <c r="G30" s="251"/>
      <c r="H30" s="251"/>
      <c r="I30" s="251"/>
      <c r="J30" s="251"/>
      <c r="K30" s="251"/>
      <c r="L30" s="251"/>
      <c r="M30" s="251"/>
      <c r="N30" s="251"/>
      <c r="O30" s="251"/>
      <c r="P30" s="251"/>
      <c r="Q30" s="251"/>
      <c r="R30" s="251"/>
      <c r="S30" s="195">
        <f t="shared" si="0"/>
        <v>0</v>
      </c>
    </row>
    <row r="31" spans="1:19" ht="30" customHeight="1" x14ac:dyDescent="0.3">
      <c r="A31" s="467"/>
      <c r="B31" s="459" t="s">
        <v>310</v>
      </c>
      <c r="C31" s="460"/>
      <c r="D31" s="243"/>
      <c r="E31" s="244"/>
      <c r="F31" s="245"/>
      <c r="G31" s="251"/>
      <c r="H31" s="251"/>
      <c r="I31" s="251"/>
      <c r="J31" s="251"/>
      <c r="K31" s="251"/>
      <c r="L31" s="251"/>
      <c r="M31" s="251"/>
      <c r="N31" s="251"/>
      <c r="O31" s="251"/>
      <c r="P31" s="251"/>
      <c r="Q31" s="251"/>
      <c r="R31" s="251"/>
      <c r="S31" s="195">
        <f t="shared" si="0"/>
        <v>0</v>
      </c>
    </row>
    <row r="32" spans="1:19" ht="30" customHeight="1" x14ac:dyDescent="0.3">
      <c r="A32" s="468"/>
      <c r="B32" s="514" t="s">
        <v>312</v>
      </c>
      <c r="C32" s="515"/>
      <c r="D32" s="243"/>
      <c r="E32" s="244"/>
      <c r="F32" s="245"/>
      <c r="G32" s="251"/>
      <c r="H32" s="251"/>
      <c r="I32" s="251"/>
      <c r="J32" s="251"/>
      <c r="K32" s="251"/>
      <c r="L32" s="251"/>
      <c r="M32" s="251"/>
      <c r="N32" s="251"/>
      <c r="O32" s="251"/>
      <c r="P32" s="251"/>
      <c r="Q32" s="251"/>
      <c r="R32" s="251"/>
      <c r="S32" s="195">
        <f t="shared" si="0"/>
        <v>0</v>
      </c>
    </row>
    <row r="33" spans="1:21" ht="21" customHeight="1" x14ac:dyDescent="0.3">
      <c r="A33" s="246" t="s">
        <v>308</v>
      </c>
      <c r="B33" s="457" t="s">
        <v>311</v>
      </c>
      <c r="C33" s="457"/>
      <c r="D33" s="243"/>
      <c r="E33" s="244"/>
      <c r="F33" s="245"/>
      <c r="G33" s="251"/>
      <c r="H33" s="251"/>
      <c r="I33" s="251"/>
      <c r="J33" s="251"/>
      <c r="K33" s="251"/>
      <c r="L33" s="251"/>
      <c r="M33" s="251"/>
      <c r="N33" s="251"/>
      <c r="O33" s="251"/>
      <c r="P33" s="251"/>
      <c r="Q33" s="251"/>
      <c r="R33" s="251"/>
      <c r="S33" s="195">
        <f t="shared" si="0"/>
        <v>0</v>
      </c>
    </row>
    <row r="34" spans="1:21" ht="15" customHeight="1" x14ac:dyDescent="0.3">
      <c r="A34" s="535" t="s">
        <v>146</v>
      </c>
      <c r="B34" s="536"/>
      <c r="C34" s="536"/>
      <c r="D34" s="536"/>
      <c r="E34" s="536"/>
      <c r="F34" s="537"/>
      <c r="G34" s="275">
        <f>SUM(G21:G33)</f>
        <v>0</v>
      </c>
      <c r="H34" s="275">
        <f t="shared" ref="H34:R34" si="1">SUM(H21:H33)</f>
        <v>0</v>
      </c>
      <c r="I34" s="275">
        <f t="shared" si="1"/>
        <v>0</v>
      </c>
      <c r="J34" s="275">
        <f t="shared" si="1"/>
        <v>0</v>
      </c>
      <c r="K34" s="275">
        <f t="shared" si="1"/>
        <v>0</v>
      </c>
      <c r="L34" s="275">
        <f t="shared" si="1"/>
        <v>0</v>
      </c>
      <c r="M34" s="275">
        <f t="shared" si="1"/>
        <v>0</v>
      </c>
      <c r="N34" s="275">
        <f t="shared" si="1"/>
        <v>0</v>
      </c>
      <c r="O34" s="275">
        <f t="shared" si="1"/>
        <v>0</v>
      </c>
      <c r="P34" s="275">
        <f t="shared" si="1"/>
        <v>0</v>
      </c>
      <c r="Q34" s="275">
        <f t="shared" si="1"/>
        <v>0</v>
      </c>
      <c r="R34" s="275">
        <f t="shared" si="1"/>
        <v>0</v>
      </c>
      <c r="S34" s="195">
        <f t="shared" ref="S34" si="2">SUM(G34:R34)</f>
        <v>0</v>
      </c>
    </row>
    <row r="35" spans="1:21" x14ac:dyDescent="0.3">
      <c r="A35" s="509" t="s">
        <v>147</v>
      </c>
      <c r="B35" s="510"/>
      <c r="C35" s="510"/>
      <c r="D35" s="510"/>
      <c r="E35" s="510"/>
      <c r="F35" s="510"/>
      <c r="G35" s="510"/>
      <c r="H35" s="510"/>
      <c r="I35" s="510"/>
      <c r="J35" s="510"/>
      <c r="K35" s="510"/>
      <c r="L35" s="510"/>
      <c r="M35" s="510"/>
      <c r="N35" s="510"/>
      <c r="O35" s="510"/>
      <c r="P35" s="510"/>
      <c r="Q35" s="510"/>
      <c r="R35" s="510"/>
      <c r="S35" s="511"/>
    </row>
    <row r="36" spans="1:21" ht="18" customHeight="1" x14ac:dyDescent="0.3">
      <c r="A36" s="520" t="s">
        <v>20</v>
      </c>
      <c r="B36" s="512" t="s">
        <v>313</v>
      </c>
      <c r="C36" s="513"/>
      <c r="D36" s="243"/>
      <c r="E36" s="244"/>
      <c r="F36" s="251"/>
      <c r="G36" s="251"/>
      <c r="H36" s="251"/>
      <c r="I36" s="251"/>
      <c r="J36" s="251"/>
      <c r="K36" s="251"/>
      <c r="L36" s="251"/>
      <c r="M36" s="251"/>
      <c r="N36" s="251"/>
      <c r="O36" s="251"/>
      <c r="P36" s="251"/>
      <c r="Q36" s="251"/>
      <c r="R36" s="251"/>
      <c r="S36" s="195">
        <f t="shared" ref="S36:S47" si="3">SUM(G36:R36)</f>
        <v>0</v>
      </c>
    </row>
    <row r="37" spans="1:21" ht="18" customHeight="1" x14ac:dyDescent="0.3">
      <c r="A37" s="521"/>
      <c r="B37" s="512" t="s">
        <v>314</v>
      </c>
      <c r="C37" s="513"/>
      <c r="D37" s="243"/>
      <c r="E37" s="244"/>
      <c r="F37" s="251"/>
      <c r="G37" s="251"/>
      <c r="H37" s="251"/>
      <c r="I37" s="251"/>
      <c r="J37" s="251"/>
      <c r="K37" s="251"/>
      <c r="L37" s="251"/>
      <c r="M37" s="251"/>
      <c r="N37" s="251"/>
      <c r="O37" s="251"/>
      <c r="P37" s="251"/>
      <c r="Q37" s="251"/>
      <c r="R37" s="251"/>
      <c r="S37" s="195">
        <f t="shared" si="3"/>
        <v>0</v>
      </c>
    </row>
    <row r="38" spans="1:21" ht="18" customHeight="1" x14ac:dyDescent="0.3">
      <c r="A38" s="522"/>
      <c r="B38" s="512" t="s">
        <v>333</v>
      </c>
      <c r="C38" s="513"/>
      <c r="D38" s="243"/>
      <c r="E38" s="244"/>
      <c r="F38" s="251"/>
      <c r="G38" s="251"/>
      <c r="H38" s="251"/>
      <c r="I38" s="251"/>
      <c r="J38" s="251"/>
      <c r="K38" s="251"/>
      <c r="L38" s="251"/>
      <c r="M38" s="251"/>
      <c r="N38" s="251"/>
      <c r="O38" s="251"/>
      <c r="P38" s="251"/>
      <c r="Q38" s="251"/>
      <c r="R38" s="251"/>
      <c r="S38" s="195">
        <f t="shared" si="3"/>
        <v>0</v>
      </c>
    </row>
    <row r="39" spans="1:21" ht="18" customHeight="1" x14ac:dyDescent="0.3">
      <c r="A39" s="276" t="s">
        <v>127</v>
      </c>
      <c r="B39" s="455" t="s">
        <v>196</v>
      </c>
      <c r="C39" s="456"/>
      <c r="D39" s="243"/>
      <c r="E39" s="245"/>
      <c r="F39" s="251"/>
      <c r="G39" s="251"/>
      <c r="H39" s="251"/>
      <c r="I39" s="251"/>
      <c r="J39" s="251"/>
      <c r="K39" s="251"/>
      <c r="L39" s="251"/>
      <c r="M39" s="251"/>
      <c r="N39" s="251"/>
      <c r="O39" s="251"/>
      <c r="P39" s="251"/>
      <c r="Q39" s="251"/>
      <c r="R39" s="251"/>
      <c r="S39" s="195">
        <f t="shared" si="3"/>
        <v>0</v>
      </c>
    </row>
    <row r="40" spans="1:21" ht="18" customHeight="1" x14ac:dyDescent="0.3">
      <c r="A40" s="277" t="s">
        <v>191</v>
      </c>
      <c r="B40" s="507" t="s">
        <v>128</v>
      </c>
      <c r="C40" s="508"/>
      <c r="D40" s="243"/>
      <c r="E40" s="245"/>
      <c r="F40" s="251"/>
      <c r="G40" s="251"/>
      <c r="H40" s="251"/>
      <c r="I40" s="251"/>
      <c r="J40" s="251"/>
      <c r="K40" s="251"/>
      <c r="L40" s="251"/>
      <c r="M40" s="251"/>
      <c r="N40" s="251"/>
      <c r="O40" s="251"/>
      <c r="P40" s="251"/>
      <c r="Q40" s="251"/>
      <c r="R40" s="251"/>
      <c r="S40" s="195">
        <f t="shared" si="3"/>
        <v>0</v>
      </c>
    </row>
    <row r="41" spans="1:21" x14ac:dyDescent="0.3">
      <c r="A41" s="541" t="s">
        <v>279</v>
      </c>
      <c r="B41" s="507" t="s">
        <v>280</v>
      </c>
      <c r="C41" s="508"/>
      <c r="D41" s="243"/>
      <c r="E41" s="244"/>
      <c r="F41" s="251"/>
      <c r="G41" s="251"/>
      <c r="H41" s="251"/>
      <c r="I41" s="251"/>
      <c r="J41" s="251"/>
      <c r="K41" s="251"/>
      <c r="L41" s="251"/>
      <c r="M41" s="251"/>
      <c r="N41" s="251"/>
      <c r="O41" s="251"/>
      <c r="P41" s="251"/>
      <c r="Q41" s="251"/>
      <c r="R41" s="251"/>
      <c r="S41" s="195">
        <f t="shared" si="3"/>
        <v>0</v>
      </c>
    </row>
    <row r="42" spans="1:21" x14ac:dyDescent="0.3">
      <c r="A42" s="542"/>
      <c r="B42" s="512" t="s">
        <v>315</v>
      </c>
      <c r="C42" s="513"/>
      <c r="D42" s="278"/>
      <c r="E42" s="279"/>
      <c r="F42" s="280"/>
      <c r="G42" s="251"/>
      <c r="H42" s="251"/>
      <c r="I42" s="251"/>
      <c r="J42" s="251"/>
      <c r="K42" s="251"/>
      <c r="L42" s="251"/>
      <c r="M42" s="251"/>
      <c r="N42" s="251"/>
      <c r="O42" s="251"/>
      <c r="P42" s="251"/>
      <c r="Q42" s="251"/>
      <c r="R42" s="251"/>
      <c r="S42" s="195">
        <f t="shared" si="3"/>
        <v>0</v>
      </c>
    </row>
    <row r="43" spans="1:21" ht="15" customHeight="1" x14ac:dyDescent="0.3">
      <c r="A43" s="535" t="s">
        <v>148</v>
      </c>
      <c r="B43" s="536"/>
      <c r="C43" s="536"/>
      <c r="D43" s="536"/>
      <c r="E43" s="536"/>
      <c r="F43" s="537"/>
      <c r="G43" s="281">
        <f>SUM(G36:G42)</f>
        <v>0</v>
      </c>
      <c r="H43" s="281">
        <f t="shared" ref="H43:Q43" si="4">SUM(H36:H42)</f>
        <v>0</v>
      </c>
      <c r="I43" s="281">
        <f t="shared" si="4"/>
        <v>0</v>
      </c>
      <c r="J43" s="281">
        <f t="shared" si="4"/>
        <v>0</v>
      </c>
      <c r="K43" s="281">
        <f t="shared" si="4"/>
        <v>0</v>
      </c>
      <c r="L43" s="281">
        <f t="shared" si="4"/>
        <v>0</v>
      </c>
      <c r="M43" s="281">
        <f t="shared" si="4"/>
        <v>0</v>
      </c>
      <c r="N43" s="281">
        <f t="shared" si="4"/>
        <v>0</v>
      </c>
      <c r="O43" s="281">
        <f t="shared" si="4"/>
        <v>0</v>
      </c>
      <c r="P43" s="281">
        <f t="shared" si="4"/>
        <v>0</v>
      </c>
      <c r="Q43" s="281">
        <f t="shared" si="4"/>
        <v>0</v>
      </c>
      <c r="R43" s="281">
        <f>SUM(R36:R42)</f>
        <v>0</v>
      </c>
      <c r="S43" s="195">
        <f>SUM(G43:R43)</f>
        <v>0</v>
      </c>
    </row>
    <row r="44" spans="1:21" s="154" customFormat="1" ht="23.25" customHeight="1" x14ac:dyDescent="0.3">
      <c r="A44" s="399" t="s">
        <v>252</v>
      </c>
      <c r="B44" s="400"/>
      <c r="C44" s="400"/>
      <c r="D44" s="400"/>
      <c r="E44" s="400"/>
      <c r="F44" s="401"/>
      <c r="G44" s="155">
        <f>G34+G43</f>
        <v>0</v>
      </c>
      <c r="H44" s="155">
        <f t="shared" ref="H44:R44" si="5">H34+H43</f>
        <v>0</v>
      </c>
      <c r="I44" s="155">
        <f t="shared" si="5"/>
        <v>0</v>
      </c>
      <c r="J44" s="155">
        <f t="shared" si="5"/>
        <v>0</v>
      </c>
      <c r="K44" s="155">
        <f t="shared" si="5"/>
        <v>0</v>
      </c>
      <c r="L44" s="155">
        <f t="shared" si="5"/>
        <v>0</v>
      </c>
      <c r="M44" s="155">
        <f t="shared" si="5"/>
        <v>0</v>
      </c>
      <c r="N44" s="155">
        <f t="shared" si="5"/>
        <v>0</v>
      </c>
      <c r="O44" s="155">
        <f t="shared" si="5"/>
        <v>0</v>
      </c>
      <c r="P44" s="155">
        <f t="shared" si="5"/>
        <v>0</v>
      </c>
      <c r="Q44" s="155">
        <f t="shared" si="5"/>
        <v>0</v>
      </c>
      <c r="R44" s="155">
        <f t="shared" si="5"/>
        <v>0</v>
      </c>
      <c r="S44" s="231">
        <f t="shared" si="3"/>
        <v>0</v>
      </c>
    </row>
    <row r="45" spans="1:21" s="154" customFormat="1" ht="23.25" customHeight="1" x14ac:dyDescent="0.3">
      <c r="A45" s="402" t="s">
        <v>253</v>
      </c>
      <c r="B45" s="403"/>
      <c r="C45" s="403"/>
      <c r="D45" s="403"/>
      <c r="E45" s="403"/>
      <c r="F45" s="403"/>
      <c r="G45" s="251"/>
      <c r="H45" s="251"/>
      <c r="I45" s="251"/>
      <c r="J45" s="251"/>
      <c r="K45" s="251"/>
      <c r="L45" s="251"/>
      <c r="M45" s="251"/>
      <c r="N45" s="251"/>
      <c r="O45" s="251"/>
      <c r="P45" s="251"/>
      <c r="Q45" s="251"/>
      <c r="R45" s="251"/>
      <c r="S45" s="195">
        <f t="shared" si="3"/>
        <v>0</v>
      </c>
    </row>
    <row r="46" spans="1:21" s="154" customFormat="1" ht="23.25" customHeight="1" x14ac:dyDescent="0.3">
      <c r="A46" s="402" t="s">
        <v>254</v>
      </c>
      <c r="B46" s="403"/>
      <c r="C46" s="403"/>
      <c r="D46" s="403"/>
      <c r="E46" s="403"/>
      <c r="F46" s="403"/>
      <c r="G46" s="251"/>
      <c r="H46" s="251"/>
      <c r="I46" s="251"/>
      <c r="J46" s="251"/>
      <c r="K46" s="251"/>
      <c r="L46" s="251"/>
      <c r="M46" s="251"/>
      <c r="N46" s="251"/>
      <c r="O46" s="251"/>
      <c r="P46" s="251"/>
      <c r="Q46" s="251"/>
      <c r="R46" s="251"/>
      <c r="S46" s="195">
        <f t="shared" si="3"/>
        <v>0</v>
      </c>
    </row>
    <row r="47" spans="1:21" s="154" customFormat="1" ht="23.25" customHeight="1" thickBot="1" x14ac:dyDescent="0.35">
      <c r="A47" s="404" t="s">
        <v>255</v>
      </c>
      <c r="B47" s="405"/>
      <c r="C47" s="405"/>
      <c r="D47" s="405"/>
      <c r="E47" s="405"/>
      <c r="F47" s="405"/>
      <c r="G47" s="156">
        <f>G44-G45-G46</f>
        <v>0</v>
      </c>
      <c r="H47" s="156">
        <f t="shared" ref="H47:R47" si="6">H44-H45-H46</f>
        <v>0</v>
      </c>
      <c r="I47" s="156">
        <f t="shared" si="6"/>
        <v>0</v>
      </c>
      <c r="J47" s="156">
        <f t="shared" si="6"/>
        <v>0</v>
      </c>
      <c r="K47" s="156">
        <f t="shared" si="6"/>
        <v>0</v>
      </c>
      <c r="L47" s="156">
        <f t="shared" si="6"/>
        <v>0</v>
      </c>
      <c r="M47" s="156">
        <f t="shared" si="6"/>
        <v>0</v>
      </c>
      <c r="N47" s="156">
        <f t="shared" si="6"/>
        <v>0</v>
      </c>
      <c r="O47" s="156">
        <f t="shared" si="6"/>
        <v>0</v>
      </c>
      <c r="P47" s="156">
        <f t="shared" si="6"/>
        <v>0</v>
      </c>
      <c r="Q47" s="156">
        <f t="shared" si="6"/>
        <v>0</v>
      </c>
      <c r="R47" s="156">
        <f t="shared" si="6"/>
        <v>0</v>
      </c>
      <c r="S47" s="232">
        <f t="shared" si="3"/>
        <v>0</v>
      </c>
      <c r="U47" s="157"/>
    </row>
    <row r="48" spans="1:21" ht="15" thickBot="1" x14ac:dyDescent="0.35">
      <c r="A48" s="258" t="s">
        <v>250</v>
      </c>
      <c r="B48" s="259"/>
      <c r="C48" s="259"/>
      <c r="D48" s="259"/>
      <c r="E48" s="260"/>
      <c r="F48" s="259"/>
      <c r="G48" s="261"/>
      <c r="H48" s="261"/>
      <c r="I48" s="261"/>
      <c r="J48" s="261"/>
      <c r="K48" s="261"/>
      <c r="L48" s="261"/>
      <c r="M48" s="261"/>
      <c r="N48" s="261"/>
      <c r="O48" s="530" t="s">
        <v>170</v>
      </c>
      <c r="P48" s="531"/>
      <c r="Q48" s="531"/>
      <c r="R48" s="531"/>
      <c r="S48" s="196">
        <f>S12-S47</f>
        <v>0</v>
      </c>
    </row>
    <row r="49" spans="1:21" ht="15" thickBot="1" x14ac:dyDescent="0.35">
      <c r="A49" s="258"/>
      <c r="B49" s="259"/>
      <c r="C49" s="259"/>
      <c r="D49" s="259"/>
      <c r="E49" s="260"/>
      <c r="F49" s="259"/>
      <c r="G49" s="261"/>
      <c r="H49" s="261"/>
      <c r="I49" s="261"/>
      <c r="J49" s="261"/>
      <c r="K49" s="261"/>
      <c r="L49" s="261"/>
      <c r="M49" s="261"/>
      <c r="N49" s="261"/>
      <c r="O49" s="262"/>
      <c r="P49" s="262"/>
      <c r="Q49" s="262"/>
      <c r="R49" s="262"/>
      <c r="S49" s="263"/>
      <c r="T49" s="193"/>
    </row>
    <row r="50" spans="1:21" s="158" customFormat="1" ht="17.25" customHeight="1" x14ac:dyDescent="0.3">
      <c r="A50" s="264"/>
      <c r="B50" s="392" t="s">
        <v>245</v>
      </c>
      <c r="C50" s="393"/>
      <c r="D50" s="393"/>
      <c r="E50" s="393"/>
      <c r="F50" s="393"/>
      <c r="G50" s="393"/>
      <c r="H50" s="393"/>
      <c r="I50" s="393"/>
      <c r="J50" s="393"/>
      <c r="K50" s="393"/>
      <c r="L50" s="393"/>
      <c r="M50" s="394"/>
      <c r="N50" s="265"/>
      <c r="O50" s="265"/>
      <c r="P50" s="265"/>
      <c r="Q50" s="266"/>
      <c r="R50" s="266"/>
      <c r="S50" s="266"/>
      <c r="T50" s="159"/>
      <c r="U50" s="159"/>
    </row>
    <row r="51" spans="1:21" s="158" customFormat="1" ht="33" customHeight="1" x14ac:dyDescent="0.3">
      <c r="A51" s="264"/>
      <c r="B51" s="532"/>
      <c r="C51" s="533"/>
      <c r="D51" s="533"/>
      <c r="E51" s="533"/>
      <c r="F51" s="533"/>
      <c r="G51" s="533"/>
      <c r="H51" s="533"/>
      <c r="I51" s="533"/>
      <c r="J51" s="533"/>
      <c r="K51" s="533"/>
      <c r="L51" s="533"/>
      <c r="M51" s="534"/>
      <c r="N51" s="259"/>
      <c r="O51" s="259"/>
      <c r="P51" s="259"/>
      <c r="Q51" s="259"/>
      <c r="R51" s="259"/>
      <c r="S51" s="259"/>
      <c r="T51" s="159"/>
      <c r="U51" s="159"/>
    </row>
    <row r="52" spans="1:21" s="158" customFormat="1" ht="33" customHeight="1" thickBot="1" x14ac:dyDescent="0.35">
      <c r="A52" s="264"/>
      <c r="B52" s="395"/>
      <c r="C52" s="396"/>
      <c r="D52" s="396"/>
      <c r="E52" s="396"/>
      <c r="F52" s="396"/>
      <c r="G52" s="396"/>
      <c r="H52" s="396"/>
      <c r="I52" s="396"/>
      <c r="J52" s="396"/>
      <c r="K52" s="396"/>
      <c r="L52" s="396"/>
      <c r="M52" s="397"/>
      <c r="N52" s="259"/>
      <c r="O52" s="259"/>
      <c r="P52" s="259"/>
      <c r="Q52" s="259"/>
      <c r="R52" s="259"/>
      <c r="S52" s="259"/>
      <c r="T52" s="159"/>
      <c r="U52" s="159"/>
    </row>
    <row r="53" spans="1:21" x14ac:dyDescent="0.3">
      <c r="A53" s="258"/>
      <c r="B53" s="259"/>
      <c r="C53" s="259"/>
      <c r="D53" s="259"/>
      <c r="E53" s="260"/>
      <c r="F53" s="259"/>
      <c r="G53" s="261"/>
      <c r="H53" s="261"/>
      <c r="I53" s="261"/>
      <c r="J53" s="261"/>
      <c r="K53" s="261"/>
      <c r="L53" s="261"/>
      <c r="M53" s="261"/>
      <c r="N53" s="261"/>
      <c r="O53" s="259"/>
      <c r="P53" s="259"/>
      <c r="Q53" s="259"/>
      <c r="R53" s="259"/>
      <c r="S53" s="259"/>
    </row>
    <row r="54" spans="1:21" x14ac:dyDescent="0.3">
      <c r="A54" s="259"/>
      <c r="B54" s="259"/>
      <c r="C54" s="267"/>
      <c r="D54" s="267"/>
      <c r="E54" s="267"/>
      <c r="F54" s="267"/>
      <c r="G54" s="268"/>
      <c r="H54" s="268"/>
      <c r="I54" s="268"/>
      <c r="J54" s="268"/>
      <c r="K54" s="264"/>
      <c r="L54" s="267"/>
      <c r="M54" s="267"/>
      <c r="N54" s="267"/>
      <c r="O54" s="259"/>
      <c r="P54" s="259"/>
      <c r="Q54" s="259"/>
      <c r="R54" s="259"/>
      <c r="S54" s="259"/>
    </row>
    <row r="55" spans="1:21" x14ac:dyDescent="0.3">
      <c r="A55" s="259"/>
      <c r="B55" s="259"/>
      <c r="C55" s="398" t="s">
        <v>190</v>
      </c>
      <c r="D55" s="398"/>
      <c r="E55" s="398"/>
      <c r="F55" s="398"/>
      <c r="G55" s="269"/>
      <c r="H55" s="398"/>
      <c r="I55" s="398"/>
      <c r="J55" s="398"/>
      <c r="K55" s="264"/>
      <c r="L55" s="398" t="s">
        <v>168</v>
      </c>
      <c r="M55" s="398"/>
      <c r="N55" s="398"/>
      <c r="O55" s="259"/>
      <c r="P55" s="259"/>
      <c r="Q55" s="259"/>
      <c r="R55" s="259"/>
      <c r="S55" s="259"/>
    </row>
    <row r="56" spans="1:21" ht="15" thickBot="1" x14ac:dyDescent="0.35">
      <c r="A56" s="273"/>
      <c r="B56" s="273"/>
      <c r="C56" s="273"/>
      <c r="D56" s="282"/>
      <c r="E56" s="274"/>
      <c r="F56" s="273"/>
      <c r="G56" s="273"/>
      <c r="H56" s="273"/>
      <c r="I56" s="273"/>
      <c r="J56" s="273"/>
      <c r="K56" s="273"/>
      <c r="L56" s="273"/>
      <c r="M56" s="273"/>
      <c r="N56" s="273"/>
      <c r="O56" s="273"/>
      <c r="P56" s="273"/>
      <c r="Q56" s="273"/>
      <c r="R56" s="273"/>
      <c r="S56" s="273"/>
    </row>
    <row r="57" spans="1:21" ht="16.8" x14ac:dyDescent="0.3">
      <c r="A57" s="483" t="s">
        <v>338</v>
      </c>
      <c r="B57" s="484"/>
      <c r="C57" s="484"/>
      <c r="D57" s="484"/>
      <c r="E57" s="484"/>
      <c r="F57" s="484"/>
      <c r="G57" s="484"/>
      <c r="H57" s="484"/>
      <c r="I57" s="484"/>
      <c r="J57" s="484"/>
      <c r="K57" s="484"/>
      <c r="L57" s="484"/>
      <c r="M57" s="484"/>
      <c r="N57" s="484"/>
      <c r="O57" s="484"/>
      <c r="P57" s="484"/>
      <c r="Q57" s="484"/>
      <c r="R57" s="484"/>
      <c r="S57" s="485"/>
    </row>
    <row r="58" spans="1:21" x14ac:dyDescent="0.3">
      <c r="A58" s="486" t="s">
        <v>282</v>
      </c>
      <c r="B58" s="487"/>
      <c r="C58" s="487"/>
      <c r="D58" s="487"/>
      <c r="E58" s="487"/>
      <c r="F58" s="487"/>
      <c r="G58" s="487"/>
      <c r="H58" s="487"/>
      <c r="I58" s="487"/>
      <c r="J58" s="487"/>
      <c r="K58" s="487"/>
      <c r="L58" s="487"/>
      <c r="M58" s="487"/>
      <c r="N58" s="487"/>
      <c r="O58" s="487"/>
      <c r="P58" s="487"/>
      <c r="Q58" s="487"/>
      <c r="R58" s="487"/>
      <c r="S58" s="488"/>
    </row>
    <row r="59" spans="1:21" ht="15" thickBot="1" x14ac:dyDescent="0.35">
      <c r="A59" s="489" t="s">
        <v>283</v>
      </c>
      <c r="B59" s="490"/>
      <c r="C59" s="490"/>
      <c r="D59" s="490"/>
      <c r="E59" s="490"/>
      <c r="F59" s="490"/>
      <c r="G59" s="490"/>
      <c r="H59" s="490"/>
      <c r="I59" s="490"/>
      <c r="J59" s="490"/>
      <c r="K59" s="490"/>
      <c r="L59" s="490"/>
      <c r="M59" s="490"/>
      <c r="N59" s="490"/>
      <c r="O59" s="490"/>
      <c r="P59" s="490"/>
      <c r="Q59" s="490"/>
      <c r="R59" s="490"/>
      <c r="S59" s="491"/>
    </row>
    <row r="60" spans="1:21" x14ac:dyDescent="0.3">
      <c r="E60" s="191"/>
    </row>
    <row r="61" spans="1:21" x14ac:dyDescent="0.3">
      <c r="E61" s="191"/>
    </row>
    <row r="62" spans="1:21" x14ac:dyDescent="0.3">
      <c r="E62" s="191"/>
    </row>
    <row r="63" spans="1:21" x14ac:dyDescent="0.3">
      <c r="E63" s="191"/>
    </row>
    <row r="64" spans="1:21" x14ac:dyDescent="0.3">
      <c r="E64" s="191"/>
    </row>
    <row r="65" spans="5:5" x14ac:dyDescent="0.3">
      <c r="E65" s="191"/>
    </row>
    <row r="66" spans="5:5" x14ac:dyDescent="0.3">
      <c r="E66" s="191"/>
    </row>
    <row r="67" spans="5:5" x14ac:dyDescent="0.3">
      <c r="E67" s="191"/>
    </row>
    <row r="68" spans="5:5" x14ac:dyDescent="0.3">
      <c r="E68" s="191"/>
    </row>
    <row r="69" spans="5:5" x14ac:dyDescent="0.3">
      <c r="E69" s="191"/>
    </row>
    <row r="70" spans="5:5" x14ac:dyDescent="0.3">
      <c r="E70" s="191"/>
    </row>
    <row r="71" spans="5:5" x14ac:dyDescent="0.3">
      <c r="E71" s="191"/>
    </row>
    <row r="72" spans="5:5" x14ac:dyDescent="0.3">
      <c r="E72" s="191"/>
    </row>
    <row r="73" spans="5:5" x14ac:dyDescent="0.3">
      <c r="E73" s="191"/>
    </row>
    <row r="74" spans="5:5" x14ac:dyDescent="0.3">
      <c r="E74" s="191"/>
    </row>
  </sheetData>
  <sheetProtection algorithmName="SHA-512" hashValue="/h4+0kUtTLp/RizZZWhHvR11EKtQO+lUL+8RZUhc+oc9p6mWd05rp80JEYmOnyC3C5rHupmNHZurFG5uiAtmEA==" saltValue="EMBjUJXoo+as3ur8tKbSUw==" spinCount="100000" sheet="1" formatCells="0" formatColumns="0" formatRows="0" insertRows="0" autoFilter="0" pivotTables="0"/>
  <mergeCells count="86">
    <mergeCell ref="B37:C37"/>
    <mergeCell ref="B30:C30"/>
    <mergeCell ref="B31:C31"/>
    <mergeCell ref="B33:C33"/>
    <mergeCell ref="A30:A32"/>
    <mergeCell ref="B32:C32"/>
    <mergeCell ref="A36:A38"/>
    <mergeCell ref="B38:C38"/>
    <mergeCell ref="A57:S57"/>
    <mergeCell ref="B41:C41"/>
    <mergeCell ref="C55:F55"/>
    <mergeCell ref="H55:J55"/>
    <mergeCell ref="L55:N55"/>
    <mergeCell ref="A43:F43"/>
    <mergeCell ref="B50:M50"/>
    <mergeCell ref="B51:M51"/>
    <mergeCell ref="A41:A42"/>
    <mergeCell ref="B42:C42"/>
    <mergeCell ref="A58:S58"/>
    <mergeCell ref="A59:S59"/>
    <mergeCell ref="A35:S35"/>
    <mergeCell ref="A17:C17"/>
    <mergeCell ref="A18:S18"/>
    <mergeCell ref="A19:A20"/>
    <mergeCell ref="D19:D20"/>
    <mergeCell ref="E20:S20"/>
    <mergeCell ref="B36:C36"/>
    <mergeCell ref="B39:C39"/>
    <mergeCell ref="B40:C40"/>
    <mergeCell ref="O48:R48"/>
    <mergeCell ref="A44:F44"/>
    <mergeCell ref="A45:F45"/>
    <mergeCell ref="A46:F46"/>
    <mergeCell ref="B52:M52"/>
    <mergeCell ref="H14:S17"/>
    <mergeCell ref="D14:E14"/>
    <mergeCell ref="K7:L7"/>
    <mergeCell ref="A47:F47"/>
    <mergeCell ref="A34:F34"/>
    <mergeCell ref="F14:G14"/>
    <mergeCell ref="B22:C22"/>
    <mergeCell ref="B24:C24"/>
    <mergeCell ref="B25:C25"/>
    <mergeCell ref="B27:C27"/>
    <mergeCell ref="B29:C29"/>
    <mergeCell ref="A21:A29"/>
    <mergeCell ref="B19:C20"/>
    <mergeCell ref="B21:C21"/>
    <mergeCell ref="D15:E15"/>
    <mergeCell ref="D16:E16"/>
    <mergeCell ref="F15:G15"/>
    <mergeCell ref="F16:G16"/>
    <mergeCell ref="A16:C16"/>
    <mergeCell ref="A14:C14"/>
    <mergeCell ref="A15:C15"/>
    <mergeCell ref="Q7:R7"/>
    <mergeCell ref="L6:M6"/>
    <mergeCell ref="N6:O6"/>
    <mergeCell ref="D6:E6"/>
    <mergeCell ref="F6:G6"/>
    <mergeCell ref="E7:F7"/>
    <mergeCell ref="H6:I6"/>
    <mergeCell ref="J6:K6"/>
    <mergeCell ref="N7:O7"/>
    <mergeCell ref="H7:I7"/>
    <mergeCell ref="P1:Q1"/>
    <mergeCell ref="R1:S1"/>
    <mergeCell ref="P2:Q2"/>
    <mergeCell ref="R2:S2"/>
    <mergeCell ref="P3:S3"/>
    <mergeCell ref="B23:C23"/>
    <mergeCell ref="B26:C26"/>
    <mergeCell ref="B28:C28"/>
    <mergeCell ref="F17:G17"/>
    <mergeCell ref="A1:A3"/>
    <mergeCell ref="B1:O3"/>
    <mergeCell ref="D17:E17"/>
    <mergeCell ref="A5:S5"/>
    <mergeCell ref="A8:S8"/>
    <mergeCell ref="A9:F9"/>
    <mergeCell ref="A10:S10"/>
    <mergeCell ref="A11:C12"/>
    <mergeCell ref="D11:F11"/>
    <mergeCell ref="D12:F12"/>
    <mergeCell ref="A13:C13"/>
    <mergeCell ref="D13:F13"/>
  </mergeCells>
  <pageMargins left="0.7" right="0.7" top="0.75" bottom="0.75" header="0.3" footer="0.3"/>
  <pageSetup paperSize="9" scale="2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64"/>
  <sheetViews>
    <sheetView view="pageBreakPreview" topLeftCell="B1" zoomScale="73" zoomScaleNormal="73" zoomScaleSheetLayoutView="73" zoomScalePageLayoutView="86" workbookViewId="0">
      <selection activeCell="B1" sqref="B1:J3"/>
    </sheetView>
  </sheetViews>
  <sheetFormatPr baseColWidth="10" defaultColWidth="11.44140625" defaultRowHeight="14.4" x14ac:dyDescent="0.3"/>
  <cols>
    <col min="1" max="1" width="23.88671875" style="160" customWidth="1"/>
    <col min="2" max="2" width="74.109375" style="160" bestFit="1" customWidth="1"/>
    <col min="3" max="5" width="6.44140625" style="303" customWidth="1"/>
    <col min="6" max="14" width="23" style="160" customWidth="1"/>
    <col min="15" max="16384" width="11.44140625" style="160"/>
  </cols>
  <sheetData>
    <row r="1" spans="1:26" ht="33.75" customHeight="1" thickBot="1" x14ac:dyDescent="0.35">
      <c r="A1" s="524"/>
      <c r="B1" s="418" t="s">
        <v>356</v>
      </c>
      <c r="C1" s="419"/>
      <c r="D1" s="419"/>
      <c r="E1" s="419"/>
      <c r="F1" s="419"/>
      <c r="G1" s="419"/>
      <c r="H1" s="419"/>
      <c r="I1" s="419"/>
      <c r="J1" s="420"/>
      <c r="K1" s="411" t="s">
        <v>248</v>
      </c>
      <c r="L1" s="412"/>
      <c r="M1" s="413">
        <v>44299</v>
      </c>
      <c r="N1" s="414"/>
    </row>
    <row r="2" spans="1:26" ht="33.75" customHeight="1" thickBot="1" x14ac:dyDescent="0.35">
      <c r="A2" s="525"/>
      <c r="B2" s="421"/>
      <c r="C2" s="422"/>
      <c r="D2" s="422"/>
      <c r="E2" s="422"/>
      <c r="F2" s="422"/>
      <c r="G2" s="422"/>
      <c r="H2" s="422"/>
      <c r="I2" s="422"/>
      <c r="J2" s="423"/>
      <c r="K2" s="411" t="s">
        <v>348</v>
      </c>
      <c r="L2" s="412"/>
      <c r="M2" s="411" t="s">
        <v>246</v>
      </c>
      <c r="N2" s="412"/>
    </row>
    <row r="3" spans="1:26" ht="33.75" customHeight="1" thickBot="1" x14ac:dyDescent="0.3">
      <c r="A3" s="526"/>
      <c r="B3" s="424"/>
      <c r="C3" s="425"/>
      <c r="D3" s="425"/>
      <c r="E3" s="425"/>
      <c r="F3" s="425"/>
      <c r="G3" s="425"/>
      <c r="H3" s="425"/>
      <c r="I3" s="425"/>
      <c r="J3" s="426"/>
      <c r="K3" s="415" t="s">
        <v>247</v>
      </c>
      <c r="L3" s="416"/>
      <c r="M3" s="416"/>
      <c r="N3" s="417"/>
    </row>
    <row r="4" spans="1:26" ht="21.75" customHeight="1" thickBot="1" x14ac:dyDescent="0.3">
      <c r="A4" s="256"/>
      <c r="B4" s="255"/>
      <c r="C4" s="255"/>
      <c r="D4" s="255"/>
      <c r="E4" s="255"/>
      <c r="F4" s="255"/>
      <c r="G4" s="255"/>
      <c r="H4" s="255"/>
      <c r="I4" s="257"/>
      <c r="J4" s="257"/>
      <c r="K4" s="257"/>
      <c r="L4" s="257"/>
      <c r="M4" s="257"/>
      <c r="N4" s="257"/>
    </row>
    <row r="5" spans="1:26" ht="33" customHeight="1" x14ac:dyDescent="0.3">
      <c r="A5" s="543" t="s">
        <v>332</v>
      </c>
      <c r="B5" s="544"/>
      <c r="C5" s="544"/>
      <c r="D5" s="544"/>
      <c r="E5" s="544"/>
      <c r="F5" s="544"/>
      <c r="G5" s="544"/>
      <c r="H5" s="544"/>
      <c r="I5" s="544"/>
      <c r="J5" s="544"/>
      <c r="K5" s="544"/>
      <c r="L5" s="544"/>
      <c r="M5" s="544"/>
      <c r="N5" s="545"/>
    </row>
    <row r="6" spans="1:26" ht="15.6" x14ac:dyDescent="0.3">
      <c r="A6" s="304" t="s">
        <v>328</v>
      </c>
      <c r="B6" s="283"/>
      <c r="C6" s="562" t="s">
        <v>329</v>
      </c>
      <c r="D6" s="562"/>
      <c r="E6" s="562"/>
      <c r="F6" s="284"/>
      <c r="G6" s="563" t="s">
        <v>331</v>
      </c>
      <c r="H6" s="563"/>
      <c r="I6" s="563"/>
      <c r="J6" s="563"/>
      <c r="K6" s="563" t="s">
        <v>330</v>
      </c>
      <c r="L6" s="563"/>
      <c r="M6" s="563"/>
      <c r="N6" s="564"/>
    </row>
    <row r="7" spans="1:26" s="226" customFormat="1" ht="82.8" x14ac:dyDescent="0.3">
      <c r="A7" s="241" t="s">
        <v>130</v>
      </c>
      <c r="B7" s="242" t="s">
        <v>192</v>
      </c>
      <c r="C7" s="560" t="s">
        <v>180</v>
      </c>
      <c r="D7" s="560"/>
      <c r="E7" s="560"/>
      <c r="F7" s="242" t="s">
        <v>181</v>
      </c>
      <c r="G7" s="242" t="s">
        <v>182</v>
      </c>
      <c r="H7" s="242" t="s">
        <v>183</v>
      </c>
      <c r="I7" s="242" t="s">
        <v>184</v>
      </c>
      <c r="J7" s="242" t="s">
        <v>185</v>
      </c>
      <c r="K7" s="242" t="s">
        <v>186</v>
      </c>
      <c r="L7" s="242" t="s">
        <v>316</v>
      </c>
      <c r="M7" s="242" t="s">
        <v>317</v>
      </c>
      <c r="N7" s="305" t="s">
        <v>187</v>
      </c>
    </row>
    <row r="8" spans="1:26" s="226" customFormat="1" ht="31.5" customHeight="1" x14ac:dyDescent="0.3">
      <c r="A8" s="503" t="s">
        <v>145</v>
      </c>
      <c r="B8" s="482"/>
      <c r="C8" s="482"/>
      <c r="D8" s="482"/>
      <c r="E8" s="482"/>
      <c r="F8" s="482"/>
      <c r="G8" s="482"/>
      <c r="H8" s="482"/>
      <c r="I8" s="482"/>
      <c r="J8" s="482"/>
      <c r="K8" s="482"/>
      <c r="L8" s="482"/>
      <c r="M8" s="482"/>
      <c r="N8" s="561"/>
      <c r="O8" s="164"/>
      <c r="P8" s="164"/>
      <c r="Q8" s="164"/>
      <c r="R8" s="164"/>
      <c r="S8" s="164"/>
      <c r="T8" s="164"/>
      <c r="U8" s="164"/>
      <c r="V8" s="164"/>
      <c r="W8" s="164"/>
      <c r="X8" s="164"/>
      <c r="Y8" s="164"/>
      <c r="Z8" s="164"/>
    </row>
    <row r="9" spans="1:26" s="203" customFormat="1" ht="31.5" customHeight="1" x14ac:dyDescent="0.3">
      <c r="A9" s="523" t="s">
        <v>188</v>
      </c>
      <c r="B9" s="285" t="s">
        <v>102</v>
      </c>
      <c r="C9" s="300"/>
      <c r="D9" s="299">
        <v>2</v>
      </c>
      <c r="E9" s="299"/>
      <c r="F9" s="286"/>
      <c r="G9" s="286"/>
      <c r="H9" s="287">
        <f>F9+G9</f>
        <v>0</v>
      </c>
      <c r="I9" s="288"/>
      <c r="J9" s="288"/>
      <c r="K9" s="289">
        <f>H9-I9-J9</f>
        <v>0</v>
      </c>
      <c r="L9" s="290"/>
      <c r="M9" s="290"/>
      <c r="N9" s="306"/>
      <c r="O9" s="192"/>
      <c r="P9" s="192"/>
      <c r="Q9" s="192"/>
      <c r="R9" s="192"/>
      <c r="S9" s="192"/>
      <c r="T9" s="192"/>
      <c r="U9" s="192"/>
      <c r="V9" s="192"/>
      <c r="W9" s="192"/>
      <c r="X9" s="192"/>
      <c r="Y9" s="192"/>
      <c r="Z9" s="192"/>
    </row>
    <row r="10" spans="1:26" s="203" customFormat="1" ht="31.5" customHeight="1" x14ac:dyDescent="0.3">
      <c r="A10" s="523"/>
      <c r="B10" s="285" t="s">
        <v>177</v>
      </c>
      <c r="C10" s="300"/>
      <c r="D10" s="299">
        <v>2</v>
      </c>
      <c r="E10" s="299"/>
      <c r="F10" s="286"/>
      <c r="G10" s="286"/>
      <c r="H10" s="287">
        <f t="shared" ref="H10:H35" si="0">F10+G10</f>
        <v>0</v>
      </c>
      <c r="I10" s="288"/>
      <c r="J10" s="288"/>
      <c r="K10" s="289">
        <f t="shared" ref="K10:K35" si="1">H10-I10-J10</f>
        <v>0</v>
      </c>
      <c r="L10" s="290"/>
      <c r="M10" s="290"/>
      <c r="N10" s="306"/>
      <c r="O10" s="192"/>
      <c r="P10" s="192"/>
      <c r="Q10" s="192"/>
      <c r="R10" s="192"/>
      <c r="S10" s="192"/>
      <c r="T10" s="192"/>
      <c r="U10" s="192"/>
      <c r="V10" s="192"/>
      <c r="W10" s="192"/>
      <c r="X10" s="192"/>
      <c r="Y10" s="192"/>
      <c r="Z10" s="192"/>
    </row>
    <row r="11" spans="1:26" s="203" customFormat="1" ht="31.5" customHeight="1" x14ac:dyDescent="0.3">
      <c r="A11" s="523"/>
      <c r="B11" s="285" t="s">
        <v>93</v>
      </c>
      <c r="C11" s="299">
        <v>1</v>
      </c>
      <c r="D11" s="299"/>
      <c r="E11" s="299"/>
      <c r="F11" s="286"/>
      <c r="G11" s="286"/>
      <c r="H11" s="287">
        <f t="shared" si="0"/>
        <v>0</v>
      </c>
      <c r="I11" s="288"/>
      <c r="J11" s="288"/>
      <c r="K11" s="289">
        <f t="shared" si="1"/>
        <v>0</v>
      </c>
      <c r="L11" s="290"/>
      <c r="M11" s="290"/>
      <c r="N11" s="306"/>
      <c r="O11" s="192"/>
      <c r="P11" s="192"/>
      <c r="Q11" s="192"/>
      <c r="R11" s="192"/>
      <c r="S11" s="192"/>
      <c r="T11" s="192"/>
      <c r="U11" s="192"/>
      <c r="V11" s="192"/>
      <c r="W11" s="192"/>
      <c r="X11" s="192"/>
      <c r="Y11" s="192"/>
      <c r="Z11" s="192"/>
    </row>
    <row r="12" spans="1:26" s="203" customFormat="1" ht="31.5" customHeight="1" x14ac:dyDescent="0.3">
      <c r="A12" s="523"/>
      <c r="B12" s="285" t="s">
        <v>98</v>
      </c>
      <c r="C12" s="300"/>
      <c r="D12" s="299"/>
      <c r="E12" s="299">
        <v>3</v>
      </c>
      <c r="F12" s="286"/>
      <c r="G12" s="286"/>
      <c r="H12" s="287">
        <f t="shared" si="0"/>
        <v>0</v>
      </c>
      <c r="I12" s="288"/>
      <c r="J12" s="288"/>
      <c r="K12" s="289">
        <f t="shared" si="1"/>
        <v>0</v>
      </c>
      <c r="L12" s="290"/>
      <c r="M12" s="290"/>
      <c r="N12" s="306"/>
      <c r="O12" s="192"/>
      <c r="P12" s="192"/>
      <c r="Q12" s="192"/>
      <c r="R12" s="192"/>
      <c r="S12" s="192"/>
      <c r="T12" s="192"/>
      <c r="U12" s="192"/>
      <c r="V12" s="192"/>
      <c r="W12" s="192"/>
      <c r="X12" s="192"/>
      <c r="Y12" s="192"/>
      <c r="Z12" s="192"/>
    </row>
    <row r="13" spans="1:26" s="203" customFormat="1" ht="31.5" customHeight="1" x14ac:dyDescent="0.3">
      <c r="A13" s="523"/>
      <c r="B13" s="285" t="s">
        <v>90</v>
      </c>
      <c r="C13" s="299">
        <v>1</v>
      </c>
      <c r="D13" s="299"/>
      <c r="E13" s="300"/>
      <c r="F13" s="286"/>
      <c r="G13" s="286"/>
      <c r="H13" s="287">
        <f t="shared" si="0"/>
        <v>0</v>
      </c>
      <c r="I13" s="288"/>
      <c r="J13" s="288"/>
      <c r="K13" s="289">
        <f t="shared" si="1"/>
        <v>0</v>
      </c>
      <c r="L13" s="290"/>
      <c r="M13" s="290"/>
      <c r="N13" s="306"/>
      <c r="O13" s="192"/>
      <c r="P13" s="192"/>
      <c r="Q13" s="192"/>
      <c r="R13" s="192"/>
      <c r="S13" s="192"/>
      <c r="T13" s="192"/>
      <c r="U13" s="192"/>
      <c r="V13" s="192"/>
      <c r="W13" s="192"/>
      <c r="X13" s="192"/>
      <c r="Y13" s="192"/>
      <c r="Z13" s="192"/>
    </row>
    <row r="14" spans="1:26" s="203" customFormat="1" ht="31.5" customHeight="1" x14ac:dyDescent="0.3">
      <c r="A14" s="523"/>
      <c r="B14" s="285" t="s">
        <v>172</v>
      </c>
      <c r="C14" s="299"/>
      <c r="D14" s="299">
        <v>2</v>
      </c>
      <c r="E14" s="300"/>
      <c r="F14" s="286"/>
      <c r="G14" s="286"/>
      <c r="H14" s="287">
        <f t="shared" si="0"/>
        <v>0</v>
      </c>
      <c r="I14" s="288"/>
      <c r="J14" s="288"/>
      <c r="K14" s="289">
        <f t="shared" si="1"/>
        <v>0</v>
      </c>
      <c r="L14" s="290"/>
      <c r="M14" s="290"/>
      <c r="N14" s="306"/>
      <c r="O14" s="192"/>
      <c r="P14" s="192"/>
      <c r="Q14" s="192"/>
      <c r="R14" s="192"/>
      <c r="S14" s="192"/>
      <c r="T14" s="192"/>
      <c r="U14" s="192"/>
      <c r="V14" s="192"/>
      <c r="W14" s="192"/>
      <c r="X14" s="192"/>
      <c r="Y14" s="192"/>
      <c r="Z14" s="192"/>
    </row>
    <row r="15" spans="1:26" s="203" customFormat="1" ht="31.5" customHeight="1" x14ac:dyDescent="0.3">
      <c r="A15" s="523"/>
      <c r="B15" s="285" t="s">
        <v>173</v>
      </c>
      <c r="C15" s="300"/>
      <c r="D15" s="299">
        <v>2</v>
      </c>
      <c r="E15" s="299"/>
      <c r="F15" s="286"/>
      <c r="G15" s="286"/>
      <c r="H15" s="287">
        <f t="shared" si="0"/>
        <v>0</v>
      </c>
      <c r="I15" s="288"/>
      <c r="J15" s="288"/>
      <c r="K15" s="289">
        <f t="shared" si="1"/>
        <v>0</v>
      </c>
      <c r="L15" s="290"/>
      <c r="M15" s="290"/>
      <c r="N15" s="306"/>
      <c r="O15" s="192"/>
      <c r="P15" s="192"/>
      <c r="Q15" s="192"/>
      <c r="R15" s="192"/>
      <c r="S15" s="192"/>
      <c r="T15" s="192"/>
      <c r="U15" s="192"/>
      <c r="V15" s="192"/>
      <c r="W15" s="192"/>
      <c r="X15" s="192"/>
      <c r="Y15" s="192"/>
      <c r="Z15" s="192"/>
    </row>
    <row r="16" spans="1:26" s="203" customFormat="1" ht="31.5" customHeight="1" x14ac:dyDescent="0.3">
      <c r="A16" s="523"/>
      <c r="B16" s="285" t="s">
        <v>88</v>
      </c>
      <c r="C16" s="299">
        <v>1</v>
      </c>
      <c r="D16" s="299"/>
      <c r="E16" s="300"/>
      <c r="F16" s="286"/>
      <c r="G16" s="286"/>
      <c r="H16" s="287">
        <f t="shared" si="0"/>
        <v>0</v>
      </c>
      <c r="I16" s="288"/>
      <c r="J16" s="288"/>
      <c r="K16" s="289">
        <f t="shared" si="1"/>
        <v>0</v>
      </c>
      <c r="L16" s="290"/>
      <c r="M16" s="290"/>
      <c r="N16" s="306"/>
      <c r="O16" s="192"/>
      <c r="P16" s="192"/>
      <c r="Q16" s="192"/>
      <c r="R16" s="192"/>
      <c r="S16" s="192"/>
      <c r="T16" s="192"/>
      <c r="U16" s="192"/>
      <c r="V16" s="192"/>
      <c r="W16" s="192"/>
      <c r="X16" s="192"/>
      <c r="Y16" s="192"/>
      <c r="Z16" s="192"/>
    </row>
    <row r="17" spans="1:28" s="203" customFormat="1" ht="31.5" customHeight="1" x14ac:dyDescent="0.3">
      <c r="A17" s="523"/>
      <c r="B17" s="285" t="s">
        <v>94</v>
      </c>
      <c r="C17" s="300"/>
      <c r="D17" s="299"/>
      <c r="E17" s="299">
        <v>3</v>
      </c>
      <c r="F17" s="286"/>
      <c r="G17" s="286"/>
      <c r="H17" s="287">
        <f t="shared" si="0"/>
        <v>0</v>
      </c>
      <c r="I17" s="288"/>
      <c r="J17" s="288"/>
      <c r="K17" s="289">
        <f t="shared" si="1"/>
        <v>0</v>
      </c>
      <c r="L17" s="290"/>
      <c r="M17" s="290"/>
      <c r="N17" s="306"/>
      <c r="O17" s="192"/>
      <c r="P17" s="192"/>
      <c r="Q17" s="192"/>
      <c r="R17" s="192"/>
      <c r="S17" s="192"/>
      <c r="T17" s="192"/>
      <c r="U17" s="192"/>
      <c r="V17" s="192"/>
      <c r="W17" s="192"/>
      <c r="X17" s="192"/>
      <c r="Y17" s="192"/>
      <c r="Z17" s="192"/>
    </row>
    <row r="18" spans="1:28" s="203" customFormat="1" ht="31.5" customHeight="1" x14ac:dyDescent="0.3">
      <c r="A18" s="523"/>
      <c r="B18" s="285" t="s">
        <v>291</v>
      </c>
      <c r="C18" s="300"/>
      <c r="D18" s="299"/>
      <c r="E18" s="299"/>
      <c r="F18" s="286"/>
      <c r="G18" s="286"/>
      <c r="H18" s="287">
        <f t="shared" si="0"/>
        <v>0</v>
      </c>
      <c r="I18" s="288"/>
      <c r="J18" s="288"/>
      <c r="K18" s="289">
        <f t="shared" si="1"/>
        <v>0</v>
      </c>
      <c r="L18" s="290"/>
      <c r="M18" s="290"/>
      <c r="N18" s="306"/>
      <c r="O18" s="192"/>
      <c r="P18" s="192"/>
      <c r="Q18" s="192"/>
      <c r="R18" s="192"/>
      <c r="S18" s="192"/>
      <c r="T18" s="192"/>
      <c r="U18" s="192"/>
      <c r="V18" s="192"/>
      <c r="W18" s="192"/>
      <c r="X18" s="192"/>
      <c r="Y18" s="192"/>
      <c r="Z18" s="192"/>
    </row>
    <row r="19" spans="1:28" s="203" customFormat="1" ht="31.5" customHeight="1" x14ac:dyDescent="0.3">
      <c r="A19" s="523"/>
      <c r="B19" s="285" t="s">
        <v>92</v>
      </c>
      <c r="C19" s="299">
        <v>1</v>
      </c>
      <c r="D19" s="299"/>
      <c r="E19" s="300"/>
      <c r="F19" s="286"/>
      <c r="G19" s="286"/>
      <c r="H19" s="287">
        <f t="shared" si="0"/>
        <v>0</v>
      </c>
      <c r="I19" s="288"/>
      <c r="J19" s="288"/>
      <c r="K19" s="289">
        <f t="shared" si="1"/>
        <v>0</v>
      </c>
      <c r="L19" s="290"/>
      <c r="M19" s="290"/>
      <c r="N19" s="306"/>
      <c r="O19" s="192"/>
      <c r="P19" s="192"/>
      <c r="Q19" s="192"/>
      <c r="R19" s="192"/>
      <c r="S19" s="192"/>
      <c r="T19" s="192"/>
      <c r="U19" s="192"/>
      <c r="V19" s="192"/>
      <c r="W19" s="192"/>
      <c r="X19" s="192"/>
      <c r="Y19" s="192"/>
      <c r="Z19" s="192"/>
    </row>
    <row r="20" spans="1:28" s="203" customFormat="1" ht="31.5" customHeight="1" x14ac:dyDescent="0.3">
      <c r="A20" s="523"/>
      <c r="B20" s="285" t="s">
        <v>174</v>
      </c>
      <c r="C20" s="299"/>
      <c r="D20" s="299">
        <v>2</v>
      </c>
      <c r="E20" s="300"/>
      <c r="F20" s="286"/>
      <c r="G20" s="286"/>
      <c r="H20" s="287">
        <f t="shared" si="0"/>
        <v>0</v>
      </c>
      <c r="I20" s="288"/>
      <c r="J20" s="288"/>
      <c r="K20" s="289">
        <f t="shared" si="1"/>
        <v>0</v>
      </c>
      <c r="L20" s="290"/>
      <c r="M20" s="290"/>
      <c r="N20" s="306"/>
      <c r="O20" s="192"/>
      <c r="P20" s="192"/>
      <c r="Q20" s="192"/>
      <c r="R20" s="192"/>
      <c r="S20" s="192"/>
      <c r="T20" s="192"/>
      <c r="U20" s="192"/>
      <c r="V20" s="192"/>
      <c r="W20" s="192"/>
      <c r="X20" s="192"/>
      <c r="Y20" s="192"/>
      <c r="Z20" s="192"/>
    </row>
    <row r="21" spans="1:28" s="203" customFormat="1" ht="31.5" customHeight="1" x14ac:dyDescent="0.3">
      <c r="A21" s="523"/>
      <c r="B21" s="285" t="s">
        <v>97</v>
      </c>
      <c r="C21" s="300"/>
      <c r="D21" s="299"/>
      <c r="E21" s="299">
        <v>3</v>
      </c>
      <c r="F21" s="286"/>
      <c r="G21" s="286"/>
      <c r="H21" s="287">
        <f t="shared" si="0"/>
        <v>0</v>
      </c>
      <c r="I21" s="288"/>
      <c r="J21" s="288"/>
      <c r="K21" s="289">
        <f t="shared" si="1"/>
        <v>0</v>
      </c>
      <c r="L21" s="290"/>
      <c r="M21" s="290"/>
      <c r="N21" s="306"/>
      <c r="O21" s="192"/>
      <c r="P21" s="192"/>
      <c r="Q21" s="192"/>
      <c r="R21" s="192"/>
      <c r="S21" s="192"/>
      <c r="T21" s="192"/>
      <c r="U21" s="192"/>
      <c r="V21" s="192"/>
      <c r="W21" s="192"/>
      <c r="X21" s="192"/>
      <c r="Y21" s="192"/>
      <c r="Z21" s="192"/>
    </row>
    <row r="22" spans="1:28" s="203" customFormat="1" ht="31.5" customHeight="1" x14ac:dyDescent="0.3">
      <c r="A22" s="523"/>
      <c r="B22" s="285" t="s">
        <v>89</v>
      </c>
      <c r="C22" s="299">
        <v>1</v>
      </c>
      <c r="D22" s="299"/>
      <c r="E22" s="300"/>
      <c r="F22" s="286"/>
      <c r="G22" s="286"/>
      <c r="H22" s="287">
        <f t="shared" si="0"/>
        <v>0</v>
      </c>
      <c r="I22" s="288"/>
      <c r="J22" s="288"/>
      <c r="K22" s="289">
        <f t="shared" si="1"/>
        <v>0</v>
      </c>
      <c r="L22" s="290"/>
      <c r="M22" s="290"/>
      <c r="N22" s="306"/>
      <c r="O22" s="192"/>
      <c r="P22" s="192"/>
      <c r="Q22" s="192"/>
      <c r="R22" s="192"/>
      <c r="S22" s="192"/>
      <c r="T22" s="192"/>
      <c r="U22" s="192"/>
      <c r="V22" s="192"/>
      <c r="W22" s="192"/>
      <c r="X22" s="192"/>
      <c r="Y22" s="192"/>
      <c r="Z22" s="192"/>
    </row>
    <row r="23" spans="1:28" s="203" customFormat="1" ht="31.5" customHeight="1" x14ac:dyDescent="0.3">
      <c r="A23" s="523"/>
      <c r="B23" s="285" t="s">
        <v>175</v>
      </c>
      <c r="C23" s="299"/>
      <c r="D23" s="299">
        <v>2</v>
      </c>
      <c r="E23" s="300"/>
      <c r="F23" s="286"/>
      <c r="G23" s="286"/>
      <c r="H23" s="287">
        <f t="shared" si="0"/>
        <v>0</v>
      </c>
      <c r="I23" s="288"/>
      <c r="J23" s="288"/>
      <c r="K23" s="289">
        <f t="shared" si="1"/>
        <v>0</v>
      </c>
      <c r="L23" s="290"/>
      <c r="M23" s="290"/>
      <c r="N23" s="306"/>
      <c r="O23" s="192"/>
      <c r="P23" s="192"/>
      <c r="Q23" s="192"/>
      <c r="R23" s="192"/>
      <c r="S23" s="192"/>
      <c r="T23" s="192"/>
      <c r="U23" s="192"/>
      <c r="V23" s="192"/>
      <c r="W23" s="192"/>
      <c r="X23" s="192"/>
      <c r="Y23" s="192"/>
      <c r="Z23" s="192"/>
    </row>
    <row r="24" spans="1:28" s="203" customFormat="1" ht="31.5" customHeight="1" x14ac:dyDescent="0.3">
      <c r="A24" s="523"/>
      <c r="B24" s="285" t="s">
        <v>95</v>
      </c>
      <c r="C24" s="300"/>
      <c r="D24" s="299"/>
      <c r="E24" s="299">
        <v>3</v>
      </c>
      <c r="F24" s="286"/>
      <c r="G24" s="286"/>
      <c r="H24" s="287">
        <f t="shared" si="0"/>
        <v>0</v>
      </c>
      <c r="I24" s="288"/>
      <c r="J24" s="288"/>
      <c r="K24" s="289">
        <f t="shared" si="1"/>
        <v>0</v>
      </c>
      <c r="L24" s="290"/>
      <c r="M24" s="290"/>
      <c r="N24" s="306"/>
      <c r="O24" s="192"/>
      <c r="P24" s="192"/>
      <c r="Q24" s="192"/>
      <c r="R24" s="192"/>
      <c r="S24" s="192"/>
      <c r="T24" s="192"/>
      <c r="U24" s="192"/>
      <c r="V24" s="192"/>
      <c r="W24" s="192"/>
      <c r="X24" s="192"/>
      <c r="Y24" s="192"/>
      <c r="Z24" s="192"/>
    </row>
    <row r="25" spans="1:28" s="203" customFormat="1" ht="31.5" customHeight="1" x14ac:dyDescent="0.3">
      <c r="A25" s="523"/>
      <c r="B25" s="285" t="s">
        <v>292</v>
      </c>
      <c r="C25" s="300"/>
      <c r="D25" s="299"/>
      <c r="E25" s="299"/>
      <c r="F25" s="286"/>
      <c r="G25" s="286"/>
      <c r="H25" s="287">
        <f t="shared" si="0"/>
        <v>0</v>
      </c>
      <c r="I25" s="288"/>
      <c r="J25" s="288"/>
      <c r="K25" s="289">
        <f t="shared" si="1"/>
        <v>0</v>
      </c>
      <c r="L25" s="290"/>
      <c r="M25" s="290"/>
      <c r="N25" s="306"/>
      <c r="O25" s="192"/>
      <c r="P25" s="192"/>
      <c r="Q25" s="192"/>
      <c r="R25" s="192"/>
      <c r="S25" s="192"/>
      <c r="T25" s="192"/>
      <c r="U25" s="192"/>
      <c r="V25" s="192"/>
      <c r="W25" s="192"/>
      <c r="X25" s="192"/>
      <c r="Y25" s="192"/>
      <c r="Z25" s="192"/>
    </row>
    <row r="26" spans="1:28" s="193" customFormat="1" ht="31.5" customHeight="1" x14ac:dyDescent="0.3">
      <c r="A26" s="523"/>
      <c r="B26" s="285" t="s">
        <v>91</v>
      </c>
      <c r="C26" s="299">
        <v>1</v>
      </c>
      <c r="D26" s="299"/>
      <c r="E26" s="300"/>
      <c r="F26" s="286"/>
      <c r="G26" s="286"/>
      <c r="H26" s="287">
        <f t="shared" si="0"/>
        <v>0</v>
      </c>
      <c r="I26" s="288"/>
      <c r="J26" s="291"/>
      <c r="K26" s="289">
        <f t="shared" si="1"/>
        <v>0</v>
      </c>
      <c r="L26" s="290"/>
      <c r="M26" s="290"/>
      <c r="N26" s="306"/>
      <c r="O26" s="192"/>
      <c r="P26" s="192"/>
      <c r="Q26" s="192"/>
      <c r="R26" s="192"/>
      <c r="S26" s="192"/>
      <c r="T26" s="192"/>
      <c r="U26" s="192"/>
      <c r="V26" s="192"/>
      <c r="W26" s="192"/>
      <c r="X26" s="192"/>
      <c r="Y26" s="192"/>
      <c r="Z26" s="192"/>
      <c r="AA26" s="192"/>
      <c r="AB26" s="192"/>
    </row>
    <row r="27" spans="1:28" s="193" customFormat="1" ht="31.5" customHeight="1" x14ac:dyDescent="0.3">
      <c r="A27" s="523"/>
      <c r="B27" s="285" t="s">
        <v>176</v>
      </c>
      <c r="C27" s="299"/>
      <c r="D27" s="299">
        <v>2</v>
      </c>
      <c r="E27" s="300"/>
      <c r="F27" s="286"/>
      <c r="G27" s="286"/>
      <c r="H27" s="287">
        <f t="shared" si="0"/>
        <v>0</v>
      </c>
      <c r="I27" s="288"/>
      <c r="J27" s="291"/>
      <c r="K27" s="289">
        <f t="shared" si="1"/>
        <v>0</v>
      </c>
      <c r="L27" s="290"/>
      <c r="M27" s="290"/>
      <c r="N27" s="306"/>
      <c r="O27" s="192"/>
      <c r="P27" s="192"/>
      <c r="Q27" s="192"/>
      <c r="R27" s="192"/>
      <c r="S27" s="192"/>
      <c r="T27" s="192"/>
      <c r="U27" s="192"/>
      <c r="V27" s="192"/>
      <c r="W27" s="192"/>
      <c r="X27" s="192"/>
      <c r="Y27" s="192"/>
      <c r="Z27" s="192"/>
      <c r="AA27" s="192"/>
      <c r="AB27" s="192"/>
    </row>
    <row r="28" spans="1:28" s="193" customFormat="1" ht="31.5" customHeight="1" x14ac:dyDescent="0.3">
      <c r="A28" s="523"/>
      <c r="B28" s="285" t="s">
        <v>96</v>
      </c>
      <c r="C28" s="300"/>
      <c r="D28" s="299"/>
      <c r="E28" s="299">
        <v>3</v>
      </c>
      <c r="F28" s="286"/>
      <c r="G28" s="286"/>
      <c r="H28" s="287">
        <f t="shared" si="0"/>
        <v>0</v>
      </c>
      <c r="I28" s="288"/>
      <c r="J28" s="291"/>
      <c r="K28" s="289">
        <f t="shared" si="1"/>
        <v>0</v>
      </c>
      <c r="L28" s="290"/>
      <c r="M28" s="290"/>
      <c r="N28" s="306"/>
      <c r="O28" s="192"/>
      <c r="P28" s="192"/>
      <c r="Q28" s="192"/>
      <c r="R28" s="192"/>
      <c r="S28" s="192"/>
      <c r="T28" s="192"/>
      <c r="U28" s="192"/>
      <c r="V28" s="192"/>
      <c r="W28" s="192"/>
      <c r="X28" s="192"/>
      <c r="Y28" s="192"/>
      <c r="Z28" s="192"/>
      <c r="AA28" s="192"/>
      <c r="AB28" s="192"/>
    </row>
    <row r="29" spans="1:28" s="193" customFormat="1" ht="31.5" customHeight="1" x14ac:dyDescent="0.3">
      <c r="A29" s="523"/>
      <c r="B29" s="285" t="s">
        <v>293</v>
      </c>
      <c r="C29" s="300"/>
      <c r="D29" s="299"/>
      <c r="E29" s="299"/>
      <c r="F29" s="286"/>
      <c r="G29" s="286"/>
      <c r="H29" s="287">
        <f t="shared" si="0"/>
        <v>0</v>
      </c>
      <c r="I29" s="288"/>
      <c r="J29" s="291"/>
      <c r="K29" s="289">
        <f t="shared" si="1"/>
        <v>0</v>
      </c>
      <c r="L29" s="290"/>
      <c r="M29" s="290"/>
      <c r="N29" s="306"/>
      <c r="O29" s="192"/>
      <c r="P29" s="192"/>
      <c r="Q29" s="192"/>
      <c r="R29" s="192"/>
      <c r="S29" s="192"/>
      <c r="T29" s="192"/>
      <c r="U29" s="192"/>
      <c r="V29" s="192"/>
      <c r="W29" s="192"/>
      <c r="X29" s="192"/>
      <c r="Y29" s="192"/>
      <c r="Z29" s="192"/>
      <c r="AA29" s="192"/>
      <c r="AB29" s="192"/>
    </row>
    <row r="30" spans="1:28" s="193" customFormat="1" ht="31.5" customHeight="1" x14ac:dyDescent="0.3">
      <c r="A30" s="523"/>
      <c r="B30" s="285" t="s">
        <v>99</v>
      </c>
      <c r="C30" s="300"/>
      <c r="D30" s="299"/>
      <c r="E30" s="299">
        <v>3</v>
      </c>
      <c r="F30" s="286"/>
      <c r="G30" s="286"/>
      <c r="H30" s="287">
        <f t="shared" si="0"/>
        <v>0</v>
      </c>
      <c r="I30" s="288"/>
      <c r="J30" s="291"/>
      <c r="K30" s="289">
        <f t="shared" si="1"/>
        <v>0</v>
      </c>
      <c r="L30" s="290"/>
      <c r="M30" s="290"/>
      <c r="N30" s="306"/>
      <c r="O30" s="192"/>
      <c r="P30" s="192"/>
      <c r="Q30" s="192"/>
      <c r="R30" s="192"/>
      <c r="S30" s="192"/>
      <c r="T30" s="192"/>
      <c r="U30" s="192"/>
      <c r="V30" s="192"/>
      <c r="W30" s="192"/>
      <c r="X30" s="192"/>
      <c r="Y30" s="192"/>
      <c r="Z30" s="192"/>
      <c r="AA30" s="192"/>
      <c r="AB30" s="192"/>
    </row>
    <row r="31" spans="1:28" s="193" customFormat="1" ht="31.5" customHeight="1" x14ac:dyDescent="0.3">
      <c r="A31" s="307" t="s">
        <v>195</v>
      </c>
      <c r="B31" s="285" t="s">
        <v>178</v>
      </c>
      <c r="C31" s="299">
        <v>1</v>
      </c>
      <c r="D31" s="299"/>
      <c r="E31" s="299"/>
      <c r="F31" s="286"/>
      <c r="G31" s="286"/>
      <c r="H31" s="287">
        <f t="shared" si="0"/>
        <v>0</v>
      </c>
      <c r="I31" s="288"/>
      <c r="J31" s="291"/>
      <c r="K31" s="289">
        <f t="shared" si="1"/>
        <v>0</v>
      </c>
      <c r="L31" s="290"/>
      <c r="M31" s="290"/>
      <c r="N31" s="306"/>
      <c r="O31" s="192"/>
      <c r="P31" s="192"/>
      <c r="Q31" s="192"/>
      <c r="R31" s="192"/>
      <c r="S31" s="192"/>
      <c r="T31" s="192"/>
      <c r="U31" s="192"/>
      <c r="V31" s="192"/>
      <c r="W31" s="192"/>
      <c r="X31" s="192"/>
      <c r="Y31" s="192"/>
      <c r="Z31" s="192"/>
      <c r="AA31" s="192"/>
      <c r="AB31" s="192"/>
    </row>
    <row r="32" spans="1:28" s="193" customFormat="1" ht="31.5" customHeight="1" x14ac:dyDescent="0.3">
      <c r="A32" s="466" t="s">
        <v>307</v>
      </c>
      <c r="B32" s="285" t="s">
        <v>309</v>
      </c>
      <c r="C32" s="299">
        <v>1</v>
      </c>
      <c r="D32" s="299">
        <v>2</v>
      </c>
      <c r="E32" s="299">
        <v>3</v>
      </c>
      <c r="F32" s="286"/>
      <c r="G32" s="286"/>
      <c r="H32" s="287">
        <f t="shared" si="0"/>
        <v>0</v>
      </c>
      <c r="I32" s="288"/>
      <c r="J32" s="291"/>
      <c r="K32" s="289">
        <f t="shared" si="1"/>
        <v>0</v>
      </c>
      <c r="L32" s="290"/>
      <c r="M32" s="290"/>
      <c r="N32" s="306"/>
      <c r="O32" s="192"/>
      <c r="P32" s="192"/>
      <c r="Q32" s="192"/>
      <c r="R32" s="192"/>
      <c r="S32" s="192"/>
      <c r="T32" s="192"/>
      <c r="U32" s="192"/>
      <c r="V32" s="192"/>
      <c r="W32" s="192"/>
      <c r="X32" s="192"/>
      <c r="Y32" s="192"/>
      <c r="Z32" s="192"/>
      <c r="AA32" s="192"/>
      <c r="AB32" s="192"/>
    </row>
    <row r="33" spans="1:28" s="193" customFormat="1" ht="31.5" customHeight="1" x14ac:dyDescent="0.3">
      <c r="A33" s="467"/>
      <c r="B33" s="285" t="s">
        <v>310</v>
      </c>
      <c r="C33" s="299">
        <v>1</v>
      </c>
      <c r="D33" s="299">
        <v>2</v>
      </c>
      <c r="E33" s="299">
        <v>3</v>
      </c>
      <c r="F33" s="286"/>
      <c r="G33" s="286"/>
      <c r="H33" s="287">
        <f t="shared" si="0"/>
        <v>0</v>
      </c>
      <c r="I33" s="288"/>
      <c r="J33" s="291"/>
      <c r="K33" s="289">
        <f t="shared" si="1"/>
        <v>0</v>
      </c>
      <c r="L33" s="290"/>
      <c r="M33" s="290"/>
      <c r="N33" s="306"/>
      <c r="O33" s="192"/>
      <c r="P33" s="192"/>
      <c r="Q33" s="192"/>
      <c r="R33" s="192"/>
      <c r="S33" s="192"/>
      <c r="T33" s="192"/>
      <c r="U33" s="192"/>
      <c r="V33" s="192"/>
      <c r="W33" s="192"/>
      <c r="X33" s="192"/>
      <c r="Y33" s="192"/>
      <c r="Z33" s="192"/>
      <c r="AA33" s="192"/>
      <c r="AB33" s="192"/>
    </row>
    <row r="34" spans="1:28" s="193" customFormat="1" ht="31.5" customHeight="1" x14ac:dyDescent="0.3">
      <c r="A34" s="468"/>
      <c r="B34" s="311" t="s">
        <v>312</v>
      </c>
      <c r="C34" s="299">
        <v>1</v>
      </c>
      <c r="D34" s="299">
        <v>2</v>
      </c>
      <c r="E34" s="299">
        <v>3</v>
      </c>
      <c r="F34" s="286"/>
      <c r="G34" s="286"/>
      <c r="H34" s="287">
        <f t="shared" si="0"/>
        <v>0</v>
      </c>
      <c r="I34" s="288"/>
      <c r="J34" s="291"/>
      <c r="K34" s="289">
        <f t="shared" si="1"/>
        <v>0</v>
      </c>
      <c r="L34" s="290"/>
      <c r="M34" s="290"/>
      <c r="N34" s="306"/>
      <c r="O34" s="192"/>
      <c r="P34" s="192"/>
      <c r="Q34" s="192"/>
      <c r="R34" s="192"/>
      <c r="S34" s="192"/>
      <c r="T34" s="192"/>
      <c r="U34" s="192"/>
      <c r="V34" s="192"/>
      <c r="W34" s="192"/>
      <c r="X34" s="192"/>
      <c r="Y34" s="192"/>
      <c r="Z34" s="192"/>
      <c r="AA34" s="192"/>
      <c r="AB34" s="192"/>
    </row>
    <row r="35" spans="1:28" s="193" customFormat="1" ht="31.5" customHeight="1" x14ac:dyDescent="0.3">
      <c r="A35" s="246" t="s">
        <v>308</v>
      </c>
      <c r="B35" s="285" t="s">
        <v>311</v>
      </c>
      <c r="C35" s="299">
        <v>1</v>
      </c>
      <c r="D35" s="299">
        <v>2</v>
      </c>
      <c r="E35" s="299">
        <v>3</v>
      </c>
      <c r="F35" s="286"/>
      <c r="G35" s="286"/>
      <c r="H35" s="287">
        <f t="shared" si="0"/>
        <v>0</v>
      </c>
      <c r="I35" s="288"/>
      <c r="J35" s="291"/>
      <c r="K35" s="289">
        <f t="shared" si="1"/>
        <v>0</v>
      </c>
      <c r="L35" s="290"/>
      <c r="M35" s="290"/>
      <c r="N35" s="306"/>
      <c r="O35" s="192"/>
      <c r="P35" s="192"/>
      <c r="Q35" s="192"/>
      <c r="R35" s="192"/>
      <c r="S35" s="192"/>
      <c r="T35" s="192"/>
      <c r="U35" s="192"/>
      <c r="V35" s="192"/>
      <c r="W35" s="192"/>
      <c r="X35" s="192"/>
      <c r="Y35" s="192"/>
      <c r="Z35" s="192"/>
      <c r="AA35" s="192"/>
      <c r="AB35" s="192"/>
    </row>
    <row r="36" spans="1:28" s="193" customFormat="1" ht="31.5" customHeight="1" x14ac:dyDescent="0.3">
      <c r="A36" s="550" t="s">
        <v>146</v>
      </c>
      <c r="B36" s="551"/>
      <c r="C36" s="551"/>
      <c r="D36" s="551"/>
      <c r="E36" s="551"/>
      <c r="F36" s="292">
        <f>SUM(F9:F35)</f>
        <v>0</v>
      </c>
      <c r="G36" s="292">
        <f t="shared" ref="G36:M36" si="2">SUM(G9:G35)</f>
        <v>0</v>
      </c>
      <c r="H36" s="292">
        <f t="shared" si="2"/>
        <v>0</v>
      </c>
      <c r="I36" s="292">
        <f t="shared" si="2"/>
        <v>0</v>
      </c>
      <c r="J36" s="292">
        <f t="shared" si="2"/>
        <v>0</v>
      </c>
      <c r="K36" s="292">
        <f t="shared" si="2"/>
        <v>0</v>
      </c>
      <c r="L36" s="292">
        <f t="shared" si="2"/>
        <v>0</v>
      </c>
      <c r="M36" s="292">
        <f t="shared" si="2"/>
        <v>0</v>
      </c>
      <c r="N36" s="308">
        <f>SUM(N9:N35)</f>
        <v>0</v>
      </c>
      <c r="O36" s="192"/>
      <c r="P36" s="192"/>
      <c r="Q36" s="192"/>
      <c r="R36" s="192"/>
      <c r="S36" s="192"/>
      <c r="T36" s="192"/>
      <c r="U36" s="192"/>
      <c r="V36" s="192"/>
      <c r="W36" s="192"/>
      <c r="X36" s="192"/>
      <c r="Y36" s="192"/>
      <c r="Z36" s="192"/>
      <c r="AA36" s="192"/>
      <c r="AB36" s="192"/>
    </row>
    <row r="37" spans="1:28" s="193" customFormat="1" ht="31.5" customHeight="1" x14ac:dyDescent="0.3">
      <c r="A37" s="554" t="s">
        <v>147</v>
      </c>
      <c r="B37" s="555"/>
      <c r="C37" s="555"/>
      <c r="D37" s="555"/>
      <c r="E37" s="555"/>
      <c r="F37" s="555"/>
      <c r="G37" s="555"/>
      <c r="H37" s="555"/>
      <c r="I37" s="555"/>
      <c r="J37" s="555"/>
      <c r="K37" s="555"/>
      <c r="L37" s="555"/>
      <c r="M37" s="555"/>
      <c r="N37" s="556"/>
      <c r="O37" s="192"/>
      <c r="P37" s="192"/>
      <c r="Q37" s="192"/>
      <c r="R37" s="192"/>
      <c r="S37" s="192"/>
      <c r="T37" s="192"/>
      <c r="U37" s="192"/>
      <c r="V37" s="192"/>
      <c r="W37" s="192"/>
      <c r="X37" s="192"/>
      <c r="Y37" s="192"/>
      <c r="Z37" s="192"/>
      <c r="AA37" s="192"/>
      <c r="AB37" s="192"/>
    </row>
    <row r="38" spans="1:28" ht="31.5" customHeight="1" x14ac:dyDescent="0.3">
      <c r="A38" s="557" t="s">
        <v>194</v>
      </c>
      <c r="B38" s="293" t="s">
        <v>313</v>
      </c>
      <c r="C38" s="299">
        <v>1</v>
      </c>
      <c r="D38" s="299"/>
      <c r="E38" s="299"/>
      <c r="F38" s="286"/>
      <c r="G38" s="286"/>
      <c r="H38" s="287">
        <f t="shared" ref="H38:H53" si="3">F38+G38</f>
        <v>0</v>
      </c>
      <c r="I38" s="288"/>
      <c r="J38" s="166"/>
      <c r="K38" s="289">
        <f t="shared" ref="K38:K53" si="4">H38-I38-J38</f>
        <v>0</v>
      </c>
      <c r="L38" s="290"/>
      <c r="M38" s="290"/>
      <c r="N38" s="306"/>
    </row>
    <row r="39" spans="1:28" ht="31.5" customHeight="1" x14ac:dyDescent="0.3">
      <c r="A39" s="558"/>
      <c r="B39" s="293" t="s">
        <v>314</v>
      </c>
      <c r="C39" s="299">
        <v>1</v>
      </c>
      <c r="D39" s="299"/>
      <c r="E39" s="299"/>
      <c r="F39" s="286"/>
      <c r="G39" s="286"/>
      <c r="H39" s="287">
        <f t="shared" si="3"/>
        <v>0</v>
      </c>
      <c r="I39" s="288"/>
      <c r="J39" s="166"/>
      <c r="K39" s="289">
        <f t="shared" si="4"/>
        <v>0</v>
      </c>
      <c r="L39" s="290"/>
      <c r="M39" s="290"/>
      <c r="N39" s="306"/>
    </row>
    <row r="40" spans="1:28" ht="31.5" customHeight="1" x14ac:dyDescent="0.3">
      <c r="A40" s="558"/>
      <c r="B40" s="294" t="s">
        <v>333</v>
      </c>
      <c r="C40" s="299">
        <v>1</v>
      </c>
      <c r="D40" s="299"/>
      <c r="E40" s="299"/>
      <c r="F40" s="286"/>
      <c r="G40" s="286"/>
      <c r="H40" s="287">
        <f t="shared" si="3"/>
        <v>0</v>
      </c>
      <c r="I40" s="288"/>
      <c r="J40" s="166"/>
      <c r="K40" s="289">
        <f t="shared" si="4"/>
        <v>0</v>
      </c>
      <c r="L40" s="290"/>
      <c r="M40" s="290"/>
      <c r="N40" s="306"/>
    </row>
    <row r="41" spans="1:28" ht="31.5" customHeight="1" x14ac:dyDescent="0.3">
      <c r="A41" s="558"/>
      <c r="B41" s="293" t="s">
        <v>313</v>
      </c>
      <c r="C41" s="299"/>
      <c r="D41" s="299">
        <v>2</v>
      </c>
      <c r="E41" s="299"/>
      <c r="F41" s="286"/>
      <c r="G41" s="286"/>
      <c r="H41" s="287">
        <f t="shared" si="3"/>
        <v>0</v>
      </c>
      <c r="I41" s="288"/>
      <c r="J41" s="166"/>
      <c r="K41" s="289">
        <f t="shared" si="4"/>
        <v>0</v>
      </c>
      <c r="L41" s="290"/>
      <c r="M41" s="290"/>
      <c r="N41" s="306"/>
    </row>
    <row r="42" spans="1:28" ht="31.5" customHeight="1" x14ac:dyDescent="0.3">
      <c r="A42" s="558"/>
      <c r="B42" s="293" t="s">
        <v>314</v>
      </c>
      <c r="C42" s="299"/>
      <c r="D42" s="299">
        <v>2</v>
      </c>
      <c r="E42" s="299"/>
      <c r="F42" s="286"/>
      <c r="G42" s="286"/>
      <c r="H42" s="287">
        <f t="shared" si="3"/>
        <v>0</v>
      </c>
      <c r="I42" s="288"/>
      <c r="J42" s="166"/>
      <c r="K42" s="289">
        <f t="shared" si="4"/>
        <v>0</v>
      </c>
      <c r="L42" s="290"/>
      <c r="M42" s="290"/>
      <c r="N42" s="306"/>
    </row>
    <row r="43" spans="1:28" ht="31.5" customHeight="1" x14ac:dyDescent="0.3">
      <c r="A43" s="558"/>
      <c r="B43" s="294" t="s">
        <v>333</v>
      </c>
      <c r="C43" s="299"/>
      <c r="D43" s="299">
        <v>2</v>
      </c>
      <c r="E43" s="299"/>
      <c r="F43" s="286"/>
      <c r="G43" s="286"/>
      <c r="H43" s="287">
        <f t="shared" si="3"/>
        <v>0</v>
      </c>
      <c r="I43" s="288"/>
      <c r="J43" s="166"/>
      <c r="K43" s="289">
        <f t="shared" si="4"/>
        <v>0</v>
      </c>
      <c r="L43" s="290"/>
      <c r="M43" s="290"/>
      <c r="N43" s="306"/>
    </row>
    <row r="44" spans="1:28" ht="31.5" customHeight="1" x14ac:dyDescent="0.3">
      <c r="A44" s="558"/>
      <c r="B44" s="293" t="s">
        <v>313</v>
      </c>
      <c r="C44" s="299"/>
      <c r="D44" s="299"/>
      <c r="E44" s="299">
        <v>3</v>
      </c>
      <c r="F44" s="286"/>
      <c r="G44" s="286"/>
      <c r="H44" s="287">
        <f t="shared" si="3"/>
        <v>0</v>
      </c>
      <c r="I44" s="288"/>
      <c r="J44" s="166"/>
      <c r="K44" s="289">
        <f t="shared" si="4"/>
        <v>0</v>
      </c>
      <c r="L44" s="290"/>
      <c r="M44" s="290"/>
      <c r="N44" s="306"/>
    </row>
    <row r="45" spans="1:28" ht="31.5" customHeight="1" x14ac:dyDescent="0.3">
      <c r="A45" s="558"/>
      <c r="B45" s="293" t="s">
        <v>314</v>
      </c>
      <c r="C45" s="299"/>
      <c r="D45" s="299"/>
      <c r="E45" s="299">
        <v>3</v>
      </c>
      <c r="F45" s="286"/>
      <c r="G45" s="286"/>
      <c r="H45" s="287">
        <f t="shared" si="3"/>
        <v>0</v>
      </c>
      <c r="I45" s="288"/>
      <c r="J45" s="166"/>
      <c r="K45" s="289">
        <f t="shared" si="4"/>
        <v>0</v>
      </c>
      <c r="L45" s="290"/>
      <c r="M45" s="290"/>
      <c r="N45" s="306"/>
    </row>
    <row r="46" spans="1:28" ht="31.5" customHeight="1" x14ac:dyDescent="0.3">
      <c r="A46" s="559"/>
      <c r="B46" s="294" t="s">
        <v>333</v>
      </c>
      <c r="C46" s="299"/>
      <c r="D46" s="299"/>
      <c r="E46" s="299">
        <v>3</v>
      </c>
      <c r="F46" s="286"/>
      <c r="G46" s="286"/>
      <c r="H46" s="287">
        <f t="shared" si="3"/>
        <v>0</v>
      </c>
      <c r="I46" s="288"/>
      <c r="J46" s="166"/>
      <c r="K46" s="289">
        <f t="shared" si="4"/>
        <v>0</v>
      </c>
      <c r="L46" s="290"/>
      <c r="M46" s="290"/>
      <c r="N46" s="306"/>
    </row>
    <row r="47" spans="1:28" ht="31.5" customHeight="1" x14ac:dyDescent="0.3">
      <c r="A47" s="553" t="s">
        <v>189</v>
      </c>
      <c r="B47" s="285" t="s">
        <v>196</v>
      </c>
      <c r="C47" s="299">
        <v>1</v>
      </c>
      <c r="D47" s="299"/>
      <c r="E47" s="299">
        <v>3</v>
      </c>
      <c r="F47" s="286"/>
      <c r="G47" s="286"/>
      <c r="H47" s="287">
        <f t="shared" si="3"/>
        <v>0</v>
      </c>
      <c r="I47" s="288"/>
      <c r="J47" s="166"/>
      <c r="K47" s="289">
        <f t="shared" si="4"/>
        <v>0</v>
      </c>
      <c r="L47" s="290"/>
      <c r="M47" s="290"/>
      <c r="N47" s="306"/>
    </row>
    <row r="48" spans="1:28" ht="31.5" customHeight="1" x14ac:dyDescent="0.3">
      <c r="A48" s="553"/>
      <c r="B48" s="285" t="s">
        <v>196</v>
      </c>
      <c r="C48" s="299"/>
      <c r="D48" s="299">
        <v>2</v>
      </c>
      <c r="E48" s="299"/>
      <c r="F48" s="286"/>
      <c r="G48" s="286"/>
      <c r="H48" s="287">
        <f t="shared" si="3"/>
        <v>0</v>
      </c>
      <c r="I48" s="288"/>
      <c r="J48" s="166"/>
      <c r="K48" s="289">
        <f t="shared" si="4"/>
        <v>0</v>
      </c>
      <c r="L48" s="290"/>
      <c r="M48" s="290"/>
      <c r="N48" s="306"/>
    </row>
    <row r="49" spans="1:14" ht="31.5" customHeight="1" x14ac:dyDescent="0.3">
      <c r="A49" s="518" t="s">
        <v>193</v>
      </c>
      <c r="B49" s="295" t="s">
        <v>128</v>
      </c>
      <c r="C49" s="299">
        <v>1</v>
      </c>
      <c r="D49" s="299"/>
      <c r="E49" s="299"/>
      <c r="F49" s="286"/>
      <c r="G49" s="286"/>
      <c r="H49" s="287">
        <f t="shared" si="3"/>
        <v>0</v>
      </c>
      <c r="I49" s="288"/>
      <c r="J49" s="166"/>
      <c r="K49" s="289">
        <f t="shared" si="4"/>
        <v>0</v>
      </c>
      <c r="L49" s="290"/>
      <c r="M49" s="290"/>
      <c r="N49" s="306"/>
    </row>
    <row r="50" spans="1:14" ht="31.5" customHeight="1" x14ac:dyDescent="0.3">
      <c r="A50" s="552"/>
      <c r="B50" s="295" t="s">
        <v>128</v>
      </c>
      <c r="C50" s="299"/>
      <c r="D50" s="299">
        <v>2</v>
      </c>
      <c r="E50" s="299"/>
      <c r="F50" s="286"/>
      <c r="G50" s="286"/>
      <c r="H50" s="287">
        <f t="shared" si="3"/>
        <v>0</v>
      </c>
      <c r="I50" s="288"/>
      <c r="J50" s="166"/>
      <c r="K50" s="289">
        <f t="shared" si="4"/>
        <v>0</v>
      </c>
      <c r="L50" s="290"/>
      <c r="M50" s="290"/>
      <c r="N50" s="306"/>
    </row>
    <row r="51" spans="1:14" ht="31.5" customHeight="1" x14ac:dyDescent="0.3">
      <c r="A51" s="519"/>
      <c r="B51" s="295" t="s">
        <v>128</v>
      </c>
      <c r="C51" s="299"/>
      <c r="D51" s="299"/>
      <c r="E51" s="299">
        <v>3</v>
      </c>
      <c r="F51" s="286"/>
      <c r="G51" s="286"/>
      <c r="H51" s="287">
        <f t="shared" si="3"/>
        <v>0</v>
      </c>
      <c r="I51" s="288"/>
      <c r="J51" s="166"/>
      <c r="K51" s="289">
        <f t="shared" si="4"/>
        <v>0</v>
      </c>
      <c r="L51" s="290"/>
      <c r="M51" s="290"/>
      <c r="N51" s="306"/>
    </row>
    <row r="52" spans="1:14" ht="31.5" customHeight="1" x14ac:dyDescent="0.3">
      <c r="A52" s="518" t="s">
        <v>251</v>
      </c>
      <c r="B52" s="295" t="s">
        <v>249</v>
      </c>
      <c r="C52" s="299">
        <v>1</v>
      </c>
      <c r="D52" s="299">
        <v>2</v>
      </c>
      <c r="E52" s="299">
        <v>3</v>
      </c>
      <c r="F52" s="286"/>
      <c r="G52" s="286"/>
      <c r="H52" s="287">
        <f t="shared" si="3"/>
        <v>0</v>
      </c>
      <c r="I52" s="288"/>
      <c r="J52" s="166"/>
      <c r="K52" s="289">
        <f t="shared" si="4"/>
        <v>0</v>
      </c>
      <c r="L52" s="290"/>
      <c r="M52" s="290"/>
      <c r="N52" s="306"/>
    </row>
    <row r="53" spans="1:14" ht="31.5" customHeight="1" x14ac:dyDescent="0.3">
      <c r="A53" s="519"/>
      <c r="B53" s="296" t="s">
        <v>315</v>
      </c>
      <c r="C53" s="299">
        <v>1</v>
      </c>
      <c r="D53" s="299">
        <v>2</v>
      </c>
      <c r="E53" s="299">
        <v>3</v>
      </c>
      <c r="F53" s="286"/>
      <c r="G53" s="286"/>
      <c r="H53" s="287">
        <f t="shared" si="3"/>
        <v>0</v>
      </c>
      <c r="I53" s="288"/>
      <c r="J53" s="166"/>
      <c r="K53" s="289">
        <f t="shared" si="4"/>
        <v>0</v>
      </c>
      <c r="L53" s="290"/>
      <c r="M53" s="290"/>
      <c r="N53" s="306"/>
    </row>
    <row r="54" spans="1:14" ht="31.5" customHeight="1" x14ac:dyDescent="0.3">
      <c r="A54" s="550" t="s">
        <v>148</v>
      </c>
      <c r="B54" s="551"/>
      <c r="C54" s="551"/>
      <c r="D54" s="551"/>
      <c r="E54" s="551"/>
      <c r="F54" s="292">
        <f>SUM(F38:F53)</f>
        <v>0</v>
      </c>
      <c r="G54" s="292">
        <f t="shared" ref="G54:N54" si="5">SUM(G38:G53)</f>
        <v>0</v>
      </c>
      <c r="H54" s="292">
        <f t="shared" si="5"/>
        <v>0</v>
      </c>
      <c r="I54" s="292">
        <f t="shared" si="5"/>
        <v>0</v>
      </c>
      <c r="J54" s="292">
        <f t="shared" si="5"/>
        <v>0</v>
      </c>
      <c r="K54" s="292">
        <f t="shared" si="5"/>
        <v>0</v>
      </c>
      <c r="L54" s="292">
        <f t="shared" si="5"/>
        <v>0</v>
      </c>
      <c r="M54" s="292">
        <f t="shared" si="5"/>
        <v>0</v>
      </c>
      <c r="N54" s="308">
        <f t="shared" si="5"/>
        <v>0</v>
      </c>
    </row>
    <row r="55" spans="1:14" ht="31.5" customHeight="1" thickBot="1" x14ac:dyDescent="0.35">
      <c r="A55" s="548" t="s">
        <v>149</v>
      </c>
      <c r="B55" s="549"/>
      <c r="C55" s="549"/>
      <c r="D55" s="549"/>
      <c r="E55" s="549"/>
      <c r="F55" s="309">
        <f>F36+F54</f>
        <v>0</v>
      </c>
      <c r="G55" s="309">
        <f t="shared" ref="G55:N55" si="6">G36+G54</f>
        <v>0</v>
      </c>
      <c r="H55" s="309">
        <f t="shared" si="6"/>
        <v>0</v>
      </c>
      <c r="I55" s="309">
        <f t="shared" si="6"/>
        <v>0</v>
      </c>
      <c r="J55" s="309">
        <f t="shared" si="6"/>
        <v>0</v>
      </c>
      <c r="K55" s="309">
        <f t="shared" si="6"/>
        <v>0</v>
      </c>
      <c r="L55" s="309">
        <f t="shared" si="6"/>
        <v>0</v>
      </c>
      <c r="M55" s="309">
        <f t="shared" si="6"/>
        <v>0</v>
      </c>
      <c r="N55" s="310">
        <f t="shared" si="6"/>
        <v>0</v>
      </c>
    </row>
    <row r="56" spans="1:14" x14ac:dyDescent="0.3">
      <c r="A56" s="259"/>
      <c r="B56" s="259"/>
      <c r="C56" s="301"/>
      <c r="D56" s="301"/>
      <c r="E56" s="301"/>
      <c r="F56" s="259"/>
      <c r="G56" s="259"/>
      <c r="H56" s="259"/>
      <c r="I56" s="259"/>
      <c r="J56" s="259"/>
      <c r="K56" s="259"/>
      <c r="L56" s="259"/>
      <c r="M56" s="259"/>
      <c r="N56" s="259"/>
    </row>
    <row r="57" spans="1:14" x14ac:dyDescent="0.3">
      <c r="A57" s="259"/>
      <c r="B57" s="259"/>
      <c r="C57" s="301"/>
      <c r="D57" s="301"/>
      <c r="E57" s="301"/>
      <c r="F57" s="259"/>
      <c r="G57" s="259"/>
      <c r="H57" s="259"/>
      <c r="I57" s="259"/>
      <c r="J57" s="259"/>
      <c r="K57" s="259"/>
      <c r="L57" s="259"/>
      <c r="M57" s="259"/>
      <c r="N57" s="259"/>
    </row>
    <row r="58" spans="1:14" x14ac:dyDescent="0.3">
      <c r="A58" s="259"/>
      <c r="B58" s="259"/>
      <c r="C58" s="301"/>
      <c r="D58" s="301"/>
      <c r="E58" s="301"/>
      <c r="F58" s="259"/>
      <c r="G58" s="259"/>
      <c r="H58" s="259"/>
      <c r="I58" s="259"/>
      <c r="J58" s="259"/>
      <c r="K58" s="259"/>
      <c r="L58" s="259"/>
      <c r="M58" s="259"/>
      <c r="N58" s="259"/>
    </row>
    <row r="59" spans="1:14" x14ac:dyDescent="0.3">
      <c r="A59" s="259"/>
      <c r="B59" s="259"/>
      <c r="C59" s="302"/>
      <c r="D59" s="302"/>
      <c r="E59" s="302"/>
      <c r="F59" s="297"/>
      <c r="G59" s="297"/>
      <c r="H59" s="259"/>
      <c r="I59" s="259"/>
      <c r="J59" s="267"/>
      <c r="K59" s="267"/>
      <c r="L59" s="267"/>
      <c r="M59" s="267"/>
      <c r="N59" s="267"/>
    </row>
    <row r="60" spans="1:14" x14ac:dyDescent="0.3">
      <c r="A60" s="259"/>
      <c r="B60" s="259"/>
      <c r="C60" s="547" t="s">
        <v>190</v>
      </c>
      <c r="D60" s="547"/>
      <c r="E60" s="547"/>
      <c r="F60" s="547"/>
      <c r="G60" s="547"/>
      <c r="H60" s="259"/>
      <c r="I60" s="259"/>
      <c r="J60" s="546" t="s">
        <v>168</v>
      </c>
      <c r="K60" s="546"/>
      <c r="L60" s="546"/>
      <c r="M60" s="546"/>
      <c r="N60" s="546"/>
    </row>
    <row r="61" spans="1:14" ht="15" thickBot="1" x14ac:dyDescent="0.35">
      <c r="A61" s="259"/>
      <c r="B61" s="259"/>
      <c r="C61" s="301"/>
      <c r="D61" s="301"/>
      <c r="E61" s="301"/>
      <c r="F61" s="259"/>
      <c r="G61" s="259"/>
      <c r="H61" s="259"/>
      <c r="I61" s="259"/>
      <c r="J61" s="259"/>
      <c r="K61" s="259"/>
      <c r="L61" s="259"/>
      <c r="M61" s="259"/>
      <c r="N61" s="259"/>
    </row>
    <row r="62" spans="1:14" ht="16.8" x14ac:dyDescent="0.3">
      <c r="A62" s="483" t="s">
        <v>338</v>
      </c>
      <c r="B62" s="484"/>
      <c r="C62" s="484"/>
      <c r="D62" s="484"/>
      <c r="E62" s="484"/>
      <c r="F62" s="484"/>
      <c r="G62" s="484"/>
      <c r="H62" s="484"/>
      <c r="I62" s="484"/>
      <c r="J62" s="484"/>
      <c r="K62" s="484"/>
      <c r="L62" s="484"/>
      <c r="M62" s="484"/>
      <c r="N62" s="485"/>
    </row>
    <row r="63" spans="1:14" x14ac:dyDescent="0.3">
      <c r="A63" s="486" t="s">
        <v>282</v>
      </c>
      <c r="B63" s="487"/>
      <c r="C63" s="487"/>
      <c r="D63" s="487"/>
      <c r="E63" s="487"/>
      <c r="F63" s="487"/>
      <c r="G63" s="487"/>
      <c r="H63" s="487"/>
      <c r="I63" s="487"/>
      <c r="J63" s="487"/>
      <c r="K63" s="487"/>
      <c r="L63" s="487"/>
      <c r="M63" s="487"/>
      <c r="N63" s="488"/>
    </row>
    <row r="64" spans="1:14" ht="15" thickBot="1" x14ac:dyDescent="0.35">
      <c r="A64" s="489" t="s">
        <v>283</v>
      </c>
      <c r="B64" s="490"/>
      <c r="C64" s="490"/>
      <c r="D64" s="490"/>
      <c r="E64" s="490"/>
      <c r="F64" s="490"/>
      <c r="G64" s="490"/>
      <c r="H64" s="490"/>
      <c r="I64" s="490"/>
      <c r="J64" s="490"/>
      <c r="K64" s="490"/>
      <c r="L64" s="490"/>
      <c r="M64" s="490"/>
      <c r="N64" s="491"/>
    </row>
  </sheetData>
  <sheetProtection algorithmName="SHA-512" hashValue="TZXUGJKzTTm2bGSBvpuVLTe0N/l85SCFDDIaKrD0zrvmeLmImkBkyvt4FOT44gZCWLfkflzjnGIIGSR55HlzDA==" saltValue="tPuBnhozN3YPpCOWKxmTIA==" spinCount="100000" sheet="1" formatCells="0" formatColumns="0" formatRows="0" insertRows="0" autoFilter="0" pivotTables="0"/>
  <mergeCells count="30">
    <mergeCell ref="C7:E7"/>
    <mergeCell ref="A8:N8"/>
    <mergeCell ref="C6:E6"/>
    <mergeCell ref="G6:H6"/>
    <mergeCell ref="I6:J6"/>
    <mergeCell ref="K6:L6"/>
    <mergeCell ref="M6:N6"/>
    <mergeCell ref="A64:N64"/>
    <mergeCell ref="J60:N60"/>
    <mergeCell ref="A9:A30"/>
    <mergeCell ref="C60:G60"/>
    <mergeCell ref="A55:E55"/>
    <mergeCell ref="A32:A34"/>
    <mergeCell ref="A52:A53"/>
    <mergeCell ref="A36:E36"/>
    <mergeCell ref="A54:E54"/>
    <mergeCell ref="A49:A51"/>
    <mergeCell ref="A47:A48"/>
    <mergeCell ref="A37:N37"/>
    <mergeCell ref="A38:A46"/>
    <mergeCell ref="A62:N62"/>
    <mergeCell ref="A63:N63"/>
    <mergeCell ref="A5:N5"/>
    <mergeCell ref="A1:A3"/>
    <mergeCell ref="K1:L1"/>
    <mergeCell ref="M1:N1"/>
    <mergeCell ref="K2:L2"/>
    <mergeCell ref="M2:N2"/>
    <mergeCell ref="K3:N3"/>
    <mergeCell ref="B1:J3"/>
  </mergeCells>
  <pageMargins left="0.7" right="0.7" top="0.75" bottom="0.75" header="0.3" footer="0.3"/>
  <pageSetup scale="27"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CANASTA V1 MOD PROP VF25042 (2</vt:lpstr>
      <vt:lpstr>CANASTA V1 MOD PROP VF25042016</vt:lpstr>
      <vt:lpstr>Hoja2</vt:lpstr>
      <vt:lpstr>CANASTA V1 MOD PROP VF</vt:lpstr>
      <vt:lpstr>CANASTA V1 MOD PROP</vt:lpstr>
      <vt:lpstr>1. PRESUPUESTO CANASTA1</vt:lpstr>
      <vt:lpstr>2. PRESUPUESTO CANASTA2</vt:lpstr>
      <vt:lpstr>3. PRESUPUESTO CANASTA3</vt:lpstr>
      <vt:lpstr>4. REC. PAGADOS Y POR PAGAR</vt:lpstr>
      <vt:lpstr>5. SEGUIM. AL USO DE LOS AP</vt:lpstr>
      <vt:lpstr>6. CONTRAPARTIDA</vt:lpstr>
      <vt:lpstr>7. CONCILIACION BANCARIA</vt:lpstr>
      <vt:lpstr>DETALLE DE COMPRAS DEL PERIODO</vt:lpstr>
      <vt:lpstr>INSTRUCTIVO DE DILIGENCIAMIENTO</vt:lpstr>
      <vt:lpstr>Hoja1 (2)</vt:lpstr>
      <vt:lpstr>Hoja1</vt:lpstr>
      <vt:lpstr>Calculos_SF</vt:lpstr>
      <vt:lpstr>'5. SEGUIM. AL USO DE LOS AP'!Área_de_impresión</vt:lpstr>
      <vt:lpstr>'7. CONCILIACION BANCARIA'!Área_de_impresión</vt:lpstr>
      <vt:lpstr>'7. CONCILIACION BANCARIA'!Títulos_a_imprimir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Augusto Moreno Romero</dc:creator>
  <cp:lastModifiedBy>Mariluz Quintero Catro</cp:lastModifiedBy>
  <cp:lastPrinted>2021-04-12T22:09:13Z</cp:lastPrinted>
  <dcterms:created xsi:type="dcterms:W3CDTF">2016-04-14T16:23:00Z</dcterms:created>
  <dcterms:modified xsi:type="dcterms:W3CDTF">2021-04-15T19:40:33Z</dcterms:modified>
</cp:coreProperties>
</file>