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83E8C715-3DAA-4DE2-AD75-2EA874B51D14}" xr6:coauthVersionLast="47" xr6:coauthVersionMax="47" xr10:uidLastSave="{FFEFB4CB-D630-43E5-A0DA-F74CA16E5D9C}"/>
  <bookViews>
    <workbookView xWindow="-120" yWindow="-120" windowWidth="29040" windowHeight="15840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xlnm.Print_Area" localSheetId="0">Registro!$A$1:$J$272</definedName>
    <definedName name="Planes">[1]Parametros!#REF!</definedName>
    <definedName name="REGIONAL" localSheetId="2">[2]Parametros!$E$2:$E$34</definedName>
    <definedName name="REGIONAL" localSheetId="3">[2]Parametros!$E$2:$E$34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KU10" i="5"/>
  <c r="KT10" i="5"/>
  <c r="KS10" i="5"/>
  <c r="KO10" i="5"/>
  <c r="EI10" i="5"/>
  <c r="EH10" i="5"/>
  <c r="EG10" i="5"/>
  <c r="EF10" i="5"/>
  <c r="CB10" i="5"/>
  <c r="BA10" i="5"/>
  <c r="D59" i="1" l="1"/>
  <c r="D168" i="1" l="1"/>
  <c r="BM10" i="5"/>
  <c r="CN10" i="5"/>
  <c r="I158" i="1"/>
  <c r="AL10" i="5" s="1"/>
  <c r="D122" i="1"/>
  <c r="DW10" i="5"/>
  <c r="D47" i="1"/>
  <c r="D20" i="1"/>
  <c r="D230" i="1" l="1"/>
  <c r="IL10" i="5"/>
  <c r="IK10" i="5"/>
  <c r="IJ10" i="5"/>
  <c r="II10" i="5"/>
  <c r="D216" i="1"/>
  <c r="HL10" i="5" l="1"/>
  <c r="HK10" i="5"/>
  <c r="HJ10" i="5"/>
  <c r="D174" i="1"/>
  <c r="CH10" i="5"/>
  <c r="GP10" i="5"/>
  <c r="GO10" i="5"/>
  <c r="GN10" i="5"/>
  <c r="GM10" i="5"/>
  <c r="GL10" i="5"/>
  <c r="D116" i="1"/>
  <c r="BG10" i="5" s="1"/>
  <c r="GG10" i="5"/>
  <c r="D104" i="1"/>
  <c r="FN10" i="5"/>
  <c r="D84" i="1"/>
  <c r="ED10" i="5"/>
  <c r="D52" i="1"/>
  <c r="D33" i="1"/>
  <c r="DI10" i="5"/>
  <c r="DH10" i="5"/>
  <c r="DG10" i="5"/>
  <c r="DF10" i="5"/>
  <c r="I167" i="1" l="1"/>
  <c r="I136" i="1"/>
  <c r="HA10" i="5"/>
  <c r="GZ10" i="5"/>
  <c r="GY10" i="5"/>
  <c r="GX10" i="5"/>
  <c r="GW10" i="5"/>
  <c r="GV10" i="5"/>
  <c r="D125" i="1"/>
  <c r="GQ10" i="5"/>
  <c r="I121" i="1"/>
  <c r="DQ10" i="5"/>
  <c r="DE10" i="5" l="1"/>
  <c r="DD10" i="5"/>
  <c r="DC10" i="5"/>
  <c r="DB10" i="5"/>
  <c r="DA10" i="5"/>
  <c r="FE10" i="5" l="1"/>
  <c r="FD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Q10" i="5"/>
  <c r="EP10" i="5"/>
  <c r="EO10" i="5"/>
  <c r="EL10" i="5"/>
  <c r="EM10" i="5"/>
  <c r="EK10" i="5"/>
  <c r="EJ10" i="5"/>
  <c r="EE10" i="5"/>
  <c r="EC10" i="5"/>
  <c r="EN10" i="5"/>
  <c r="CG10" i="5"/>
  <c r="CF10" i="5"/>
  <c r="CE10" i="5"/>
  <c r="CD10" i="5"/>
  <c r="CC10" i="5"/>
  <c r="BF10" i="5" l="1"/>
  <c r="D94" i="1"/>
  <c r="BE10" i="5" s="1"/>
  <c r="BD10" i="5"/>
  <c r="D67" i="1"/>
  <c r="BC10" i="5" s="1"/>
  <c r="D63" i="1" l="1"/>
  <c r="I51" i="1" l="1"/>
  <c r="I1" i="1" s="1"/>
  <c r="BB10" i="5"/>
  <c r="IV10" i="5" l="1"/>
  <c r="IU10" i="5"/>
  <c r="IT10" i="5"/>
  <c r="I183" i="1" l="1"/>
  <c r="FS10" i="5" l="1"/>
  <c r="FR10" i="5"/>
  <c r="IG10" i="5"/>
  <c r="IF10" i="5"/>
  <c r="HU10" i="5"/>
  <c r="HT10" i="5"/>
  <c r="HS10" i="5"/>
  <c r="D193" i="1"/>
  <c r="CR10" i="5"/>
  <c r="D146" i="1"/>
  <c r="C10" i="5" l="1"/>
  <c r="B10" i="5"/>
  <c r="AA10" i="5"/>
  <c r="Z10" i="5"/>
  <c r="I199" i="1" l="1"/>
  <c r="I149" i="1"/>
  <c r="HE10" i="5" l="1"/>
  <c r="HF10" i="5"/>
  <c r="HG10" i="5"/>
  <c r="GU10" i="5"/>
  <c r="GT10" i="5"/>
  <c r="GS10" i="5"/>
  <c r="DX10" i="5"/>
  <c r="DV10" i="5"/>
  <c r="DU10" i="5"/>
  <c r="BZ10" i="5"/>
  <c r="CT10" i="5"/>
  <c r="CO10" i="5"/>
  <c r="CJ10" i="5"/>
  <c r="BS10" i="5"/>
  <c r="AR10" i="5" l="1"/>
  <c r="BQ10" i="5"/>
  <c r="I145" i="1"/>
  <c r="AP10" i="5" l="1"/>
  <c r="AM10" i="5"/>
  <c r="BN10" i="5"/>
  <c r="I124" i="1"/>
  <c r="D43" i="1"/>
  <c r="I32" i="1"/>
  <c r="I19" i="1"/>
  <c r="I46" i="1" l="1"/>
  <c r="AE10" i="5" s="1"/>
  <c r="AY10" i="5"/>
  <c r="KN10" i="5" s="1"/>
  <c r="KK10" i="5" l="1"/>
  <c r="KJ10" i="5"/>
  <c r="KI10" i="5"/>
  <c r="KH10" i="5"/>
  <c r="KG10" i="5"/>
  <c r="KF10" i="5"/>
  <c r="KE10" i="5"/>
  <c r="KD10" i="5"/>
  <c r="KC10" i="5"/>
  <c r="KB10" i="5"/>
  <c r="KA10" i="5"/>
  <c r="JZ10" i="5"/>
  <c r="JY10" i="5"/>
  <c r="JX10" i="5"/>
  <c r="JW10" i="5"/>
  <c r="JV10" i="5"/>
  <c r="IQ10" i="5"/>
  <c r="IP10" i="5"/>
  <c r="FV10" i="5" l="1"/>
  <c r="FU10" i="5"/>
  <c r="FT10" i="5"/>
  <c r="FQ10" i="5"/>
  <c r="FP10" i="5"/>
  <c r="FO10" i="5"/>
  <c r="FM10" i="5"/>
  <c r="FL10" i="5"/>
  <c r="FK10" i="5"/>
  <c r="FJ10" i="5"/>
  <c r="FI10" i="5"/>
  <c r="FH10" i="5"/>
  <c r="FG10" i="5"/>
  <c r="FF10" i="5"/>
  <c r="V10" i="5" l="1"/>
  <c r="U10" i="5"/>
  <c r="S10" i="5"/>
  <c r="R10" i="5"/>
  <c r="P10" i="5"/>
  <c r="O10" i="5"/>
  <c r="CW10" i="5" l="1"/>
  <c r="CV10" i="5"/>
  <c r="CU10" i="5"/>
  <c r="CS10" i="5"/>
  <c r="CQ10" i="5"/>
  <c r="CP10" i="5"/>
  <c r="CM10" i="5"/>
  <c r="CL10" i="5"/>
  <c r="CK10" i="5"/>
  <c r="CI10" i="5"/>
  <c r="CA10" i="5"/>
  <c r="BY10" i="5"/>
  <c r="BX10" i="5" l="1"/>
  <c r="BW10" i="5"/>
  <c r="JU10" i="5" l="1"/>
  <c r="JT10" i="5"/>
  <c r="JS10" i="5"/>
  <c r="JR10" i="5"/>
  <c r="JQ10" i="5"/>
  <c r="JP10" i="5"/>
  <c r="JO10" i="5"/>
  <c r="JN10" i="5"/>
  <c r="JM10" i="5"/>
  <c r="JL10" i="5"/>
  <c r="JK10" i="5"/>
  <c r="JJ10" i="5"/>
  <c r="JI10" i="5"/>
  <c r="JH10" i="5"/>
  <c r="JG10" i="5"/>
  <c r="JF10" i="5"/>
  <c r="JE10" i="5"/>
  <c r="JD10" i="5"/>
  <c r="JC10" i="5"/>
  <c r="JB10" i="5"/>
  <c r="JA10" i="5"/>
  <c r="IZ10" i="5"/>
  <c r="IY10" i="5"/>
  <c r="IS10" i="5"/>
  <c r="IR10" i="5"/>
  <c r="IO10" i="5"/>
  <c r="IN10" i="5"/>
  <c r="IM10" i="5"/>
  <c r="IH10" i="5"/>
  <c r="IE10" i="5"/>
  <c r="ID10" i="5"/>
  <c r="IC10" i="5"/>
  <c r="IB10" i="5"/>
  <c r="IA10" i="5"/>
  <c r="HZ10" i="5"/>
  <c r="HY10" i="5"/>
  <c r="HX10" i="5"/>
  <c r="HW10" i="5"/>
  <c r="HV10" i="5"/>
  <c r="HR10" i="5"/>
  <c r="HQ10" i="5"/>
  <c r="HP10" i="5"/>
  <c r="HO10" i="5"/>
  <c r="HN10" i="5"/>
  <c r="HM10" i="5"/>
  <c r="HI10" i="5"/>
  <c r="HH10" i="5"/>
  <c r="HD10" i="5"/>
  <c r="HC10" i="5"/>
  <c r="HB10" i="5"/>
  <c r="GR10" i="5"/>
  <c r="GK10" i="5"/>
  <c r="GJ10" i="5"/>
  <c r="GI10" i="5"/>
  <c r="GH10" i="5"/>
  <c r="GF10" i="5"/>
  <c r="GE10" i="5"/>
  <c r="GD10" i="5"/>
  <c r="GC10" i="5"/>
  <c r="GB10" i="5"/>
  <c r="GA10" i="5"/>
  <c r="FZ10" i="5"/>
  <c r="FY10" i="5"/>
  <c r="FX10" i="5"/>
  <c r="FW10" i="5"/>
  <c r="EB10" i="5"/>
  <c r="EA10" i="5"/>
  <c r="DZ10" i="5"/>
  <c r="DY10" i="5"/>
  <c r="DT10" i="5"/>
  <c r="DS10" i="5"/>
  <c r="DR10" i="5"/>
  <c r="DP10" i="5"/>
  <c r="DO10" i="5"/>
  <c r="DN10" i="5"/>
  <c r="DM10" i="5"/>
  <c r="DL10" i="5"/>
  <c r="DK10" i="5"/>
  <c r="DJ10" i="5"/>
  <c r="CZ10" i="5"/>
  <c r="CY10" i="5"/>
  <c r="CX10" i="5"/>
  <c r="IX10" i="5" l="1"/>
  <c r="IW10" i="5"/>
  <c r="AW10" i="5" l="1"/>
  <c r="BI10" i="5" l="1"/>
  <c r="A10" i="5" l="1"/>
  <c r="D210" i="1" l="1"/>
  <c r="AH10" i="5"/>
  <c r="I229" i="1" l="1"/>
  <c r="BV10" i="5"/>
  <c r="I215" i="1"/>
  <c r="AT10" i="5" s="1"/>
  <c r="BU10" i="5"/>
  <c r="I209" i="1"/>
  <c r="AS10" i="5" s="1"/>
  <c r="BT10" i="5"/>
  <c r="I192" i="1"/>
  <c r="AQ10" i="5" s="1"/>
  <c r="BR10" i="5"/>
  <c r="D181" i="1"/>
  <c r="BL10" i="5"/>
  <c r="KQ10" i="5" s="1"/>
  <c r="AU10" i="5" l="1"/>
  <c r="I180" i="1"/>
  <c r="AO10" i="5" s="1"/>
  <c r="BP10" i="5"/>
  <c r="I173" i="1"/>
  <c r="BO10" i="5"/>
  <c r="AJ10" i="5"/>
  <c r="BK10" i="5"/>
  <c r="AI10" i="5"/>
  <c r="BJ10" i="5"/>
  <c r="KP10" i="5" s="1"/>
  <c r="AG10" i="5"/>
  <c r="BH10" i="5"/>
  <c r="AK10" i="5"/>
  <c r="AN10" i="5" l="1"/>
  <c r="AZ10" i="5"/>
  <c r="AF10" i="5"/>
  <c r="I42" i="1"/>
  <c r="AX10" i="5"/>
  <c r="KL10" i="5" s="1"/>
  <c r="AD10" i="5" l="1"/>
  <c r="AV10" i="5"/>
  <c r="AB10" i="5"/>
  <c r="AC10" i="5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KM10" i="5" l="1"/>
  <c r="KV10" i="5" s="1"/>
  <c r="KW10" i="5" s="1"/>
</calcChain>
</file>

<file path=xl/sharedStrings.xml><?xml version="1.0" encoding="utf-8"?>
<sst xmlns="http://schemas.openxmlformats.org/spreadsheetml/2006/main" count="1224" uniqueCount="367">
  <si>
    <t>Fecha de la visita (dd/mm/aaaa)</t>
  </si>
  <si>
    <t>Número de visita</t>
  </si>
  <si>
    <t>Código EC</t>
  </si>
  <si>
    <t>% Cumplimiento Global</t>
  </si>
  <si>
    <t>Datos de la entidad contratista</t>
  </si>
  <si>
    <t>Regional</t>
  </si>
  <si>
    <t>Entidad contratista</t>
  </si>
  <si>
    <t>NIT Entidad Contratista</t>
  </si>
  <si>
    <t>Nombre Representante Legal EC</t>
  </si>
  <si>
    <t>Nombre de la sede de atención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</si>
  <si>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</si>
  <si>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</si>
  <si>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</si>
  <si>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</si>
  <si>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</si>
  <si>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</si>
  <si>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</si>
  <si>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Subdirección</t>
  </si>
  <si>
    <t>Modalidad</t>
  </si>
  <si>
    <t xml:space="preserve">Jornada de atención </t>
  </si>
  <si>
    <t>Población que atiende</t>
  </si>
  <si>
    <t>Tipo de discapacidad</t>
  </si>
  <si>
    <t>No. Contrato</t>
  </si>
  <si>
    <t>Cupos contratados</t>
  </si>
  <si>
    <t>Fecha SECOP aprobación de la póliza</t>
  </si>
  <si>
    <t>Fecha de inicio del contrato</t>
  </si>
  <si>
    <t>Fecha de finalización del contrato</t>
  </si>
  <si>
    <t>Valor del contrato</t>
  </si>
  <si>
    <t>Nombre del Supervisor del Contrato</t>
  </si>
  <si>
    <t>Cargo del supervisor del contrato</t>
  </si>
  <si>
    <t>OBLIGACIONES ESPECIFICAS: COMPONENTE TÉCNICO</t>
  </si>
  <si>
    <t>Criterio a</t>
  </si>
  <si>
    <t>Observación variable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</si>
  <si>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</si>
  <si>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</si>
  <si>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</si>
  <si>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</si>
  <si>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</si>
  <si>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</si>
  <si>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</si>
  <si>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Criterio i</t>
  </si>
  <si>
    <t>Variable no aplica</t>
  </si>
  <si>
    <t>3. Anexo de historia de atención</t>
  </si>
  <si>
    <t>4. Cronograma de actividades</t>
  </si>
  <si>
    <t>5. Alimentación y Nutrición</t>
  </si>
  <si>
    <t>5.1 Alimentación</t>
  </si>
  <si>
    <t>Terceriza el servicio de alimentación?</t>
  </si>
  <si>
    <t>Criterio j</t>
  </si>
  <si>
    <t>Criterio k</t>
  </si>
  <si>
    <t>Criterio l</t>
  </si>
  <si>
    <t>Criterio m</t>
  </si>
  <si>
    <t>Utilice la lista desplegable de la celda amarilla para validar si la variable se cumple o no se cumple</t>
  </si>
  <si>
    <t>OBLIGACIONES ESPECIFICAS: COMPONENTE ADMINISTRATIVO</t>
  </si>
  <si>
    <t>OBLIGACIONES ESPECIFICAS: COMPONENTE FINANCIERO</t>
  </si>
  <si>
    <t>CONCEPTO INTEGRAL DE LOS PROFESIONALES DEL ICBF QUE REALIZAN LA VISITA DE SUPERVISIÓN</t>
  </si>
  <si>
    <t>Elabore un concepto sobre los resultados de la visita que integre las fortalezas, debilidades y alertas identificadas 
(no relacione nuevamente las obligaciones incumplidas)</t>
  </si>
  <si>
    <t>Fortalezas</t>
  </si>
  <si>
    <t>Debilidades</t>
  </si>
  <si>
    <t>Riesgos</t>
  </si>
  <si>
    <t>OBSERVACIONES DE LOS RESPONSABLES DE LA ENTIDAD CONTRATISTA QUE RECIBEN LA VISITA DE SUPERVISIÓN</t>
  </si>
  <si>
    <t>RESPONSABLES DE LA ENTIDAD CONTRATISTA QUE RECIBEN LA VISITA DE SUPERVISIÓN</t>
  </si>
  <si>
    <t>1. Nombre</t>
  </si>
  <si>
    <t>2. Nombre</t>
  </si>
  <si>
    <t>CC</t>
  </si>
  <si>
    <t>Cargo</t>
  </si>
  <si>
    <t>Teléfono</t>
  </si>
  <si>
    <t>Firma</t>
  </si>
  <si>
    <t>3. Nombre</t>
  </si>
  <si>
    <t>4. Nombre</t>
  </si>
  <si>
    <t>PROFESIONALES DEL ICBF QUE REALIZAN LA VISITA DE SUPERVISIÓN</t>
  </si>
  <si>
    <t>Profesión</t>
  </si>
  <si>
    <t>5. Nombre</t>
  </si>
  <si>
    <t>6. Nombre</t>
  </si>
  <si>
    <t>Página 1 de 1</t>
  </si>
  <si>
    <t>Clasificación de la Información 
Clasificada</t>
  </si>
  <si>
    <t>Técnico</t>
  </si>
  <si>
    <t>Administrativo</t>
  </si>
  <si>
    <t>Financiero</t>
  </si>
  <si>
    <t>Proceso de atención</t>
  </si>
  <si>
    <t>Documentos de los anexos de historias de atención</t>
  </si>
  <si>
    <t>Cronograma de actividades</t>
  </si>
  <si>
    <t>Nutrición</t>
  </si>
  <si>
    <t>Garantía de derechos – Vinculación</t>
  </si>
  <si>
    <t>Acciones con familia</t>
  </si>
  <si>
    <t>Obligación</t>
  </si>
  <si>
    <t>Variable</t>
  </si>
  <si>
    <t>Observación</t>
  </si>
  <si>
    <t>Criterio</t>
  </si>
  <si>
    <t>Temas componente técnico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</si>
  <si>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</si>
  <si>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</si>
  <si>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</si>
  <si>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</si>
  <si>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</si>
  <si>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</si>
  <si>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</si>
  <si>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</si>
  <si>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Profesional 5 ICBF</t>
  </si>
  <si>
    <t>Profesional 6 ICBF</t>
  </si>
  <si>
    <t>Fecha de la visita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</si>
  <si>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</si>
  <si>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</si>
  <si>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</si>
  <si>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</si>
  <si>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</si>
  <si>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</si>
  <si>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1.a</t>
  </si>
  <si>
    <t>1.b</t>
  </si>
  <si>
    <t>1.c</t>
  </si>
  <si>
    <t>1.d</t>
  </si>
  <si>
    <t>1.e</t>
  </si>
  <si>
    <t>1.f</t>
  </si>
  <si>
    <t>1.g</t>
  </si>
  <si>
    <t>1.h</t>
  </si>
  <si>
    <t>1.i</t>
  </si>
  <si>
    <t>2.a</t>
  </si>
  <si>
    <t>2.b</t>
  </si>
  <si>
    <t>2.c</t>
  </si>
  <si>
    <t>2.d</t>
  </si>
  <si>
    <t>2.e</t>
  </si>
  <si>
    <t>2.f</t>
  </si>
  <si>
    <t>2.g</t>
  </si>
  <si>
    <t>2.h</t>
  </si>
  <si>
    <t>3.a</t>
  </si>
  <si>
    <t>3.b</t>
  </si>
  <si>
    <t>3.c</t>
  </si>
  <si>
    <t>4.a</t>
  </si>
  <si>
    <t>4.b</t>
  </si>
  <si>
    <t>4.c</t>
  </si>
  <si>
    <t>5.1.a</t>
  </si>
  <si>
    <t>5.1.b</t>
  </si>
  <si>
    <t>5.1.c</t>
  </si>
  <si>
    <t>5.1.d</t>
  </si>
  <si>
    <t>5.1.e</t>
  </si>
  <si>
    <t>5.1.f</t>
  </si>
  <si>
    <t>5.2.a</t>
  </si>
  <si>
    <t>5.2.b</t>
  </si>
  <si>
    <t>5.2.c</t>
  </si>
  <si>
    <t>5.2.d</t>
  </si>
  <si>
    <t>Contrata servicio de alimentación?</t>
  </si>
  <si>
    <t>5.3.a</t>
  </si>
  <si>
    <t>5.3.b</t>
  </si>
  <si>
    <t>5.3.c</t>
  </si>
  <si>
    <t>5.3.d</t>
  </si>
  <si>
    <t>5.4.a</t>
  </si>
  <si>
    <t>5.4.b</t>
  </si>
  <si>
    <t>5.4.c</t>
  </si>
  <si>
    <t>5.4.d</t>
  </si>
  <si>
    <t>5.4.e</t>
  </si>
  <si>
    <t>5.4.f</t>
  </si>
  <si>
    <t>5.4.g</t>
  </si>
  <si>
    <t>5.4.h</t>
  </si>
  <si>
    <t>5.4.i</t>
  </si>
  <si>
    <t>5.5.a</t>
  </si>
  <si>
    <t>5.5.b</t>
  </si>
  <si>
    <t>5.5.c</t>
  </si>
  <si>
    <t>5.5.d</t>
  </si>
  <si>
    <t>5.5.e</t>
  </si>
  <si>
    <t>5.5.f</t>
  </si>
  <si>
    <t>5.5.g</t>
  </si>
  <si>
    <t>5.5.h</t>
  </si>
  <si>
    <t>5.5.i</t>
  </si>
  <si>
    <t>5.6.a</t>
  </si>
  <si>
    <t>5.6.b</t>
  </si>
  <si>
    <t>5.6.c</t>
  </si>
  <si>
    <t>5.6.d</t>
  </si>
  <si>
    <t>5.6.e</t>
  </si>
  <si>
    <t>5.6.f</t>
  </si>
  <si>
    <t>5.6.g</t>
  </si>
  <si>
    <t>5.6.h</t>
  </si>
  <si>
    <t>5.6.a2</t>
  </si>
  <si>
    <t>7.a</t>
  </si>
  <si>
    <t>7.b</t>
  </si>
  <si>
    <t>12.a</t>
  </si>
  <si>
    <t>12.b</t>
  </si>
  <si>
    <t>12.c</t>
  </si>
  <si>
    <t>14.a</t>
  </si>
  <si>
    <t>14.b</t>
  </si>
  <si>
    <t>19.a</t>
  </si>
  <si>
    <t>19.b</t>
  </si>
  <si>
    <t>19.c</t>
  </si>
  <si>
    <t>19.d</t>
  </si>
  <si>
    <t>19.e</t>
  </si>
  <si>
    <t>Observaciones Entidad Contratista</t>
  </si>
  <si>
    <t>Documentos de los anexos de historias de atención
(1 variable)</t>
  </si>
  <si>
    <t>Cronograma de actividades
(1 variable)</t>
  </si>
  <si>
    <t>Acciones con familia
(2 variables)</t>
  </si>
  <si>
    <t>Porcentaje Técnico</t>
  </si>
  <si>
    <t>Porcentaje Administrativo</t>
  </si>
  <si>
    <t>Porcentaje Financiero</t>
  </si>
  <si>
    <t>Porcentaje Global</t>
  </si>
  <si>
    <t>Rango</t>
  </si>
  <si>
    <t>N/A</t>
  </si>
  <si>
    <t># Visita</t>
  </si>
  <si>
    <t>Opciones</t>
  </si>
  <si>
    <t>Seleccionar</t>
  </si>
  <si>
    <t>Cumplimiento</t>
  </si>
  <si>
    <t>1 Visita</t>
  </si>
  <si>
    <t>Cumple</t>
  </si>
  <si>
    <t>X</t>
  </si>
  <si>
    <t>Cumple variable</t>
  </si>
  <si>
    <t>Si</t>
  </si>
  <si>
    <t>2 Visita</t>
  </si>
  <si>
    <t>No Cumple</t>
  </si>
  <si>
    <t>No cumple variable</t>
  </si>
  <si>
    <t>No</t>
  </si>
  <si>
    <t>3 Visita</t>
  </si>
  <si>
    <t>No aplica</t>
  </si>
  <si>
    <t>4 Visita</t>
  </si>
  <si>
    <t>5 Visita</t>
  </si>
  <si>
    <t>6 Visita</t>
  </si>
  <si>
    <t>7 Visita</t>
  </si>
  <si>
    <t>8 Visita</t>
  </si>
  <si>
    <t>6. Atención en forma separada</t>
  </si>
  <si>
    <t>7. Acuerdo de convivencia</t>
  </si>
  <si>
    <t>8. Adelantar acciones conjuntas con madres/padres de familia o adultos responsables para consecución de documentos de identidad</t>
  </si>
  <si>
    <t>9. Garantizar la vinculación de los usuarios al Sistema General de Seguridad Social en Salud y al Sistema de Educación Formal</t>
  </si>
  <si>
    <t>9. Garantizar la vinculación de los usuarios al Sistema General de Seguridad Social en Salud y al Sistema de Educación Formal y/o educación para el trabajo y desarrollo humano según las características del adolescente o joven, a las exigencias del SENA u otras entidades públicas o privadas reconocidas y certificadas por autoridad competente y teniendo en cuenta la oferta en territorio o según corresponda, de acuerdo con sus características</t>
  </si>
  <si>
    <t>10. Apoyar acciones para definir situación militar</t>
  </si>
  <si>
    <t>6.b</t>
  </si>
  <si>
    <t>7.c</t>
  </si>
  <si>
    <t>7.d</t>
  </si>
  <si>
    <t>7.e</t>
  </si>
  <si>
    <t>7.f</t>
  </si>
  <si>
    <t>7.g</t>
  </si>
  <si>
    <t>7.h</t>
  </si>
  <si>
    <t>7.i</t>
  </si>
  <si>
    <t>7.j</t>
  </si>
  <si>
    <t>7.k</t>
  </si>
  <si>
    <t>9.a</t>
  </si>
  <si>
    <t>9.b</t>
  </si>
  <si>
    <t>1.j</t>
  </si>
  <si>
    <t>1.k</t>
  </si>
  <si>
    <t>1.l</t>
  </si>
  <si>
    <t>5.1.g</t>
  </si>
  <si>
    <t>5.4.j</t>
  </si>
  <si>
    <t>5.6.i</t>
  </si>
  <si>
    <t>5.7.a</t>
  </si>
  <si>
    <t>5.7.b</t>
  </si>
  <si>
    <t>5.7.c</t>
  </si>
  <si>
    <t>5.7.d</t>
  </si>
  <si>
    <t>5.7.e</t>
  </si>
  <si>
    <t>13.a</t>
  </si>
  <si>
    <t>13.b</t>
  </si>
  <si>
    <t>13.c</t>
  </si>
  <si>
    <t>13.d</t>
  </si>
  <si>
    <t>20.a</t>
  </si>
  <si>
    <t>20.b</t>
  </si>
  <si>
    <t>20.c</t>
  </si>
  <si>
    <t>20.d</t>
  </si>
  <si>
    <t>20.e</t>
  </si>
  <si>
    <t>20.f</t>
  </si>
  <si>
    <t>Proceso de atención
(4 variables)</t>
  </si>
  <si>
    <t>2. Plan de atencion individual inicial</t>
  </si>
  <si>
    <t>1. Proyecto de atención institucional PAI</t>
  </si>
  <si>
    <t>4.d</t>
  </si>
  <si>
    <t xml:space="preserve">11. Gestionar conjuntamente con la Regional del ICBF del lugar, el apoyo del SENA para incorporar a los beneficiarios en sus procesos de capacitación y formación </t>
  </si>
  <si>
    <t>11. Gestionar conjuntamente con la Regional del ICBF del lugar, el apoyo del SENA para incorporar a los beneficiarios en sus procesos de capacitación y formación</t>
  </si>
  <si>
    <t>12. Realizar acciones para que la red vincular de apoyo participe en el proceso de atención de los usuarios (as), acorde con lo establecido en los lineamientos técnicos del ICBF</t>
  </si>
  <si>
    <t>12. Realizar acciones para que la red vincular de apoyo participe en el proceso de atención de los usuarios (as)</t>
  </si>
  <si>
    <t>13. Mantener actualizadas las carpetas del talento humano vinculado para la ejecución del contrato</t>
  </si>
  <si>
    <t>14. Reglamento de trabajo</t>
  </si>
  <si>
    <t>15. Confidencialidad en el manejo de la información</t>
  </si>
  <si>
    <t>16. Cumplir con las acciones establecidas en la Guía técnica para la metrología</t>
  </si>
  <si>
    <t>17. Ejecutar las acciones orientadas por el ICBF en el marco de convenios, contratos, alianzas, cartas de intención, entre otras, para fortalecer el proyecto de vida de los usuarios</t>
  </si>
  <si>
    <t>18. Estructurar la información financiera de acuerdo con el Plan Único de Cuentas – PUC</t>
  </si>
  <si>
    <t>19. Facilitar de manera oportuna e integral, libros de registro, archivos, actas, informes, expedientes y demás información financiera que le solicite el supervisor del contrato</t>
  </si>
  <si>
    <t>20. Llevar la contabilidad por centro de costos</t>
  </si>
  <si>
    <t xml:space="preserve">14. Reglamento de trabajo </t>
  </si>
  <si>
    <t>17. Ejecutar las acciones orientadas por el ICBF en el marco de convenios, contratos, alianzas, cartas de intención</t>
  </si>
  <si>
    <t>13.e</t>
  </si>
  <si>
    <t>13.f</t>
  </si>
  <si>
    <t>16.a</t>
  </si>
  <si>
    <t>16.b</t>
  </si>
  <si>
    <t>16.c</t>
  </si>
  <si>
    <t>16.d</t>
  </si>
  <si>
    <t>16.e</t>
  </si>
  <si>
    <t>16.f</t>
  </si>
  <si>
    <t>18.a</t>
  </si>
  <si>
    <t>18.b</t>
  </si>
  <si>
    <t>18.c</t>
  </si>
  <si>
    <t>18.d</t>
  </si>
  <si>
    <t>18.e</t>
  </si>
  <si>
    <t>19.f</t>
  </si>
  <si>
    <t>19.g</t>
  </si>
  <si>
    <t>19.h</t>
  </si>
  <si>
    <t>19.i</t>
  </si>
  <si>
    <t>19.j</t>
  </si>
  <si>
    <t>19.k</t>
  </si>
  <si>
    <t>19.l</t>
  </si>
  <si>
    <t>19.m</t>
  </si>
  <si>
    <t>Garantía de derechos – Vinculación
(3 variables)</t>
  </si>
  <si>
    <t>Salud - prevención
(0 variables)</t>
  </si>
  <si>
    <t>Entrega refrigerio industrializado?</t>
  </si>
  <si>
    <t>PROCESO
PROTECCIÓN
VERIFICACIÓN EN VISITA
EXTERNADO MEDIA JORNADA RAJ SRPA</t>
  </si>
  <si>
    <t>Refrigerio Industrializado</t>
  </si>
  <si>
    <t>Nutrición
(1 Variable o 7 variables)</t>
  </si>
  <si>
    <t>5.2 Refrigerio industrializado</t>
  </si>
  <si>
    <t>5.3 Minuta patrón y ciclos de menús</t>
  </si>
  <si>
    <t>5.4 Almacenamiento de alimentos</t>
  </si>
  <si>
    <t>5.5 Condiciones específicas de las áreas de elaboración de alimentos, de los equipos y utensilios</t>
  </si>
  <si>
    <t>5.6 Preparación, servido y distribución de alimentos</t>
  </si>
  <si>
    <t>5.7 Personal manipulador de alimentos</t>
  </si>
  <si>
    <t>5.8 Educación Alimentaria y Nutricional</t>
  </si>
  <si>
    <t>5.4.k</t>
  </si>
  <si>
    <t>5.4.a2</t>
  </si>
  <si>
    <t>5.4.b2</t>
  </si>
  <si>
    <t>5.4.c2</t>
  </si>
  <si>
    <t>5.4.d2</t>
  </si>
  <si>
    <t>5.4.e2</t>
  </si>
  <si>
    <t>5.4.f2</t>
  </si>
  <si>
    <t>5.5.j</t>
  </si>
  <si>
    <t>5.7.f</t>
  </si>
  <si>
    <t>5.7.g</t>
  </si>
  <si>
    <t>5.7.h</t>
  </si>
  <si>
    <t>5.7.i</t>
  </si>
  <si>
    <t>5.7.a2</t>
  </si>
  <si>
    <t>5.7.b2</t>
  </si>
  <si>
    <t>5.7.c2</t>
  </si>
  <si>
    <t>5.8.a</t>
  </si>
  <si>
    <t>5.8.b</t>
  </si>
  <si>
    <t>5.8.c</t>
  </si>
  <si>
    <t>5.8.d</t>
  </si>
  <si>
    <t>5.8.e</t>
  </si>
  <si>
    <t>N°</t>
  </si>
  <si>
    <t>Nombre de adolescente o joven</t>
  </si>
  <si>
    <t>Orden judicial u orden de ubicación</t>
  </si>
  <si>
    <t>Copia del documento de identificación adolescente o joven o la gestión</t>
  </si>
  <si>
    <t>Copia del documento de identificación del acudiente o la gestión</t>
  </si>
  <si>
    <t>Conceptos iniciales</t>
  </si>
  <si>
    <t>Concepto inicial psicología</t>
  </si>
  <si>
    <t>Concepto inicial trabajo social</t>
  </si>
  <si>
    <t>Concepto inicial pedagogía (educación)</t>
  </si>
  <si>
    <t>Otras valoraciones al ingreso</t>
  </si>
  <si>
    <t>Concepto integral inicial.</t>
  </si>
  <si>
    <t>Plan de atención individual</t>
  </si>
  <si>
    <t>Certificación de vinculación a salud (físico o magnético) o la gestión realizada</t>
  </si>
  <si>
    <t>Certificado de vinculación y certificados escolares (físico o magnético) o la gestión realizada</t>
  </si>
  <si>
    <t>Registro de intervención de trabajo social</t>
  </si>
  <si>
    <t>Registro de intervención  de psicología</t>
  </si>
  <si>
    <t>Registro de intervención de pedagogía</t>
  </si>
  <si>
    <t>Registro de los comités de estudio de caso</t>
  </si>
  <si>
    <t>informe de evolución y de resultado del proceso de atención.</t>
  </si>
  <si>
    <t>En cada casilla coloque:</t>
  </si>
  <si>
    <t>SI</t>
  </si>
  <si>
    <t>Si se encuentra el documento en la carpeta del trabajor.</t>
  </si>
  <si>
    <t>NO</t>
  </si>
  <si>
    <t>Si no se encuentra el documento en carpeta del trabajador.</t>
  </si>
  <si>
    <t>Si no aplica.</t>
  </si>
  <si>
    <t>Talento Humano
(Nombres y Apellidos)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</si>
  <si>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</si>
  <si>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</si>
  <si>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</si>
  <si>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</si>
  <si>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</si>
  <si>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</si>
  <si>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</si>
  <si>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</si>
  <si>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</si>
  <si>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Registro nacional de medidas correctivas (inicial y con actualización trimestral)</t>
  </si>
  <si>
    <t>Consulta de antecedentes por   delitos  sexuales contra niños niñas y adolescentes correctivas (inicial y con actualización cada cuatro meses)</t>
  </si>
  <si>
    <t>Soportes de pago de aportes al SGSSS</t>
  </si>
  <si>
    <t xml:space="preserve">Documentos de compromiso de confidencialidad  y de protección de datos firmados. </t>
  </si>
  <si>
    <t>Documento de identificación</t>
  </si>
  <si>
    <t>Evidencia de inducción para el cargo</t>
  </si>
  <si>
    <t>F2.A28.G27.P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</si>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</sst>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FF"/>
        <bgColor rgb="FF000000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0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>
      <alignment vertical="center"/>
    </xf>
    <xf numFmtId="0" fontId="2" fillId="12" borderId="3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4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7" fillId="11" borderId="5" xfId="0" applyNumberFormat="1" applyFont="1" applyFill="1" applyBorder="1" applyAlignment="1">
      <alignment horizontal="center" vertical="center" wrapText="1"/>
    </xf>
    <xf numFmtId="9" fontId="17" fillId="10" borderId="5" xfId="0" applyNumberFormat="1" applyFont="1" applyFill="1" applyBorder="1" applyAlignment="1">
      <alignment horizontal="center" vertical="center" wrapText="1"/>
    </xf>
    <xf numFmtId="9" fontId="17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7" fillId="11" borderId="5" xfId="4" applyNumberFormat="1" applyFont="1" applyFill="1" applyBorder="1" applyAlignment="1">
      <alignment horizontal="center" vertical="center"/>
    </xf>
    <xf numFmtId="10" fontId="17" fillId="10" borderId="5" xfId="4" applyNumberFormat="1" applyFont="1" applyFill="1" applyBorder="1" applyAlignment="1">
      <alignment horizontal="center" vertical="center"/>
    </xf>
    <xf numFmtId="10" fontId="17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12" borderId="19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9" fontId="2" fillId="19" borderId="5" xfId="4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 wrapText="1"/>
    </xf>
    <xf numFmtId="9" fontId="0" fillId="19" borderId="5" xfId="4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 wrapText="1"/>
    </xf>
    <xf numFmtId="0" fontId="1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11" fillId="20" borderId="5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0" fillId="21" borderId="10" xfId="0" applyFont="1" applyFill="1" applyBorder="1" applyAlignment="1">
      <alignment horizontal="left" vertical="center" wrapText="1" indent="1"/>
    </xf>
    <xf numFmtId="0" fontId="20" fillId="21" borderId="11" xfId="0" applyFont="1" applyFill="1" applyBorder="1" applyAlignment="1">
      <alignment horizontal="left" vertical="center" wrapText="1" indent="1"/>
    </xf>
    <xf numFmtId="0" fontId="22" fillId="21" borderId="11" xfId="0" applyFont="1" applyFill="1" applyBorder="1" applyAlignment="1">
      <alignment horizontal="center" vertical="center" textRotation="90" wrapText="1"/>
    </xf>
    <xf numFmtId="0" fontId="23" fillId="21" borderId="11" xfId="0" applyFont="1" applyFill="1" applyBorder="1" applyAlignment="1">
      <alignment horizontal="center" vertical="center" textRotation="90" wrapText="1"/>
    </xf>
    <xf numFmtId="0" fontId="22" fillId="21" borderId="21" xfId="0" applyFont="1" applyFill="1" applyBorder="1" applyAlignment="1">
      <alignment horizontal="center" vertical="center" textRotation="90" wrapText="1"/>
    </xf>
    <xf numFmtId="0" fontId="22" fillId="0" borderId="0" xfId="0" applyFont="1"/>
    <xf numFmtId="0" fontId="22" fillId="0" borderId="31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/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22" borderId="0" xfId="0" applyFont="1" applyFill="1"/>
    <xf numFmtId="0" fontId="20" fillId="22" borderId="4" xfId="0" applyFont="1" applyFill="1" applyBorder="1" applyAlignment="1">
      <alignment horizontal="center" vertical="center" wrapText="1"/>
    </xf>
    <xf numFmtId="0" fontId="20" fillId="22" borderId="7" xfId="0" applyFont="1" applyFill="1" applyBorder="1" applyAlignment="1">
      <alignment horizontal="center" vertical="center" wrapText="1"/>
    </xf>
    <xf numFmtId="0" fontId="24" fillId="23" borderId="20" xfId="0" applyFont="1" applyFill="1" applyBorder="1" applyAlignment="1">
      <alignment horizontal="center" vertical="center" wrapText="1"/>
    </xf>
    <xf numFmtId="0" fontId="24" fillId="23" borderId="21" xfId="0" applyFont="1" applyFill="1" applyBorder="1" applyAlignment="1">
      <alignment horizontal="center" vertical="center" wrapText="1"/>
    </xf>
    <xf numFmtId="0" fontId="24" fillId="23" borderId="2" xfId="0" applyFont="1" applyFill="1" applyBorder="1" applyAlignment="1">
      <alignment horizontal="center" vertical="center" textRotation="90" wrapText="1"/>
    </xf>
    <xf numFmtId="0" fontId="24" fillId="23" borderId="3" xfId="0" applyFont="1" applyFill="1" applyBorder="1" applyAlignment="1">
      <alignment horizontal="center" vertical="center" textRotation="90" wrapText="1"/>
    </xf>
    <xf numFmtId="0" fontId="18" fillId="0" borderId="0" xfId="0" applyFont="1"/>
    <xf numFmtId="0" fontId="24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0" xfId="0" applyFont="1"/>
    <xf numFmtId="0" fontId="24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24" borderId="0" xfId="0" applyFont="1" applyFill="1"/>
    <xf numFmtId="0" fontId="20" fillId="22" borderId="0" xfId="0" applyFont="1" applyFill="1" applyAlignment="1">
      <alignment horizontal="center" vertical="center" wrapText="1"/>
    </xf>
    <xf numFmtId="0" fontId="22" fillId="22" borderId="0" xfId="0" applyFont="1" applyFill="1" applyAlignment="1">
      <alignment horizontal="left" vertical="center"/>
    </xf>
    <xf numFmtId="0" fontId="16" fillId="9" borderId="2" xfId="0" applyFont="1" applyFill="1" applyBorder="1" applyAlignment="1" applyProtection="1">
      <alignment horizontal="center" vertical="center" wrapText="1"/>
      <protection locked="0"/>
    </xf>
    <xf numFmtId="0" fontId="16" fillId="9" borderId="5" xfId="0" applyFont="1" applyFill="1" applyBorder="1" applyAlignment="1" applyProtection="1">
      <alignment horizontal="center" vertical="center" wrapText="1"/>
      <protection locked="0"/>
    </xf>
    <xf numFmtId="0" fontId="16" fillId="9" borderId="8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 applyProtection="1">
      <alignment horizontal="center" vertical="center" wrapText="1"/>
      <protection locked="0"/>
    </xf>
    <xf numFmtId="0" fontId="15" fillId="9" borderId="8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42" fontId="2" fillId="0" borderId="43" xfId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12" fillId="0" borderId="46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1" fillId="11" borderId="5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0" fillId="22" borderId="1" xfId="0" applyFont="1" applyFill="1" applyBorder="1" applyAlignment="1">
      <alignment horizontal="center" vertical="center"/>
    </xf>
    <xf numFmtId="0" fontId="20" fillId="22" borderId="2" xfId="0" applyFont="1" applyFill="1" applyBorder="1" applyAlignment="1">
      <alignment horizontal="center" vertical="center"/>
    </xf>
    <xf numFmtId="0" fontId="20" fillId="22" borderId="3" xfId="0" applyFont="1" applyFill="1" applyBorder="1" applyAlignment="1">
      <alignment horizontal="center" vertical="center"/>
    </xf>
    <xf numFmtId="0" fontId="22" fillId="22" borderId="5" xfId="0" applyFont="1" applyFill="1" applyBorder="1" applyAlignment="1">
      <alignment horizontal="left" vertical="center"/>
    </xf>
    <xf numFmtId="0" fontId="22" fillId="22" borderId="6" xfId="0" applyFont="1" applyFill="1" applyBorder="1" applyAlignment="1">
      <alignment horizontal="left" vertical="center"/>
    </xf>
    <xf numFmtId="0" fontId="22" fillId="22" borderId="8" xfId="0" applyFont="1" applyFill="1" applyBorder="1" applyAlignment="1">
      <alignment horizontal="left" vertical="center"/>
    </xf>
    <xf numFmtId="0" fontId="22" fillId="22" borderId="9" xfId="0" applyFont="1" applyFill="1" applyBorder="1" applyAlignment="1">
      <alignment horizontal="left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75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136</xdr:row>
      <xdr:rowOff>22413</xdr:rowOff>
    </xdr:from>
    <xdr:to>
      <xdr:col>2</xdr:col>
      <xdr:colOff>1030941</xdr:colOff>
      <xdr:row>143</xdr:row>
      <xdr:rowOff>156882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96AA27-D647-4D0E-A575-26682C7DB017}"/>
            </a:ext>
          </a:extLst>
        </xdr:cNvPr>
        <xdr:cNvSpPr/>
      </xdr:nvSpPr>
      <xdr:spPr>
        <a:xfrm>
          <a:off x="2117912" y="30849795"/>
          <a:ext cx="1019735" cy="1467969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149</xdr:row>
      <xdr:rowOff>22413</xdr:rowOff>
    </xdr:from>
    <xdr:to>
      <xdr:col>2</xdr:col>
      <xdr:colOff>1030941</xdr:colOff>
      <xdr:row>156</xdr:row>
      <xdr:rowOff>156882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992A202E-A51B-460F-A8B5-89C7C513DFDC}"/>
            </a:ext>
          </a:extLst>
        </xdr:cNvPr>
        <xdr:cNvSpPr/>
      </xdr:nvSpPr>
      <xdr:spPr>
        <a:xfrm>
          <a:off x="2117912" y="37248354"/>
          <a:ext cx="1019735" cy="146796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199</xdr:row>
      <xdr:rowOff>22413</xdr:rowOff>
    </xdr:from>
    <xdr:to>
      <xdr:col>2</xdr:col>
      <xdr:colOff>1030941</xdr:colOff>
      <xdr:row>206</xdr:row>
      <xdr:rowOff>156882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9A567D3E-C766-483C-8819-88B9CD585A25}"/>
            </a:ext>
          </a:extLst>
        </xdr:cNvPr>
        <xdr:cNvSpPr/>
      </xdr:nvSpPr>
      <xdr:spPr>
        <a:xfrm>
          <a:off x="2117912" y="87439501"/>
          <a:ext cx="1019735" cy="152399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183</xdr:row>
      <xdr:rowOff>22413</xdr:rowOff>
    </xdr:from>
    <xdr:to>
      <xdr:col>2</xdr:col>
      <xdr:colOff>1030941</xdr:colOff>
      <xdr:row>190</xdr:row>
      <xdr:rowOff>156882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81BA2E1B-D3A0-4099-B90F-0F754F2AB8D3}"/>
            </a:ext>
          </a:extLst>
        </xdr:cNvPr>
        <xdr:cNvSpPr/>
      </xdr:nvSpPr>
      <xdr:spPr>
        <a:xfrm>
          <a:off x="2117912" y="69420442"/>
          <a:ext cx="1019735" cy="1860175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158</xdr:row>
      <xdr:rowOff>22413</xdr:rowOff>
    </xdr:from>
    <xdr:to>
      <xdr:col>2</xdr:col>
      <xdr:colOff>1030941</xdr:colOff>
      <xdr:row>165</xdr:row>
      <xdr:rowOff>156882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BBE6CD31-7858-4FFF-8B4C-66C8C92B42C2}"/>
            </a:ext>
          </a:extLst>
        </xdr:cNvPr>
        <xdr:cNvSpPr/>
      </xdr:nvSpPr>
      <xdr:spPr>
        <a:xfrm>
          <a:off x="2106706" y="45932913"/>
          <a:ext cx="1019735" cy="186801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ian.ramirez/Documents/MODIFICACION%20DE%20INSTRUMENTOS/F1.IN22.G1.P%20Intervencion%20de%20Apoyo%20RAJ%20v1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Observaciones"/>
      <sheetName val="SIL"/>
      <sheetName val="DB"/>
      <sheetName val="DTH"/>
      <sheetName val="DHA"/>
      <sheetName val="CL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2"/>
  <sheetViews>
    <sheetView showGridLines="0" tabSelected="1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242" t="s">
        <v>0</v>
      </c>
      <c r="B1" s="243"/>
      <c r="C1" s="51"/>
      <c r="D1" s="49" t="s">
        <v>1</v>
      </c>
      <c r="E1" s="50"/>
      <c r="F1" s="49" t="s">
        <v>2</v>
      </c>
      <c r="G1" s="45"/>
      <c r="H1" s="48" t="s">
        <v>3</v>
      </c>
      <c r="I1" s="247" t="str">
        <f>+IF(OR(I19="valide todas las variables",I32="valide todas las variables",I42="valide todas las variables",I46="valide todas las variables",I51="valide todas las variables",I121="valide todas las variables",I124="valide todas las variables",I136="valide todas las variables",I145="valide todas las variables",I149="valide todas las variables",I158="valide todas las variables",I167="valide todas las variables",I173="valide todas las variables",I180="valide todas las variables",I183="valide todas las variables",I192="valide todas las variables",I199="valide todas las variables",I209="valide todas las variables",I215="valide todas las variables",I229="valide todas las variables"),"",Consolidado!KV10)</f>
        <v/>
      </c>
      <c r="J1" s="248"/>
      <c r="M1" s="47"/>
    </row>
    <row r="2" spans="1:13" ht="15" customHeight="1" x14ac:dyDescent="0.2">
      <c r="A2" s="237" t="s">
        <v>4</v>
      </c>
      <c r="B2" s="238"/>
      <c r="C2" s="238"/>
      <c r="D2" s="238"/>
      <c r="E2" s="238"/>
      <c r="F2" s="238"/>
      <c r="G2" s="238"/>
      <c r="H2" s="238"/>
      <c r="I2" s="238"/>
      <c r="J2" s="239"/>
    </row>
    <row r="3" spans="1:13" ht="15" customHeight="1" x14ac:dyDescent="0.2">
      <c r="A3" s="181" t="s">
        <v>5</v>
      </c>
      <c r="B3" s="182"/>
      <c r="C3" s="182" t="s">
        <v>6</v>
      </c>
      <c r="D3" s="182"/>
      <c r="E3" s="182"/>
      <c r="F3" s="182"/>
      <c r="G3" s="182"/>
      <c r="H3" s="182"/>
      <c r="I3" s="182" t="s">
        <v>7</v>
      </c>
      <c r="J3" s="183"/>
    </row>
    <row r="4" spans="1:13" ht="20.100000000000001" customHeight="1" x14ac:dyDescent="0.2">
      <c r="A4" s="244" t="str">
        <f>+IFERROR(VLOOKUP(G1,[3]Directorio!$B$2:$Z$1100,2,FALSE),"")</f>
        <v/>
      </c>
      <c r="B4" s="245"/>
      <c r="C4" s="245" t="str">
        <f>+IFERROR(VLOOKUP(G1,[3]Directorio!$B$2:$Z$1100,3,FALSE),"")</f>
        <v/>
      </c>
      <c r="D4" s="245"/>
      <c r="E4" s="245"/>
      <c r="F4" s="245"/>
      <c r="G4" s="245"/>
      <c r="H4" s="245"/>
      <c r="I4" s="245" t="str">
        <f>+IFERROR(VLOOKUP(G1,[3]Directorio!$B$2:$Z$1100,4,FALSE),"")</f>
        <v/>
      </c>
      <c r="J4" s="246"/>
    </row>
    <row r="5" spans="1:13" ht="15" customHeight="1" x14ac:dyDescent="0.2">
      <c r="A5" s="181" t="s">
        <v>8</v>
      </c>
      <c r="B5" s="182"/>
      <c r="C5" s="182"/>
      <c r="D5" s="182"/>
      <c r="E5" s="182" t="s">
        <v>9</v>
      </c>
      <c r="F5" s="182"/>
      <c r="G5" s="182"/>
      <c r="H5" s="182"/>
      <c r="I5" s="182"/>
      <c r="J5" s="183"/>
    </row>
    <row r="6" spans="1:13" ht="15" customHeight="1" x14ac:dyDescent="0.2">
      <c r="A6" s="249" t="str">
        <f>+IFERROR(VLOOKUP(G1,[3]Directorio!$B$2:$Z$1100,5,FALSE),"")</f>
        <v/>
      </c>
      <c r="B6" s="240"/>
      <c r="C6" s="240"/>
      <c r="D6" s="240"/>
      <c r="E6" s="240" t="str">
        <f>+IFERROR(VLOOKUP(G1,[3]Directorio!$B$2:$Z$1100,6,FALSE),"")</f>
        <v/>
      </c>
      <c r="F6" s="240"/>
      <c r="G6" s="240"/>
      <c r="H6" s="240"/>
      <c r="I6" s="240"/>
      <c r="J6" s="250"/>
    </row>
    <row r="7" spans="1:13" ht="15" customHeight="1" x14ac:dyDescent="0.2">
      <c r="A7" s="181" t="s">
        <v>10</v>
      </c>
      <c r="B7" s="182"/>
      <c r="C7" s="182"/>
      <c r="D7" s="182"/>
      <c r="E7" s="182" t="s">
        <v>11</v>
      </c>
      <c r="F7" s="182"/>
      <c r="G7" s="182"/>
      <c r="H7" s="182" t="s">
        <v>12</v>
      </c>
      <c r="I7" s="182"/>
      <c r="J7" s="183"/>
    </row>
    <row r="8" spans="1:13" ht="15" customHeight="1" x14ac:dyDescent="0.2">
      <c r="A8" s="249" t="str">
        <f>+IFERROR(VLOOKUP(G1,[3]Directorio!$B$2:$Z$1100,7,FALSE),"")</f>
        <v/>
      </c>
      <c r="B8" s="240"/>
      <c r="C8" s="240"/>
      <c r="D8" s="240"/>
      <c r="E8" s="240" t="str">
        <f>+IFERROR(VLOOKUP(G1,[3]Directorio!$B$2:$Z$1100,8,FALSE),"")</f>
        <v/>
      </c>
      <c r="F8" s="240"/>
      <c r="G8" s="240"/>
      <c r="H8" s="240" t="str">
        <f>+IFERROR(VLOOKUP(G1,[3]Directorio!$B$2:$Z$1100,9,FALSE),"")</f>
        <v/>
      </c>
      <c r="I8" s="240"/>
      <c r="J8" s="250"/>
    </row>
    <row r="9" spans="1:13" ht="15" customHeight="1" x14ac:dyDescent="0.2">
      <c r="A9" s="181" t="s">
        <v>13</v>
      </c>
      <c r="B9" s="182"/>
      <c r="C9" s="182"/>
      <c r="D9" s="182" t="s">
        <v>14</v>
      </c>
      <c r="E9" s="182"/>
      <c r="F9" s="182"/>
      <c r="G9" s="182" t="s">
        <v>15</v>
      </c>
      <c r="H9" s="182"/>
      <c r="I9" s="182"/>
      <c r="J9" s="183"/>
    </row>
    <row r="10" spans="1:13" ht="30" customHeight="1" thickBot="1" x14ac:dyDescent="0.25">
      <c r="A10" s="233" t="str">
        <f>+IFERROR(VLOOKUP(G1,[3]Directorio!$B$2:$Z$1100,10,FALSE),"")</f>
        <v/>
      </c>
      <c r="B10" s="234"/>
      <c r="C10" s="234"/>
      <c r="D10" s="234" t="str">
        <f>+IFERROR(VLOOKUP(G1,[3]Directorio!$B$2:$Z$1100,11,FALSE),"")</f>
        <v/>
      </c>
      <c r="E10" s="234"/>
      <c r="F10" s="234"/>
      <c r="G10" s="235" t="str">
        <f>+IFERROR(VLOOKUP(G1,[3]Directorio!$B$2:$Z$1100,12,FALSE),"")</f>
        <v/>
      </c>
      <c r="H10" s="235"/>
      <c r="I10" s="235"/>
      <c r="J10" s="236"/>
    </row>
    <row r="11" spans="1:13" ht="15" customHeight="1" x14ac:dyDescent="0.2">
      <c r="A11" s="237" t="s">
        <v>16</v>
      </c>
      <c r="B11" s="238"/>
      <c r="C11" s="238"/>
      <c r="D11" s="238"/>
      <c r="E11" s="238"/>
      <c r="F11" s="238"/>
      <c r="G11" s="238"/>
      <c r="H11" s="238"/>
      <c r="I11" s="238"/>
      <c r="J11" s="239"/>
    </row>
    <row r="12" spans="1:13" ht="15" customHeight="1" x14ac:dyDescent="0.2">
      <c r="A12" s="97" t="s">
        <v>17</v>
      </c>
      <c r="B12" s="182" t="s">
        <v>18</v>
      </c>
      <c r="C12" s="182"/>
      <c r="D12" s="182"/>
      <c r="E12" s="216" t="s">
        <v>19</v>
      </c>
      <c r="F12" s="213"/>
      <c r="G12" s="216" t="s">
        <v>20</v>
      </c>
      <c r="H12" s="213"/>
      <c r="I12" s="216" t="s">
        <v>21</v>
      </c>
      <c r="J12" s="221"/>
    </row>
    <row r="13" spans="1:13" ht="15" customHeight="1" x14ac:dyDescent="0.2">
      <c r="A13" s="98" t="str">
        <f>+IFERROR(VLOOKUP(G1,[3]Directorio!$B$2:$Z$1100,13,FALSE),"")</f>
        <v/>
      </c>
      <c r="B13" s="240" t="str">
        <f>+IFERROR(VLOOKUP(G1,[3]Directorio!$B$2:$Z$1100,14,FALSE),"")</f>
        <v/>
      </c>
      <c r="C13" s="240"/>
      <c r="D13" s="240"/>
      <c r="E13" s="217" t="str">
        <f>+IFERROR(VLOOKUP(G1,[3]Directorio!$B$2:$Z$1100,15,FALSE),"")</f>
        <v/>
      </c>
      <c r="F13" s="215"/>
      <c r="G13" s="217" t="str">
        <f>+IFERROR(VLOOKUP(G1,[3]Directorio!$B$2:$Z$1100,16,FALSE),"")</f>
        <v/>
      </c>
      <c r="H13" s="215"/>
      <c r="I13" s="217" t="str">
        <f>+IFERROR(VLOOKUP(G1,[3]Directorio!$B$2:$Z$1100,17,FALSE),"")</f>
        <v/>
      </c>
      <c r="J13" s="241"/>
    </row>
    <row r="14" spans="1:13" ht="15" customHeight="1" x14ac:dyDescent="0.2">
      <c r="A14" s="212" t="s">
        <v>22</v>
      </c>
      <c r="B14" s="213"/>
      <c r="C14" s="216" t="s">
        <v>23</v>
      </c>
      <c r="D14" s="213"/>
      <c r="E14" s="216" t="s">
        <v>24</v>
      </c>
      <c r="F14" s="213"/>
      <c r="G14" s="182" t="s">
        <v>25</v>
      </c>
      <c r="H14" s="182"/>
      <c r="I14" s="182" t="s">
        <v>26</v>
      </c>
      <c r="J14" s="183"/>
    </row>
    <row r="15" spans="1:13" ht="15" customHeight="1" x14ac:dyDescent="0.2">
      <c r="A15" s="214" t="str">
        <f>+IFERROR(VLOOKUP(G1,[3]Directorio!$B$2:$Z$1100,18,FALSE),"")</f>
        <v/>
      </c>
      <c r="B15" s="215"/>
      <c r="C15" s="217" t="str">
        <f>+IFERROR(VLOOKUP(G1,[3]Directorio!$B$2:$Z$1100,19,FALSE),"")</f>
        <v/>
      </c>
      <c r="D15" s="215"/>
      <c r="E15" s="218" t="str">
        <f>+IFERROR(VLOOKUP(G1,[3]Directorio!$B$2:$Z$1100,20,FALSE),"")</f>
        <v/>
      </c>
      <c r="F15" s="219"/>
      <c r="G15" s="228" t="str">
        <f>+IFERROR(VLOOKUP(G1,[3]Directorio!$B$2:$Z$1100,21,FALSE),"")</f>
        <v/>
      </c>
      <c r="H15" s="228"/>
      <c r="I15" s="228" t="str">
        <f>+IFERROR(VLOOKUP(G1,[3]Directorio!$B$2:$Z$1100,22,FALSE),"")</f>
        <v/>
      </c>
      <c r="J15" s="229"/>
    </row>
    <row r="16" spans="1:13" ht="15" customHeight="1" x14ac:dyDescent="0.2">
      <c r="A16" s="212" t="s">
        <v>27</v>
      </c>
      <c r="B16" s="213"/>
      <c r="C16" s="216" t="s">
        <v>28</v>
      </c>
      <c r="D16" s="220"/>
      <c r="E16" s="220"/>
      <c r="F16" s="220"/>
      <c r="G16" s="213"/>
      <c r="H16" s="216" t="s">
        <v>29</v>
      </c>
      <c r="I16" s="220"/>
      <c r="J16" s="221"/>
    </row>
    <row r="17" spans="1:10" ht="15" customHeight="1" thickBot="1" x14ac:dyDescent="0.25">
      <c r="A17" s="222" t="str">
        <f>+IFERROR(VLOOKUP(G1,[3]Directorio!$B$2:$Z$1100,23,FALSE),"")</f>
        <v/>
      </c>
      <c r="B17" s="223"/>
      <c r="C17" s="224" t="str">
        <f>+IFERROR(VLOOKUP(G1,[3]Directorio!$B$2:$Z$1100,24,FALSE),"")</f>
        <v/>
      </c>
      <c r="D17" s="225"/>
      <c r="E17" s="225"/>
      <c r="F17" s="225"/>
      <c r="G17" s="226"/>
      <c r="H17" s="224" t="str">
        <f>+IFERROR(VLOOKUP(G1,[3]Directorio!$B$2:$Z$1100,25,FALSE),"")</f>
        <v/>
      </c>
      <c r="I17" s="225"/>
      <c r="J17" s="227"/>
    </row>
    <row r="18" spans="1:10" ht="24.95" customHeight="1" thickBot="1" x14ac:dyDescent="0.25">
      <c r="A18" s="230" t="s">
        <v>30</v>
      </c>
      <c r="B18" s="231"/>
      <c r="C18" s="231"/>
      <c r="D18" s="231"/>
      <c r="E18" s="231"/>
      <c r="F18" s="231"/>
      <c r="G18" s="231"/>
      <c r="H18" s="231"/>
      <c r="I18" s="231"/>
      <c r="J18" s="232"/>
    </row>
    <row r="19" spans="1:10" ht="35.1" customHeight="1" thickBot="1" x14ac:dyDescent="0.25">
      <c r="A19" s="171" t="s">
        <v>254</v>
      </c>
      <c r="B19" s="172"/>
      <c r="C19" s="172"/>
      <c r="D19" s="172"/>
      <c r="E19" s="172"/>
      <c r="F19" s="172"/>
      <c r="G19" s="172"/>
      <c r="H19" s="173"/>
      <c r="I19" s="174" t="str">
        <f>+IF(OR(D20="Valide todos los criterios"),"Valide todas las variables",IF(AND(D20="Cumple variable"),"Cumple obligación","No cumple obligación"))</f>
        <v>Valide todas las variables</v>
      </c>
      <c r="J19" s="175"/>
    </row>
    <row r="20" spans="1:10" ht="20.100000000000001" customHeight="1" x14ac:dyDescent="0.2">
      <c r="A20" s="176" t="s">
        <v>254</v>
      </c>
      <c r="B20" s="8" t="s">
        <v>31</v>
      </c>
      <c r="C20" s="9"/>
      <c r="D20" s="201" t="str">
        <f>+IF(OR(C20="",C21="",C22="",C23="",C24="",C25="",C26="",C27="",C28="",C29="",C30="",C31=""),"Valide todos los criterios",IF(AND(C20="Cumple",C21="Cumple",C22="Cumple",C23="Cumple",C24="Cumple",C25="Cumple",C26="Cumple",C27="Cumple",C28="Cumple",C29="Cumple",C30="Cumple",C31="Cumple"),"Cumple variable","No cumple variable"))</f>
        <v>Valide todos los criterios</v>
      </c>
      <c r="E20" s="157" t="s">
        <v>32</v>
      </c>
      <c r="F20" s="157"/>
      <c r="G20" s="157"/>
      <c r="H20" s="157"/>
      <c r="I20" s="157"/>
      <c r="J20" s="158"/>
    </row>
    <row r="21" spans="1:10" ht="20.100000000000001" customHeight="1" x14ac:dyDescent="0.2">
      <c r="A21" s="177"/>
      <c r="B21" s="6" t="s">
        <v>33</v>
      </c>
      <c r="C21" s="7"/>
      <c r="D21" s="205"/>
      <c r="E21" s="159"/>
      <c r="F21" s="160"/>
      <c r="G21" s="160"/>
      <c r="H21" s="160"/>
      <c r="I21" s="160"/>
      <c r="J21" s="161"/>
    </row>
    <row r="22" spans="1:10" ht="20.100000000000001" customHeight="1" x14ac:dyDescent="0.2">
      <c r="A22" s="177"/>
      <c r="B22" s="6" t="s">
        <v>34</v>
      </c>
      <c r="C22" s="7"/>
      <c r="D22" s="205"/>
      <c r="E22" s="159"/>
      <c r="F22" s="160"/>
      <c r="G22" s="160"/>
      <c r="H22" s="160"/>
      <c r="I22" s="160"/>
      <c r="J22" s="161"/>
    </row>
    <row r="23" spans="1:10" ht="20.100000000000001" customHeight="1" x14ac:dyDescent="0.2">
      <c r="A23" s="197"/>
      <c r="B23" s="12" t="s">
        <v>35</v>
      </c>
      <c r="C23" s="13"/>
      <c r="D23" s="202"/>
      <c r="E23" s="159"/>
      <c r="F23" s="160"/>
      <c r="G23" s="160"/>
      <c r="H23" s="160"/>
      <c r="I23" s="160"/>
      <c r="J23" s="161"/>
    </row>
    <row r="24" spans="1:10" ht="20.100000000000001" customHeight="1" x14ac:dyDescent="0.2">
      <c r="A24" s="197"/>
      <c r="B24" s="12" t="s">
        <v>36</v>
      </c>
      <c r="C24" s="13"/>
      <c r="D24" s="202"/>
      <c r="E24" s="159"/>
      <c r="F24" s="160"/>
      <c r="G24" s="160"/>
      <c r="H24" s="160"/>
      <c r="I24" s="160"/>
      <c r="J24" s="161"/>
    </row>
    <row r="25" spans="1:10" ht="20.100000000000001" customHeight="1" x14ac:dyDescent="0.2">
      <c r="A25" s="197"/>
      <c r="B25" s="12" t="s">
        <v>37</v>
      </c>
      <c r="C25" s="13"/>
      <c r="D25" s="202"/>
      <c r="E25" s="159"/>
      <c r="F25" s="160"/>
      <c r="G25" s="160"/>
      <c r="H25" s="160"/>
      <c r="I25" s="160"/>
      <c r="J25" s="161"/>
    </row>
    <row r="26" spans="1:10" ht="20.100000000000001" customHeight="1" x14ac:dyDescent="0.2">
      <c r="A26" s="197"/>
      <c r="B26" s="12" t="s">
        <v>38</v>
      </c>
      <c r="C26" s="13"/>
      <c r="D26" s="202"/>
      <c r="E26" s="159"/>
      <c r="F26" s="160"/>
      <c r="G26" s="160"/>
      <c r="H26" s="160"/>
      <c r="I26" s="160"/>
      <c r="J26" s="161"/>
    </row>
    <row r="27" spans="1:10" ht="20.100000000000001" customHeight="1" x14ac:dyDescent="0.2">
      <c r="A27" s="197"/>
      <c r="B27" s="12" t="s">
        <v>39</v>
      </c>
      <c r="C27" s="13"/>
      <c r="D27" s="202"/>
      <c r="E27" s="159"/>
      <c r="F27" s="160"/>
      <c r="G27" s="160"/>
      <c r="H27" s="160"/>
      <c r="I27" s="160"/>
      <c r="J27" s="161"/>
    </row>
    <row r="28" spans="1:10" ht="20.100000000000001" customHeight="1" x14ac:dyDescent="0.2">
      <c r="A28" s="197"/>
      <c r="B28" s="12" t="s">
        <v>40</v>
      </c>
      <c r="C28" s="13"/>
      <c r="D28" s="202"/>
      <c r="E28" s="159"/>
      <c r="F28" s="160"/>
      <c r="G28" s="160"/>
      <c r="H28" s="160"/>
      <c r="I28" s="160"/>
      <c r="J28" s="161"/>
    </row>
    <row r="29" spans="1:10" ht="20.100000000000001" customHeight="1" x14ac:dyDescent="0.2">
      <c r="A29" s="197"/>
      <c r="B29" s="12" t="s">
        <v>47</v>
      </c>
      <c r="C29" s="13"/>
      <c r="D29" s="202"/>
      <c r="E29" s="159"/>
      <c r="F29" s="160"/>
      <c r="G29" s="160"/>
      <c r="H29" s="160"/>
      <c r="I29" s="160"/>
      <c r="J29" s="161"/>
    </row>
    <row r="30" spans="1:10" ht="20.100000000000001" customHeight="1" x14ac:dyDescent="0.2">
      <c r="A30" s="197"/>
      <c r="B30" s="12" t="s">
        <v>48</v>
      </c>
      <c r="C30" s="13"/>
      <c r="D30" s="202"/>
      <c r="E30" s="159"/>
      <c r="F30" s="160"/>
      <c r="G30" s="160"/>
      <c r="H30" s="160"/>
      <c r="I30" s="160"/>
      <c r="J30" s="161"/>
    </row>
    <row r="31" spans="1:10" ht="20.100000000000001" customHeight="1" thickBot="1" x14ac:dyDescent="0.25">
      <c r="A31" s="197"/>
      <c r="B31" s="12" t="s">
        <v>49</v>
      </c>
      <c r="C31" s="13"/>
      <c r="D31" s="202"/>
      <c r="E31" s="159"/>
      <c r="F31" s="160"/>
      <c r="G31" s="160"/>
      <c r="H31" s="160"/>
      <c r="I31" s="160"/>
      <c r="J31" s="161"/>
    </row>
    <row r="32" spans="1:10" ht="39.950000000000003" customHeight="1" thickBot="1" x14ac:dyDescent="0.25">
      <c r="A32" s="171" t="s">
        <v>253</v>
      </c>
      <c r="B32" s="172"/>
      <c r="C32" s="172"/>
      <c r="D32" s="172"/>
      <c r="E32" s="172"/>
      <c r="F32" s="172"/>
      <c r="G32" s="172"/>
      <c r="H32" s="173"/>
      <c r="I32" s="174" t="str">
        <f>+IF(C41="X","Obligación no aplica",IF(OR(D33="Valide todos los criterios"),"Valide todas las variables",IF(AND(D33="Cumple variable"),"Cumple obligación","No cumple obligación")))</f>
        <v>Valide todas las variables</v>
      </c>
      <c r="J32" s="175"/>
    </row>
    <row r="33" spans="1:10" ht="20.100000000000001" customHeight="1" x14ac:dyDescent="0.2">
      <c r="A33" s="176" t="s">
        <v>253</v>
      </c>
      <c r="B33" s="8" t="s">
        <v>31</v>
      </c>
      <c r="C33" s="9"/>
      <c r="D33" s="201" t="str">
        <f>+IF(C41="X","Variable no aplica",IF(OR(C33="",C34="",C35="",C36="",C37="",C38="",C39="",C40=""),"Valide todos los criterios",IF(OR(C33="No cumple",C34="No cumple",C35="No cumple",C36="No cumple",C37="No cumple",C38="No cumple",C39="No cumple",C40="No cumple"),"No cumple variable","Cumple variable")))</f>
        <v>Valide todos los criterios</v>
      </c>
      <c r="E33" s="157" t="s">
        <v>32</v>
      </c>
      <c r="F33" s="157"/>
      <c r="G33" s="157"/>
      <c r="H33" s="157"/>
      <c r="I33" s="157"/>
      <c r="J33" s="158"/>
    </row>
    <row r="34" spans="1:10" ht="20.100000000000001" customHeight="1" x14ac:dyDescent="0.2">
      <c r="A34" s="177"/>
      <c r="B34" s="6" t="s">
        <v>33</v>
      </c>
      <c r="C34" s="7"/>
      <c r="D34" s="205"/>
      <c r="E34" s="159"/>
      <c r="F34" s="160"/>
      <c r="G34" s="160"/>
      <c r="H34" s="160"/>
      <c r="I34" s="160"/>
      <c r="J34" s="161"/>
    </row>
    <row r="35" spans="1:10" ht="20.100000000000001" customHeight="1" x14ac:dyDescent="0.2">
      <c r="A35" s="177"/>
      <c r="B35" s="6" t="s">
        <v>34</v>
      </c>
      <c r="C35" s="7"/>
      <c r="D35" s="205"/>
      <c r="E35" s="159"/>
      <c r="F35" s="160"/>
      <c r="G35" s="160"/>
      <c r="H35" s="160"/>
      <c r="I35" s="160"/>
      <c r="J35" s="161"/>
    </row>
    <row r="36" spans="1:10" ht="20.100000000000001" customHeight="1" x14ac:dyDescent="0.2">
      <c r="A36" s="177"/>
      <c r="B36" s="6" t="s">
        <v>35</v>
      </c>
      <c r="C36" s="7"/>
      <c r="D36" s="205"/>
      <c r="E36" s="159"/>
      <c r="F36" s="160"/>
      <c r="G36" s="160"/>
      <c r="H36" s="160"/>
      <c r="I36" s="160"/>
      <c r="J36" s="161"/>
    </row>
    <row r="37" spans="1:10" ht="20.100000000000001" customHeight="1" x14ac:dyDescent="0.2">
      <c r="A37" s="177"/>
      <c r="B37" s="6" t="s">
        <v>36</v>
      </c>
      <c r="C37" s="13"/>
      <c r="D37" s="205"/>
      <c r="E37" s="159"/>
      <c r="F37" s="160"/>
      <c r="G37" s="160"/>
      <c r="H37" s="160"/>
      <c r="I37" s="160"/>
      <c r="J37" s="161"/>
    </row>
    <row r="38" spans="1:10" ht="20.100000000000001" customHeight="1" x14ac:dyDescent="0.2">
      <c r="A38" s="177"/>
      <c r="B38" s="6" t="s">
        <v>37</v>
      </c>
      <c r="C38" s="7"/>
      <c r="D38" s="205"/>
      <c r="E38" s="159"/>
      <c r="F38" s="160"/>
      <c r="G38" s="160"/>
      <c r="H38" s="160"/>
      <c r="I38" s="160"/>
      <c r="J38" s="161"/>
    </row>
    <row r="39" spans="1:10" ht="20.100000000000001" customHeight="1" x14ac:dyDescent="0.2">
      <c r="A39" s="177"/>
      <c r="B39" s="6" t="s">
        <v>38</v>
      </c>
      <c r="C39" s="7"/>
      <c r="D39" s="205"/>
      <c r="E39" s="159"/>
      <c r="F39" s="160"/>
      <c r="G39" s="160"/>
      <c r="H39" s="160"/>
      <c r="I39" s="160"/>
      <c r="J39" s="161"/>
    </row>
    <row r="40" spans="1:10" ht="20.100000000000001" customHeight="1" x14ac:dyDescent="0.2">
      <c r="A40" s="197"/>
      <c r="B40" s="6" t="s">
        <v>39</v>
      </c>
      <c r="C40" s="13"/>
      <c r="D40" s="202"/>
      <c r="E40" s="159"/>
      <c r="F40" s="160"/>
      <c r="G40" s="160"/>
      <c r="H40" s="160"/>
      <c r="I40" s="160"/>
      <c r="J40" s="161"/>
    </row>
    <row r="41" spans="1:10" ht="20.100000000000001" customHeight="1" thickBot="1" x14ac:dyDescent="0.25">
      <c r="A41" s="178"/>
      <c r="B41" s="14" t="s">
        <v>41</v>
      </c>
      <c r="C41" s="15"/>
      <c r="D41" s="203"/>
      <c r="E41" s="162"/>
      <c r="F41" s="163"/>
      <c r="G41" s="163"/>
      <c r="H41" s="163"/>
      <c r="I41" s="163"/>
      <c r="J41" s="164"/>
    </row>
    <row r="42" spans="1:10" ht="39.950000000000003" customHeight="1" thickBot="1" x14ac:dyDescent="0.25">
      <c r="A42" s="171" t="s">
        <v>42</v>
      </c>
      <c r="B42" s="172"/>
      <c r="C42" s="172"/>
      <c r="D42" s="172"/>
      <c r="E42" s="172"/>
      <c r="F42" s="172"/>
      <c r="G42" s="172"/>
      <c r="H42" s="173"/>
      <c r="I42" s="174" t="str">
        <f>+IF(OR(D43="Valide todos los criterios"),"Valide todas las variables",IF(AND(D43="Cumple variable"),"Cumple obligación","No cumple obligación"))</f>
        <v>Valide todas las variables</v>
      </c>
      <c r="J42" s="175"/>
    </row>
    <row r="43" spans="1:10" ht="20.100000000000001" customHeight="1" x14ac:dyDescent="0.2">
      <c r="A43" s="176" t="s">
        <v>42</v>
      </c>
      <c r="B43" s="8" t="s">
        <v>31</v>
      </c>
      <c r="C43" s="9"/>
      <c r="D43" s="198" t="str">
        <f>+IF(OR(C43="",C44="",C45=""),"Valide todos los criterios",IF(AND(C43="Cumple",C44="Cumple",C45="Cumple"),"Cumple variable","No cumple variable"))</f>
        <v>Valide todos los criterios</v>
      </c>
      <c r="E43" s="157" t="s">
        <v>32</v>
      </c>
      <c r="F43" s="157"/>
      <c r="G43" s="157"/>
      <c r="H43" s="157"/>
      <c r="I43" s="157"/>
      <c r="J43" s="158"/>
    </row>
    <row r="44" spans="1:10" ht="80.099999999999994" customHeight="1" x14ac:dyDescent="0.2">
      <c r="A44" s="177"/>
      <c r="B44" s="6" t="s">
        <v>33</v>
      </c>
      <c r="C44" s="7"/>
      <c r="D44" s="199"/>
      <c r="E44" s="159"/>
      <c r="F44" s="160"/>
      <c r="G44" s="160"/>
      <c r="H44" s="160"/>
      <c r="I44" s="160"/>
      <c r="J44" s="161"/>
    </row>
    <row r="45" spans="1:10" ht="80.099999999999994" customHeight="1" thickBot="1" x14ac:dyDescent="0.25">
      <c r="A45" s="178"/>
      <c r="B45" s="10" t="s">
        <v>34</v>
      </c>
      <c r="C45" s="11"/>
      <c r="D45" s="200"/>
      <c r="E45" s="162"/>
      <c r="F45" s="163"/>
      <c r="G45" s="163"/>
      <c r="H45" s="163"/>
      <c r="I45" s="163"/>
      <c r="J45" s="164"/>
    </row>
    <row r="46" spans="1:10" ht="39.950000000000003" customHeight="1" thickBot="1" x14ac:dyDescent="0.25">
      <c r="A46" s="171" t="s">
        <v>43</v>
      </c>
      <c r="B46" s="172"/>
      <c r="C46" s="172"/>
      <c r="D46" s="172"/>
      <c r="E46" s="172"/>
      <c r="F46" s="172"/>
      <c r="G46" s="172"/>
      <c r="H46" s="173"/>
      <c r="I46" s="174" t="str">
        <f>+IF(OR(D47="Valide todos los criterios"),"Valide todas las variables",IF(AND(D47="Cumple variable"),"Cumple obligación","No cumple obligación"))</f>
        <v>Valide todas las variables</v>
      </c>
      <c r="J46" s="175"/>
    </row>
    <row r="47" spans="1:10" ht="20.100000000000001" customHeight="1" x14ac:dyDescent="0.2">
      <c r="A47" s="176" t="s">
        <v>43</v>
      </c>
      <c r="B47" s="8" t="s">
        <v>31</v>
      </c>
      <c r="C47" s="9"/>
      <c r="D47" s="198" t="str">
        <f>+IF(OR(C47="",C48="",C49="",C50=""),"Valide todos los criterios",IF(OR(C47="No cumple",C48="No cumple",C49="No cumple",C50="No cumple"),"No cumple variable","Cumple variable"))</f>
        <v>Valide todos los criterios</v>
      </c>
      <c r="E47" s="157" t="s">
        <v>32</v>
      </c>
      <c r="F47" s="157"/>
      <c r="G47" s="157"/>
      <c r="H47" s="157"/>
      <c r="I47" s="157"/>
      <c r="J47" s="158"/>
    </row>
    <row r="48" spans="1:10" ht="50.1" customHeight="1" x14ac:dyDescent="0.2">
      <c r="A48" s="177"/>
      <c r="B48" s="6" t="s">
        <v>33</v>
      </c>
      <c r="C48" s="7"/>
      <c r="D48" s="199"/>
      <c r="E48" s="159"/>
      <c r="F48" s="160"/>
      <c r="G48" s="160"/>
      <c r="H48" s="160"/>
      <c r="I48" s="160"/>
      <c r="J48" s="161"/>
    </row>
    <row r="49" spans="1:10" ht="50.1" customHeight="1" x14ac:dyDescent="0.2">
      <c r="A49" s="197"/>
      <c r="B49" s="6" t="s">
        <v>34</v>
      </c>
      <c r="C49" s="13"/>
      <c r="D49" s="199"/>
      <c r="E49" s="159"/>
      <c r="F49" s="160"/>
      <c r="G49" s="160"/>
      <c r="H49" s="160"/>
      <c r="I49" s="160"/>
      <c r="J49" s="161"/>
    </row>
    <row r="50" spans="1:10" ht="50.1" customHeight="1" thickBot="1" x14ac:dyDescent="0.25">
      <c r="A50" s="178"/>
      <c r="B50" s="10" t="s">
        <v>35</v>
      </c>
      <c r="C50" s="11"/>
      <c r="D50" s="200"/>
      <c r="E50" s="162"/>
      <c r="F50" s="163"/>
      <c r="G50" s="163"/>
      <c r="H50" s="163"/>
      <c r="I50" s="163"/>
      <c r="J50" s="164"/>
    </row>
    <row r="51" spans="1:10" ht="39.950000000000003" customHeight="1" thickBot="1" x14ac:dyDescent="0.25">
      <c r="A51" s="171" t="s">
        <v>44</v>
      </c>
      <c r="B51" s="172"/>
      <c r="C51" s="172"/>
      <c r="D51" s="172"/>
      <c r="E51" s="172"/>
      <c r="F51" s="172"/>
      <c r="G51" s="105" t="s">
        <v>293</v>
      </c>
      <c r="H51" s="106"/>
      <c r="I51" s="174" t="str">
        <f>+IF(H51="Si",IF(OR(D59="Valide todos los criterios"),"Valide todas las variables",IF(OR(D59="No cumple variable"),"No cumple obligación","Cumple obligación")),IF(OR(D52="Valide todos los criterios",D63="Valide todos los criterios",D67="Valide todos los criterios",D84="Valide todos los criterios",D94="Valide todos los criterios",D104="Valide todos los criterios",D116="Valide todos los criterios"),"Valide todas las variables",IF(OR(D52="No cumple variable",D63="No cumple variable",D67="No cumple variable",D84="No cumple variable",D94="No cumple variable",D104="No cumple variable",D116="No cumple variable"),"No cumple obligación","Cumple obligación")))</f>
        <v>Valide todas las variables</v>
      </c>
      <c r="J51" s="175"/>
    </row>
    <row r="52" spans="1:10" ht="20.100000000000001" customHeight="1" x14ac:dyDescent="0.2">
      <c r="A52" s="176" t="s">
        <v>45</v>
      </c>
      <c r="B52" s="8" t="s">
        <v>31</v>
      </c>
      <c r="C52" s="9"/>
      <c r="D52" s="201" t="str">
        <f>+IF(OR(C52="",C53="",C54="",C55="",C56="",C57="",C58=""),"Valide todos los criterios",IF(OR(C52="No cumple",C53="No cumple",C54="No cumple",C55="No cumple",C56="No cumple",C57="No cumple",C58="No cumple"),"No cumple variable","Cumple variable"))</f>
        <v>Valide todos los criterios</v>
      </c>
      <c r="E52" s="157" t="s">
        <v>32</v>
      </c>
      <c r="F52" s="157"/>
      <c r="G52" s="157"/>
      <c r="H52" s="157"/>
      <c r="I52" s="157"/>
      <c r="J52" s="158"/>
    </row>
    <row r="53" spans="1:10" ht="24.95" customHeight="1" x14ac:dyDescent="0.2">
      <c r="A53" s="177"/>
      <c r="B53" s="6" t="s">
        <v>33</v>
      </c>
      <c r="C53" s="7"/>
      <c r="D53" s="205"/>
      <c r="E53" s="159"/>
      <c r="F53" s="160"/>
      <c r="G53" s="160"/>
      <c r="H53" s="160"/>
      <c r="I53" s="160"/>
      <c r="J53" s="161"/>
    </row>
    <row r="54" spans="1:10" ht="24.95" customHeight="1" x14ac:dyDescent="0.2">
      <c r="A54" s="177"/>
      <c r="B54" s="6" t="s">
        <v>34</v>
      </c>
      <c r="C54" s="7"/>
      <c r="D54" s="205"/>
      <c r="E54" s="159"/>
      <c r="F54" s="160"/>
      <c r="G54" s="160"/>
      <c r="H54" s="160"/>
      <c r="I54" s="160"/>
      <c r="J54" s="161"/>
    </row>
    <row r="55" spans="1:10" ht="24.95" customHeight="1" x14ac:dyDescent="0.2">
      <c r="A55" s="177"/>
      <c r="B55" s="6" t="s">
        <v>35</v>
      </c>
      <c r="C55" s="7"/>
      <c r="D55" s="205"/>
      <c r="E55" s="159"/>
      <c r="F55" s="160"/>
      <c r="G55" s="160"/>
      <c r="H55" s="160"/>
      <c r="I55" s="160"/>
      <c r="J55" s="161"/>
    </row>
    <row r="56" spans="1:10" ht="24.95" customHeight="1" x14ac:dyDescent="0.2">
      <c r="A56" s="177"/>
      <c r="B56" s="6" t="s">
        <v>36</v>
      </c>
      <c r="C56" s="7"/>
      <c r="D56" s="205"/>
      <c r="E56" s="159"/>
      <c r="F56" s="160"/>
      <c r="G56" s="160"/>
      <c r="H56" s="160"/>
      <c r="I56" s="160"/>
      <c r="J56" s="161"/>
    </row>
    <row r="57" spans="1:10" ht="24.95" customHeight="1" x14ac:dyDescent="0.2">
      <c r="A57" s="197"/>
      <c r="B57" s="6" t="s">
        <v>37</v>
      </c>
      <c r="C57" s="13"/>
      <c r="D57" s="202"/>
      <c r="E57" s="159"/>
      <c r="F57" s="160"/>
      <c r="G57" s="160"/>
      <c r="H57" s="160"/>
      <c r="I57" s="160"/>
      <c r="J57" s="161"/>
    </row>
    <row r="58" spans="1:10" ht="24.95" customHeight="1" thickBot="1" x14ac:dyDescent="0.25">
      <c r="A58" s="178"/>
      <c r="B58" s="10" t="s">
        <v>38</v>
      </c>
      <c r="C58" s="11"/>
      <c r="D58" s="203"/>
      <c r="E58" s="162"/>
      <c r="F58" s="163"/>
      <c r="G58" s="163"/>
      <c r="H58" s="163"/>
      <c r="I58" s="163"/>
      <c r="J58" s="164"/>
    </row>
    <row r="59" spans="1:10" ht="24.95" customHeight="1" x14ac:dyDescent="0.2">
      <c r="A59" s="176" t="s">
        <v>297</v>
      </c>
      <c r="B59" s="8" t="s">
        <v>31</v>
      </c>
      <c r="C59" s="9"/>
      <c r="D59" s="201" t="str">
        <f>+IF(OR(C59="",C60="",C61="",C62=""),"Valide todos los criterios",IF(AND(C59="Cumple",C60="Cumple",C61="Cumple",C62="Cumple"),"Cumple variable","No cumple variable"))</f>
        <v>Valide todos los criterios</v>
      </c>
      <c r="E59" s="157" t="s">
        <v>32</v>
      </c>
      <c r="F59" s="157"/>
      <c r="G59" s="157"/>
      <c r="H59" s="157"/>
      <c r="I59" s="157"/>
      <c r="J59" s="158"/>
    </row>
    <row r="60" spans="1:10" ht="45" customHeight="1" x14ac:dyDescent="0.2">
      <c r="A60" s="177"/>
      <c r="B60" s="6" t="s">
        <v>33</v>
      </c>
      <c r="C60" s="7"/>
      <c r="D60" s="205"/>
      <c r="E60" s="159"/>
      <c r="F60" s="160"/>
      <c r="G60" s="160"/>
      <c r="H60" s="160"/>
      <c r="I60" s="160"/>
      <c r="J60" s="161"/>
    </row>
    <row r="61" spans="1:10" ht="45" customHeight="1" x14ac:dyDescent="0.2">
      <c r="A61" s="197"/>
      <c r="B61" s="6" t="s">
        <v>34</v>
      </c>
      <c r="C61" s="13"/>
      <c r="D61" s="202"/>
      <c r="E61" s="159"/>
      <c r="F61" s="160"/>
      <c r="G61" s="160"/>
      <c r="H61" s="160"/>
      <c r="I61" s="160"/>
      <c r="J61" s="161"/>
    </row>
    <row r="62" spans="1:10" ht="45" customHeight="1" thickBot="1" x14ac:dyDescent="0.25">
      <c r="A62" s="197"/>
      <c r="B62" s="12" t="s">
        <v>35</v>
      </c>
      <c r="C62" s="13"/>
      <c r="D62" s="202"/>
      <c r="E62" s="159"/>
      <c r="F62" s="160"/>
      <c r="G62" s="160"/>
      <c r="H62" s="160"/>
      <c r="I62" s="160"/>
      <c r="J62" s="161"/>
    </row>
    <row r="63" spans="1:10" ht="20.100000000000001" customHeight="1" x14ac:dyDescent="0.2">
      <c r="A63" s="176" t="s">
        <v>298</v>
      </c>
      <c r="B63" s="8" t="s">
        <v>31</v>
      </c>
      <c r="C63" s="9"/>
      <c r="D63" s="201" t="str">
        <f>+IF(OR(C63="",C64="",C65="",C66=""),"Valide todos los criterios",IF(AND(C63="Cumple",C64="Cumple",C65="Cumple",C66="Cumple"),"Cumple variable","No cumple variable"))</f>
        <v>Valide todos los criterios</v>
      </c>
      <c r="E63" s="157" t="s">
        <v>32</v>
      </c>
      <c r="F63" s="157"/>
      <c r="G63" s="157"/>
      <c r="H63" s="157"/>
      <c r="I63" s="157"/>
      <c r="J63" s="158"/>
    </row>
    <row r="64" spans="1:10" ht="45" customHeight="1" x14ac:dyDescent="0.2">
      <c r="A64" s="177"/>
      <c r="B64" s="6" t="s">
        <v>33</v>
      </c>
      <c r="C64" s="7"/>
      <c r="D64" s="205"/>
      <c r="E64" s="159"/>
      <c r="F64" s="160"/>
      <c r="G64" s="160"/>
      <c r="H64" s="160"/>
      <c r="I64" s="160"/>
      <c r="J64" s="161"/>
    </row>
    <row r="65" spans="1:10" ht="45" customHeight="1" x14ac:dyDescent="0.2">
      <c r="A65" s="197"/>
      <c r="B65" s="6" t="s">
        <v>34</v>
      </c>
      <c r="C65" s="13"/>
      <c r="D65" s="202"/>
      <c r="E65" s="159"/>
      <c r="F65" s="160"/>
      <c r="G65" s="160"/>
      <c r="H65" s="160"/>
      <c r="I65" s="160"/>
      <c r="J65" s="161"/>
    </row>
    <row r="66" spans="1:10" ht="45" customHeight="1" thickBot="1" x14ac:dyDescent="0.25">
      <c r="A66" s="197"/>
      <c r="B66" s="12" t="s">
        <v>35</v>
      </c>
      <c r="C66" s="13"/>
      <c r="D66" s="202"/>
      <c r="E66" s="159"/>
      <c r="F66" s="160"/>
      <c r="G66" s="160"/>
      <c r="H66" s="160"/>
      <c r="I66" s="160"/>
      <c r="J66" s="161"/>
    </row>
    <row r="67" spans="1:10" ht="20.100000000000001" customHeight="1" x14ac:dyDescent="0.2">
      <c r="A67" s="267" t="s">
        <v>46</v>
      </c>
      <c r="B67" s="8" t="s">
        <v>31</v>
      </c>
      <c r="C67" s="9"/>
      <c r="D67" s="201" t="str">
        <f>+IF(A70="No",IF(OR(C67="",C68="",C69="",C70="",C71="",C72="",C73="",C74="",C75="",C76="",C77=""),"Valide todos los criterios",IF(AND(C67="Cumple",C68="Cumple",C69="Cumple",C70="Cumple",C71="Cumple",C72="Cumple",C73="Cumple",C74="Cumple",C75="Cumple",C76="Cumple",C77="Cumple"),"Cumple variable","No cumple variable")),IF(OR(C78="",C79="",C80="",C81="",C82="",C83=""),"Valide todos los criterios",IF(AND(C78="Cumple",C79="Cumple",C80="Cumple",C81="Cumple",C82="Cumple",C83="Cumple"),"Cumple variable","No cumple variable")))</f>
        <v>Valide todos los criterios</v>
      </c>
      <c r="E67" s="157" t="s">
        <v>32</v>
      </c>
      <c r="F67" s="157"/>
      <c r="G67" s="157"/>
      <c r="H67" s="157"/>
      <c r="I67" s="157"/>
      <c r="J67" s="158"/>
    </row>
    <row r="68" spans="1:10" ht="20.100000000000001" customHeight="1" x14ac:dyDescent="0.2">
      <c r="A68" s="268"/>
      <c r="B68" s="6" t="s">
        <v>33</v>
      </c>
      <c r="C68" s="7"/>
      <c r="D68" s="205"/>
      <c r="E68" s="159"/>
      <c r="F68" s="160"/>
      <c r="G68" s="160"/>
      <c r="H68" s="160"/>
      <c r="I68" s="160"/>
      <c r="J68" s="161"/>
    </row>
    <row r="69" spans="1:10" ht="20.100000000000001" customHeight="1" x14ac:dyDescent="0.2">
      <c r="A69" s="269"/>
      <c r="B69" s="6" t="s">
        <v>34</v>
      </c>
      <c r="C69" s="7"/>
      <c r="D69" s="205"/>
      <c r="E69" s="159"/>
      <c r="F69" s="160"/>
      <c r="G69" s="160"/>
      <c r="H69" s="160"/>
      <c r="I69" s="160"/>
      <c r="J69" s="161"/>
    </row>
    <row r="70" spans="1:10" ht="20.100000000000001" customHeight="1" x14ac:dyDescent="0.2">
      <c r="A70" s="270"/>
      <c r="B70" s="6" t="s">
        <v>35</v>
      </c>
      <c r="C70" s="7"/>
      <c r="D70" s="205"/>
      <c r="E70" s="159"/>
      <c r="F70" s="160"/>
      <c r="G70" s="160"/>
      <c r="H70" s="160"/>
      <c r="I70" s="160"/>
      <c r="J70" s="161"/>
    </row>
    <row r="71" spans="1:10" ht="20.100000000000001" customHeight="1" x14ac:dyDescent="0.2">
      <c r="A71" s="270"/>
      <c r="B71" s="6" t="s">
        <v>36</v>
      </c>
      <c r="C71" s="7"/>
      <c r="D71" s="205"/>
      <c r="E71" s="159"/>
      <c r="F71" s="160"/>
      <c r="G71" s="160"/>
      <c r="H71" s="160"/>
      <c r="I71" s="160"/>
      <c r="J71" s="161"/>
    </row>
    <row r="72" spans="1:10" ht="20.100000000000001" customHeight="1" x14ac:dyDescent="0.2">
      <c r="A72" s="204" t="s">
        <v>299</v>
      </c>
      <c r="B72" s="6" t="s">
        <v>37</v>
      </c>
      <c r="C72" s="7"/>
      <c r="D72" s="205"/>
      <c r="E72" s="159"/>
      <c r="F72" s="160"/>
      <c r="G72" s="160"/>
      <c r="H72" s="160"/>
      <c r="I72" s="160"/>
      <c r="J72" s="161"/>
    </row>
    <row r="73" spans="1:10" ht="20.100000000000001" customHeight="1" x14ac:dyDescent="0.2">
      <c r="A73" s="204"/>
      <c r="B73" s="6" t="s">
        <v>38</v>
      </c>
      <c r="C73" s="7"/>
      <c r="D73" s="205"/>
      <c r="E73" s="159"/>
      <c r="F73" s="160"/>
      <c r="G73" s="160"/>
      <c r="H73" s="160"/>
      <c r="I73" s="160"/>
      <c r="J73" s="161"/>
    </row>
    <row r="74" spans="1:10" ht="20.100000000000001" customHeight="1" x14ac:dyDescent="0.2">
      <c r="A74" s="204"/>
      <c r="B74" s="12" t="s">
        <v>39</v>
      </c>
      <c r="C74" s="7"/>
      <c r="D74" s="202"/>
      <c r="E74" s="159"/>
      <c r="F74" s="160"/>
      <c r="G74" s="160"/>
      <c r="H74" s="160"/>
      <c r="I74" s="160"/>
      <c r="J74" s="161"/>
    </row>
    <row r="75" spans="1:10" ht="20.100000000000001" customHeight="1" x14ac:dyDescent="0.2">
      <c r="A75" s="204"/>
      <c r="B75" s="12" t="s">
        <v>40</v>
      </c>
      <c r="C75" s="7"/>
      <c r="D75" s="202"/>
      <c r="E75" s="159"/>
      <c r="F75" s="160"/>
      <c r="G75" s="160"/>
      <c r="H75" s="160"/>
      <c r="I75" s="160"/>
      <c r="J75" s="161"/>
    </row>
    <row r="76" spans="1:10" ht="20.100000000000001" customHeight="1" x14ac:dyDescent="0.2">
      <c r="A76" s="204"/>
      <c r="B76" s="12" t="s">
        <v>47</v>
      </c>
      <c r="C76" s="7"/>
      <c r="D76" s="202"/>
      <c r="E76" s="159"/>
      <c r="F76" s="160"/>
      <c r="G76" s="160"/>
      <c r="H76" s="160"/>
      <c r="I76" s="160"/>
      <c r="J76" s="161"/>
    </row>
    <row r="77" spans="1:10" ht="20.100000000000001" customHeight="1" x14ac:dyDescent="0.2">
      <c r="A77" s="204"/>
      <c r="B77" s="12" t="s">
        <v>48</v>
      </c>
      <c r="C77" s="7"/>
      <c r="D77" s="202"/>
      <c r="E77" s="159"/>
      <c r="F77" s="160"/>
      <c r="G77" s="160"/>
      <c r="H77" s="160"/>
      <c r="I77" s="160"/>
      <c r="J77" s="161"/>
    </row>
    <row r="78" spans="1:10" ht="20.100000000000001" customHeight="1" x14ac:dyDescent="0.2">
      <c r="A78" s="204"/>
      <c r="B78" s="52" t="s">
        <v>31</v>
      </c>
      <c r="C78" s="7"/>
      <c r="D78" s="202"/>
      <c r="E78" s="159"/>
      <c r="F78" s="160"/>
      <c r="G78" s="160"/>
      <c r="H78" s="160"/>
      <c r="I78" s="160"/>
      <c r="J78" s="161"/>
    </row>
    <row r="79" spans="1:10" ht="20.100000000000001" customHeight="1" x14ac:dyDescent="0.2">
      <c r="A79" s="204"/>
      <c r="B79" s="52" t="s">
        <v>33</v>
      </c>
      <c r="C79" s="13"/>
      <c r="D79" s="202"/>
      <c r="E79" s="159"/>
      <c r="F79" s="160"/>
      <c r="G79" s="160"/>
      <c r="H79" s="160"/>
      <c r="I79" s="160"/>
      <c r="J79" s="161"/>
    </row>
    <row r="80" spans="1:10" ht="20.100000000000001" customHeight="1" x14ac:dyDescent="0.2">
      <c r="A80" s="204"/>
      <c r="B80" s="52" t="s">
        <v>34</v>
      </c>
      <c r="C80" s="13"/>
      <c r="D80" s="202"/>
      <c r="E80" s="159"/>
      <c r="F80" s="160"/>
      <c r="G80" s="160"/>
      <c r="H80" s="160"/>
      <c r="I80" s="160"/>
      <c r="J80" s="161"/>
    </row>
    <row r="81" spans="1:10" ht="20.100000000000001" customHeight="1" x14ac:dyDescent="0.2">
      <c r="A81" s="204"/>
      <c r="B81" s="52" t="s">
        <v>35</v>
      </c>
      <c r="C81" s="13"/>
      <c r="D81" s="202"/>
      <c r="E81" s="159"/>
      <c r="F81" s="160"/>
      <c r="G81" s="160"/>
      <c r="H81" s="160"/>
      <c r="I81" s="160"/>
      <c r="J81" s="161"/>
    </row>
    <row r="82" spans="1:10" ht="20.100000000000001" customHeight="1" x14ac:dyDescent="0.2">
      <c r="A82" s="204"/>
      <c r="B82" s="52" t="s">
        <v>36</v>
      </c>
      <c r="C82" s="13"/>
      <c r="D82" s="202"/>
      <c r="E82" s="159"/>
      <c r="F82" s="160"/>
      <c r="G82" s="160"/>
      <c r="H82" s="160"/>
      <c r="I82" s="160"/>
      <c r="J82" s="161"/>
    </row>
    <row r="83" spans="1:10" ht="20.100000000000001" customHeight="1" thickBot="1" x14ac:dyDescent="0.25">
      <c r="A83" s="204"/>
      <c r="B83" s="99" t="s">
        <v>37</v>
      </c>
      <c r="C83" s="13"/>
      <c r="D83" s="202"/>
      <c r="E83" s="159"/>
      <c r="F83" s="160"/>
      <c r="G83" s="160"/>
      <c r="H83" s="160"/>
      <c r="I83" s="160"/>
      <c r="J83" s="161"/>
    </row>
    <row r="84" spans="1:10" ht="20.100000000000001" customHeight="1" x14ac:dyDescent="0.2">
      <c r="A84" s="176" t="s">
        <v>300</v>
      </c>
      <c r="B84" s="8" t="s">
        <v>31</v>
      </c>
      <c r="C84" s="9"/>
      <c r="D84" s="201" t="str">
        <f>+IF(A70="","Valide todos los criterios",IF(A70="No",IF(OR(C84="",C85="",C86="",C87="",C88="",C89="",C90="",C91="",C92="",C93=""),"Valide todos los criterios",IF(OR(C84="No cumple",C85="No cumple",C86="No cumple",C87="No cumple",C88="No cumple",C89="No cumple",C90="No cumple",C91="No cumple",C92="No cumple",C93="No cumple"),"No cumple variable","Cumple variable")),"Variable no aplica"))</f>
        <v>Valide todos los criterios</v>
      </c>
      <c r="E84" s="157" t="s">
        <v>32</v>
      </c>
      <c r="F84" s="157"/>
      <c r="G84" s="157"/>
      <c r="H84" s="157"/>
      <c r="I84" s="157"/>
      <c r="J84" s="158"/>
    </row>
    <row r="85" spans="1:10" ht="20.100000000000001" customHeight="1" x14ac:dyDescent="0.2">
      <c r="A85" s="177"/>
      <c r="B85" s="6" t="s">
        <v>33</v>
      </c>
      <c r="C85" s="7"/>
      <c r="D85" s="205"/>
      <c r="E85" s="159"/>
      <c r="F85" s="160"/>
      <c r="G85" s="160"/>
      <c r="H85" s="160"/>
      <c r="I85" s="160"/>
      <c r="J85" s="161"/>
    </row>
    <row r="86" spans="1:10" ht="20.100000000000001" customHeight="1" x14ac:dyDescent="0.2">
      <c r="A86" s="177"/>
      <c r="B86" s="6" t="s">
        <v>34</v>
      </c>
      <c r="C86" s="7"/>
      <c r="D86" s="205"/>
      <c r="E86" s="159"/>
      <c r="F86" s="160"/>
      <c r="G86" s="160"/>
      <c r="H86" s="160"/>
      <c r="I86" s="160"/>
      <c r="J86" s="161"/>
    </row>
    <row r="87" spans="1:10" ht="20.100000000000001" customHeight="1" x14ac:dyDescent="0.2">
      <c r="A87" s="177"/>
      <c r="B87" s="6" t="s">
        <v>35</v>
      </c>
      <c r="C87" s="7"/>
      <c r="D87" s="205"/>
      <c r="E87" s="159"/>
      <c r="F87" s="160"/>
      <c r="G87" s="160"/>
      <c r="H87" s="160"/>
      <c r="I87" s="160"/>
      <c r="J87" s="161"/>
    </row>
    <row r="88" spans="1:10" ht="20.100000000000001" customHeight="1" x14ac:dyDescent="0.2">
      <c r="A88" s="177"/>
      <c r="B88" s="6" t="s">
        <v>36</v>
      </c>
      <c r="C88" s="7"/>
      <c r="D88" s="205"/>
      <c r="E88" s="159"/>
      <c r="F88" s="160"/>
      <c r="G88" s="160"/>
      <c r="H88" s="160"/>
      <c r="I88" s="160"/>
      <c r="J88" s="161"/>
    </row>
    <row r="89" spans="1:10" ht="20.100000000000001" customHeight="1" x14ac:dyDescent="0.2">
      <c r="A89" s="177"/>
      <c r="B89" s="6" t="s">
        <v>37</v>
      </c>
      <c r="C89" s="7"/>
      <c r="D89" s="205"/>
      <c r="E89" s="159"/>
      <c r="F89" s="160"/>
      <c r="G89" s="160"/>
      <c r="H89" s="160"/>
      <c r="I89" s="160"/>
      <c r="J89" s="161"/>
    </row>
    <row r="90" spans="1:10" ht="20.100000000000001" customHeight="1" x14ac:dyDescent="0.2">
      <c r="A90" s="177"/>
      <c r="B90" s="6" t="s">
        <v>38</v>
      </c>
      <c r="C90" s="7"/>
      <c r="D90" s="205"/>
      <c r="E90" s="159"/>
      <c r="F90" s="160"/>
      <c r="G90" s="160"/>
      <c r="H90" s="160"/>
      <c r="I90" s="160"/>
      <c r="J90" s="161"/>
    </row>
    <row r="91" spans="1:10" ht="20.100000000000001" customHeight="1" x14ac:dyDescent="0.2">
      <c r="A91" s="177"/>
      <c r="B91" s="6" t="s">
        <v>39</v>
      </c>
      <c r="C91" s="7"/>
      <c r="D91" s="205"/>
      <c r="E91" s="159"/>
      <c r="F91" s="160"/>
      <c r="G91" s="160"/>
      <c r="H91" s="160"/>
      <c r="I91" s="160"/>
      <c r="J91" s="161"/>
    </row>
    <row r="92" spans="1:10" ht="20.100000000000001" customHeight="1" x14ac:dyDescent="0.2">
      <c r="A92" s="197"/>
      <c r="B92" s="6" t="s">
        <v>40</v>
      </c>
      <c r="C92" s="13"/>
      <c r="D92" s="202"/>
      <c r="E92" s="159"/>
      <c r="F92" s="160"/>
      <c r="G92" s="160"/>
      <c r="H92" s="160"/>
      <c r="I92" s="160"/>
      <c r="J92" s="161"/>
    </row>
    <row r="93" spans="1:10" ht="20.100000000000001" customHeight="1" thickBot="1" x14ac:dyDescent="0.25">
      <c r="A93" s="178"/>
      <c r="B93" s="10" t="s">
        <v>47</v>
      </c>
      <c r="C93" s="11"/>
      <c r="D93" s="203"/>
      <c r="E93" s="162"/>
      <c r="F93" s="163"/>
      <c r="G93" s="163"/>
      <c r="H93" s="163"/>
      <c r="I93" s="163"/>
      <c r="J93" s="164"/>
    </row>
    <row r="94" spans="1:10" ht="20.100000000000001" customHeight="1" x14ac:dyDescent="0.2">
      <c r="A94" s="204" t="s">
        <v>301</v>
      </c>
      <c r="B94" s="100" t="s">
        <v>31</v>
      </c>
      <c r="C94" s="101"/>
      <c r="D94" s="272" t="str">
        <f>+IF(A70="No",IF(OR(C94="",C95="",C96="",C97="",C98="",C99="",C100="",C101="",C102=""),"Valide todos los criterios",IF(AND(C94="Cumple",C95="Cumple",C96="Cumple",C97="Cumple",C98="Cumple",C99="Cumple",C100="Cumple",C101="Cumple",C102="Cumple"),"Cumple variable","No cumple variable")),IF(OR(C103=""),"Valide todos los criterios",IF(AND(C103="Cumple"),"Cumple variable","No cumple variable")))</f>
        <v>Valide todos los criterios</v>
      </c>
      <c r="E94" s="273" t="s">
        <v>32</v>
      </c>
      <c r="F94" s="273"/>
      <c r="G94" s="273"/>
      <c r="H94" s="273"/>
      <c r="I94" s="273"/>
      <c r="J94" s="274"/>
    </row>
    <row r="95" spans="1:10" ht="20.100000000000001" customHeight="1" x14ac:dyDescent="0.2">
      <c r="A95" s="204"/>
      <c r="B95" s="6" t="s">
        <v>33</v>
      </c>
      <c r="C95" s="7"/>
      <c r="D95" s="205"/>
      <c r="E95" s="159"/>
      <c r="F95" s="160"/>
      <c r="G95" s="160"/>
      <c r="H95" s="160"/>
      <c r="I95" s="160"/>
      <c r="J95" s="161"/>
    </row>
    <row r="96" spans="1:10" ht="20.100000000000001" customHeight="1" x14ac:dyDescent="0.2">
      <c r="A96" s="204"/>
      <c r="B96" s="6" t="s">
        <v>34</v>
      </c>
      <c r="C96" s="7"/>
      <c r="D96" s="205"/>
      <c r="E96" s="159"/>
      <c r="F96" s="160"/>
      <c r="G96" s="160"/>
      <c r="H96" s="160"/>
      <c r="I96" s="160"/>
      <c r="J96" s="161"/>
    </row>
    <row r="97" spans="1:10" ht="20.100000000000001" customHeight="1" x14ac:dyDescent="0.2">
      <c r="A97" s="204"/>
      <c r="B97" s="6" t="s">
        <v>35</v>
      </c>
      <c r="C97" s="7"/>
      <c r="D97" s="205"/>
      <c r="E97" s="159"/>
      <c r="F97" s="160"/>
      <c r="G97" s="160"/>
      <c r="H97" s="160"/>
      <c r="I97" s="160"/>
      <c r="J97" s="161"/>
    </row>
    <row r="98" spans="1:10" ht="20.100000000000001" customHeight="1" x14ac:dyDescent="0.2">
      <c r="A98" s="204"/>
      <c r="B98" s="6" t="s">
        <v>36</v>
      </c>
      <c r="C98" s="7"/>
      <c r="D98" s="205"/>
      <c r="E98" s="159"/>
      <c r="F98" s="160"/>
      <c r="G98" s="160"/>
      <c r="H98" s="160"/>
      <c r="I98" s="160"/>
      <c r="J98" s="161"/>
    </row>
    <row r="99" spans="1:10" ht="20.100000000000001" customHeight="1" x14ac:dyDescent="0.2">
      <c r="A99" s="204"/>
      <c r="B99" s="6" t="s">
        <v>37</v>
      </c>
      <c r="C99" s="7"/>
      <c r="D99" s="205"/>
      <c r="E99" s="159"/>
      <c r="F99" s="160"/>
      <c r="G99" s="160"/>
      <c r="H99" s="160"/>
      <c r="I99" s="160"/>
      <c r="J99" s="161"/>
    </row>
    <row r="100" spans="1:10" ht="20.100000000000001" customHeight="1" x14ac:dyDescent="0.2">
      <c r="A100" s="204"/>
      <c r="B100" s="6" t="s">
        <v>38</v>
      </c>
      <c r="C100" s="7"/>
      <c r="D100" s="205"/>
      <c r="E100" s="159"/>
      <c r="F100" s="160"/>
      <c r="G100" s="160"/>
      <c r="H100" s="160"/>
      <c r="I100" s="160"/>
      <c r="J100" s="161"/>
    </row>
    <row r="101" spans="1:10" ht="20.100000000000001" customHeight="1" x14ac:dyDescent="0.2">
      <c r="A101" s="204"/>
      <c r="B101" s="6" t="s">
        <v>39</v>
      </c>
      <c r="C101" s="7"/>
      <c r="D101" s="205"/>
      <c r="E101" s="159"/>
      <c r="F101" s="160"/>
      <c r="G101" s="160"/>
      <c r="H101" s="160"/>
      <c r="I101" s="160"/>
      <c r="J101" s="161"/>
    </row>
    <row r="102" spans="1:10" ht="20.100000000000001" customHeight="1" x14ac:dyDescent="0.2">
      <c r="A102" s="204"/>
      <c r="B102" s="6" t="s">
        <v>40</v>
      </c>
      <c r="C102" s="7"/>
      <c r="D102" s="205"/>
      <c r="E102" s="159"/>
      <c r="F102" s="160"/>
      <c r="G102" s="160"/>
      <c r="H102" s="160"/>
      <c r="I102" s="160"/>
      <c r="J102" s="161"/>
    </row>
    <row r="103" spans="1:10" ht="20.100000000000001" customHeight="1" thickBot="1" x14ac:dyDescent="0.25">
      <c r="A103" s="271"/>
      <c r="B103" s="54" t="s">
        <v>31</v>
      </c>
      <c r="C103" s="11"/>
      <c r="D103" s="203"/>
      <c r="E103" s="162"/>
      <c r="F103" s="163"/>
      <c r="G103" s="163"/>
      <c r="H103" s="163"/>
      <c r="I103" s="163"/>
      <c r="J103" s="164"/>
    </row>
    <row r="104" spans="1:10" ht="20.100000000000001" customHeight="1" x14ac:dyDescent="0.2">
      <c r="A104" s="176" t="s">
        <v>302</v>
      </c>
      <c r="B104" s="8" t="s">
        <v>31</v>
      </c>
      <c r="C104" s="9"/>
      <c r="D104" s="201" t="str">
        <f>+IF(A70="No",IF(OR(C104="",C105="",C106="",C107="",C108="",C109="",C110="",C111="",C112=""),"Valide todos los criterios",IF(AND(C104="Cumple",C105="Cumple",C106="Cumple",C107="Cumple",C108="Cumple",C109="Cumple",C110="Cumple",C111="Cumple",C112="Cumple"),"Cumple variable","No cumple variable")),IF(OR(C113="",C114="",C115=""),"Valide todos los criterios",IF(AND(C113="Cumple",C114="Cumple",C115="Cumple"),"Cumple variable","No cumple variable")))</f>
        <v>Valide todos los criterios</v>
      </c>
      <c r="E104" s="157" t="s">
        <v>32</v>
      </c>
      <c r="F104" s="157"/>
      <c r="G104" s="157"/>
      <c r="H104" s="157"/>
      <c r="I104" s="157"/>
      <c r="J104" s="158"/>
    </row>
    <row r="105" spans="1:10" ht="20.100000000000001" customHeight="1" x14ac:dyDescent="0.2">
      <c r="A105" s="177"/>
      <c r="B105" s="6" t="s">
        <v>33</v>
      </c>
      <c r="C105" s="7"/>
      <c r="D105" s="205"/>
      <c r="E105" s="159"/>
      <c r="F105" s="160"/>
      <c r="G105" s="160"/>
      <c r="H105" s="160"/>
      <c r="I105" s="160"/>
      <c r="J105" s="161"/>
    </row>
    <row r="106" spans="1:10" ht="20.100000000000001" customHeight="1" x14ac:dyDescent="0.2">
      <c r="A106" s="177"/>
      <c r="B106" s="6" t="s">
        <v>34</v>
      </c>
      <c r="C106" s="7"/>
      <c r="D106" s="205"/>
      <c r="E106" s="159"/>
      <c r="F106" s="160"/>
      <c r="G106" s="160"/>
      <c r="H106" s="160"/>
      <c r="I106" s="160"/>
      <c r="J106" s="161"/>
    </row>
    <row r="107" spans="1:10" ht="20.100000000000001" customHeight="1" x14ac:dyDescent="0.2">
      <c r="A107" s="177"/>
      <c r="B107" s="6" t="s">
        <v>35</v>
      </c>
      <c r="C107" s="7"/>
      <c r="D107" s="205"/>
      <c r="E107" s="159"/>
      <c r="F107" s="160"/>
      <c r="G107" s="160"/>
      <c r="H107" s="160"/>
      <c r="I107" s="160"/>
      <c r="J107" s="161"/>
    </row>
    <row r="108" spans="1:10" ht="20.100000000000001" customHeight="1" x14ac:dyDescent="0.2">
      <c r="A108" s="177"/>
      <c r="B108" s="6" t="s">
        <v>36</v>
      </c>
      <c r="C108" s="7"/>
      <c r="D108" s="205"/>
      <c r="E108" s="159"/>
      <c r="F108" s="160"/>
      <c r="G108" s="160"/>
      <c r="H108" s="160"/>
      <c r="I108" s="160"/>
      <c r="J108" s="161"/>
    </row>
    <row r="109" spans="1:10" ht="20.100000000000001" customHeight="1" x14ac:dyDescent="0.2">
      <c r="A109" s="177"/>
      <c r="B109" s="6" t="s">
        <v>37</v>
      </c>
      <c r="C109" s="7"/>
      <c r="D109" s="205"/>
      <c r="E109" s="159"/>
      <c r="F109" s="160"/>
      <c r="G109" s="160"/>
      <c r="H109" s="160"/>
      <c r="I109" s="160"/>
      <c r="J109" s="161"/>
    </row>
    <row r="110" spans="1:10" ht="20.100000000000001" customHeight="1" x14ac:dyDescent="0.2">
      <c r="A110" s="177"/>
      <c r="B110" s="6" t="s">
        <v>38</v>
      </c>
      <c r="C110" s="7"/>
      <c r="D110" s="205"/>
      <c r="E110" s="159"/>
      <c r="F110" s="160"/>
      <c r="G110" s="160"/>
      <c r="H110" s="160"/>
      <c r="I110" s="160"/>
      <c r="J110" s="161"/>
    </row>
    <row r="111" spans="1:10" ht="20.100000000000001" customHeight="1" x14ac:dyDescent="0.2">
      <c r="A111" s="177"/>
      <c r="B111" s="6" t="s">
        <v>39</v>
      </c>
      <c r="C111" s="7"/>
      <c r="D111" s="205"/>
      <c r="E111" s="159"/>
      <c r="F111" s="160"/>
      <c r="G111" s="160"/>
      <c r="H111" s="160"/>
      <c r="I111" s="160"/>
      <c r="J111" s="161"/>
    </row>
    <row r="112" spans="1:10" ht="20.100000000000001" customHeight="1" x14ac:dyDescent="0.2">
      <c r="A112" s="177"/>
      <c r="B112" s="6" t="s">
        <v>40</v>
      </c>
      <c r="C112" s="7"/>
      <c r="D112" s="205"/>
      <c r="E112" s="159"/>
      <c r="F112" s="160"/>
      <c r="G112" s="160"/>
      <c r="H112" s="160"/>
      <c r="I112" s="160"/>
      <c r="J112" s="161"/>
    </row>
    <row r="113" spans="1:10" ht="20.100000000000001" customHeight="1" x14ac:dyDescent="0.2">
      <c r="A113" s="197"/>
      <c r="B113" s="52" t="s">
        <v>31</v>
      </c>
      <c r="C113" s="13"/>
      <c r="D113" s="202"/>
      <c r="E113" s="159"/>
      <c r="F113" s="160"/>
      <c r="G113" s="160"/>
      <c r="H113" s="160"/>
      <c r="I113" s="160"/>
      <c r="J113" s="161"/>
    </row>
    <row r="114" spans="1:10" ht="20.100000000000001" customHeight="1" x14ac:dyDescent="0.2">
      <c r="A114" s="197"/>
      <c r="B114" s="52" t="s">
        <v>33</v>
      </c>
      <c r="C114" s="13"/>
      <c r="D114" s="202"/>
      <c r="E114" s="159"/>
      <c r="F114" s="160"/>
      <c r="G114" s="160"/>
      <c r="H114" s="160"/>
      <c r="I114" s="160"/>
      <c r="J114" s="161"/>
    </row>
    <row r="115" spans="1:10" ht="20.100000000000001" customHeight="1" thickBot="1" x14ac:dyDescent="0.25">
      <c r="A115" s="178"/>
      <c r="B115" s="53" t="s">
        <v>34</v>
      </c>
      <c r="C115" s="11"/>
      <c r="D115" s="203"/>
      <c r="E115" s="162"/>
      <c r="F115" s="163"/>
      <c r="G115" s="163"/>
      <c r="H115" s="163"/>
      <c r="I115" s="163"/>
      <c r="J115" s="164"/>
    </row>
    <row r="116" spans="1:10" ht="20.100000000000001" customHeight="1" x14ac:dyDescent="0.2">
      <c r="A116" s="176" t="s">
        <v>303</v>
      </c>
      <c r="B116" s="8" t="s">
        <v>31</v>
      </c>
      <c r="C116" s="9"/>
      <c r="D116" s="201" t="str">
        <f>+IF(OR(C116="",C117="",C118="",C119="",C120=""),"Valide todos los criterios",IF(AND(C116="Cumple",C117="Cumple",C118="Cumple",C119="Cumple",C120="Cumple"),"Cumple variable","No cumple variable"))</f>
        <v>Valide todos los criterios</v>
      </c>
      <c r="E116" s="157" t="s">
        <v>32</v>
      </c>
      <c r="F116" s="157"/>
      <c r="G116" s="157"/>
      <c r="H116" s="157"/>
      <c r="I116" s="157"/>
      <c r="J116" s="158"/>
    </row>
    <row r="117" spans="1:10" ht="30" customHeight="1" x14ac:dyDescent="0.2">
      <c r="A117" s="177"/>
      <c r="B117" s="6" t="s">
        <v>33</v>
      </c>
      <c r="C117" s="7"/>
      <c r="D117" s="205"/>
      <c r="E117" s="159"/>
      <c r="F117" s="160"/>
      <c r="G117" s="160"/>
      <c r="H117" s="160"/>
      <c r="I117" s="160"/>
      <c r="J117" s="161"/>
    </row>
    <row r="118" spans="1:10" ht="30" customHeight="1" x14ac:dyDescent="0.2">
      <c r="A118" s="177"/>
      <c r="B118" s="6" t="s">
        <v>34</v>
      </c>
      <c r="C118" s="7"/>
      <c r="D118" s="205"/>
      <c r="E118" s="159"/>
      <c r="F118" s="160"/>
      <c r="G118" s="160"/>
      <c r="H118" s="160"/>
      <c r="I118" s="160"/>
      <c r="J118" s="161"/>
    </row>
    <row r="119" spans="1:10" ht="30" customHeight="1" x14ac:dyDescent="0.2">
      <c r="A119" s="177"/>
      <c r="B119" s="6" t="s">
        <v>35</v>
      </c>
      <c r="C119" s="7"/>
      <c r="D119" s="205"/>
      <c r="E119" s="159"/>
      <c r="F119" s="160"/>
      <c r="G119" s="160"/>
      <c r="H119" s="160"/>
      <c r="I119" s="160"/>
      <c r="J119" s="161"/>
    </row>
    <row r="120" spans="1:10" ht="30" customHeight="1" thickBot="1" x14ac:dyDescent="0.25">
      <c r="A120" s="178"/>
      <c r="B120" s="10" t="s">
        <v>36</v>
      </c>
      <c r="C120" s="11"/>
      <c r="D120" s="203"/>
      <c r="E120" s="162"/>
      <c r="F120" s="163"/>
      <c r="G120" s="163"/>
      <c r="H120" s="163"/>
      <c r="I120" s="163"/>
      <c r="J120" s="164"/>
    </row>
    <row r="121" spans="1:10" ht="39.950000000000003" customHeight="1" thickBot="1" x14ac:dyDescent="0.25">
      <c r="A121" s="171" t="s">
        <v>213</v>
      </c>
      <c r="B121" s="172"/>
      <c r="C121" s="172"/>
      <c r="D121" s="172"/>
      <c r="E121" s="172"/>
      <c r="F121" s="172"/>
      <c r="G121" s="172"/>
      <c r="H121" s="173"/>
      <c r="I121" s="174" t="str">
        <f>+IF(D122="Variable no aplica","Obligación no aplica",IF(OR(D122="Valide todos los criterios"),"Valide todas las variables",IF(AND(D122="Cumple variable"),"Cumple obligación","No cumple obligación")))</f>
        <v>Valide todas las variables</v>
      </c>
      <c r="J121" s="175"/>
    </row>
    <row r="122" spans="1:10" ht="20.100000000000001" customHeight="1" x14ac:dyDescent="0.2">
      <c r="A122" s="176" t="s">
        <v>213</v>
      </c>
      <c r="B122" s="265" t="s">
        <v>33</v>
      </c>
      <c r="C122" s="276"/>
      <c r="D122" s="198" t="str">
        <f>+IF(OR(C122=""),"Valide todos los criterios",IF(AND(C122="No aplica"),"Variable no aplica",IF(OR(C122="No cumple"),"No cumple variable","Cumple variable")))</f>
        <v>Valide todos los criterios</v>
      </c>
      <c r="E122" s="157" t="s">
        <v>32</v>
      </c>
      <c r="F122" s="157"/>
      <c r="G122" s="157"/>
      <c r="H122" s="157"/>
      <c r="I122" s="157"/>
      <c r="J122" s="158"/>
    </row>
    <row r="123" spans="1:10" ht="129.94999999999999" customHeight="1" thickBot="1" x14ac:dyDescent="0.25">
      <c r="A123" s="178"/>
      <c r="B123" s="266"/>
      <c r="C123" s="277"/>
      <c r="D123" s="200"/>
      <c r="E123" s="162"/>
      <c r="F123" s="163"/>
      <c r="G123" s="163"/>
      <c r="H123" s="163"/>
      <c r="I123" s="163"/>
      <c r="J123" s="164"/>
    </row>
    <row r="124" spans="1:10" ht="39.950000000000003" customHeight="1" thickBot="1" x14ac:dyDescent="0.25">
      <c r="A124" s="171" t="s">
        <v>214</v>
      </c>
      <c r="B124" s="172"/>
      <c r="C124" s="172"/>
      <c r="D124" s="172"/>
      <c r="E124" s="172"/>
      <c r="F124" s="172"/>
      <c r="G124" s="172"/>
      <c r="H124" s="173"/>
      <c r="I124" s="174" t="str">
        <f>+IF(OR(D125="Valide todos los criterios"),"Valide todas las variables",IF(AND(D125="Cumple variable"),"Cumple obligación","No cumple obligación"))</f>
        <v>Valide todas las variables</v>
      </c>
      <c r="J124" s="175"/>
    </row>
    <row r="125" spans="1:10" ht="20.100000000000001" customHeight="1" x14ac:dyDescent="0.2">
      <c r="A125" s="176" t="s">
        <v>214</v>
      </c>
      <c r="B125" s="8" t="s">
        <v>31</v>
      </c>
      <c r="C125" s="9"/>
      <c r="D125" s="201" t="str">
        <f>+IF(OR(C125="",C126="",C127="",C128="",C129="",C130="",C131="",C132="",C133="",C134="",C135=""),"Valide todos los criterios",IF(AND(C125="Cumple",C126="Cumple",C127="Cumple",C128="Cumple",C129="Cumple",C130="Cumple",C131="Cumple",C132="Cumple",C133="Cumple",C134="Cumple",C135="Cumple"),"Cumple variable","No cumple variable"))</f>
        <v>Valide todos los criterios</v>
      </c>
      <c r="E125" s="157" t="s">
        <v>32</v>
      </c>
      <c r="F125" s="157"/>
      <c r="G125" s="157"/>
      <c r="H125" s="157"/>
      <c r="I125" s="157"/>
      <c r="J125" s="158"/>
    </row>
    <row r="126" spans="1:10" ht="20.100000000000001" customHeight="1" x14ac:dyDescent="0.2">
      <c r="A126" s="204"/>
      <c r="B126" s="6" t="s">
        <v>33</v>
      </c>
      <c r="C126" s="7"/>
      <c r="D126" s="205"/>
      <c r="E126" s="206"/>
      <c r="F126" s="207"/>
      <c r="G126" s="207"/>
      <c r="H126" s="207"/>
      <c r="I126" s="207"/>
      <c r="J126" s="208"/>
    </row>
    <row r="127" spans="1:10" ht="20.100000000000001" customHeight="1" x14ac:dyDescent="0.2">
      <c r="A127" s="204"/>
      <c r="B127" s="6" t="s">
        <v>34</v>
      </c>
      <c r="C127" s="7"/>
      <c r="D127" s="205"/>
      <c r="E127" s="159"/>
      <c r="F127" s="160"/>
      <c r="G127" s="160"/>
      <c r="H127" s="160"/>
      <c r="I127" s="160"/>
      <c r="J127" s="161"/>
    </row>
    <row r="128" spans="1:10" ht="20.100000000000001" customHeight="1" x14ac:dyDescent="0.2">
      <c r="A128" s="204"/>
      <c r="B128" s="6" t="s">
        <v>35</v>
      </c>
      <c r="C128" s="7"/>
      <c r="D128" s="205"/>
      <c r="E128" s="159"/>
      <c r="F128" s="160"/>
      <c r="G128" s="160"/>
      <c r="H128" s="160"/>
      <c r="I128" s="160"/>
      <c r="J128" s="161"/>
    </row>
    <row r="129" spans="1:10" ht="20.100000000000001" customHeight="1" x14ac:dyDescent="0.2">
      <c r="A129" s="204"/>
      <c r="B129" s="12" t="s">
        <v>36</v>
      </c>
      <c r="C129" s="13"/>
      <c r="D129" s="202"/>
      <c r="E129" s="159"/>
      <c r="F129" s="160"/>
      <c r="G129" s="160"/>
      <c r="H129" s="160"/>
      <c r="I129" s="160"/>
      <c r="J129" s="161"/>
    </row>
    <row r="130" spans="1:10" ht="20.100000000000001" customHeight="1" x14ac:dyDescent="0.2">
      <c r="A130" s="204"/>
      <c r="B130" s="12" t="s">
        <v>37</v>
      </c>
      <c r="C130" s="13"/>
      <c r="D130" s="202"/>
      <c r="E130" s="159"/>
      <c r="F130" s="160"/>
      <c r="G130" s="160"/>
      <c r="H130" s="160"/>
      <c r="I130" s="160"/>
      <c r="J130" s="161"/>
    </row>
    <row r="131" spans="1:10" ht="20.100000000000001" customHeight="1" x14ac:dyDescent="0.2">
      <c r="A131" s="204"/>
      <c r="B131" s="12" t="s">
        <v>38</v>
      </c>
      <c r="C131" s="13"/>
      <c r="D131" s="202"/>
      <c r="E131" s="159"/>
      <c r="F131" s="160"/>
      <c r="G131" s="160"/>
      <c r="H131" s="160"/>
      <c r="I131" s="160"/>
      <c r="J131" s="161"/>
    </row>
    <row r="132" spans="1:10" ht="20.100000000000001" customHeight="1" x14ac:dyDescent="0.2">
      <c r="A132" s="204"/>
      <c r="B132" s="12" t="s">
        <v>39</v>
      </c>
      <c r="C132" s="13"/>
      <c r="D132" s="202"/>
      <c r="E132" s="159"/>
      <c r="F132" s="160"/>
      <c r="G132" s="160"/>
      <c r="H132" s="160"/>
      <c r="I132" s="160"/>
      <c r="J132" s="161"/>
    </row>
    <row r="133" spans="1:10" ht="20.100000000000001" customHeight="1" x14ac:dyDescent="0.2">
      <c r="A133" s="204"/>
      <c r="B133" s="12" t="s">
        <v>40</v>
      </c>
      <c r="C133" s="13"/>
      <c r="D133" s="202"/>
      <c r="E133" s="159"/>
      <c r="F133" s="160"/>
      <c r="G133" s="160"/>
      <c r="H133" s="160"/>
      <c r="I133" s="160"/>
      <c r="J133" s="161"/>
    </row>
    <row r="134" spans="1:10" ht="20.100000000000001" customHeight="1" x14ac:dyDescent="0.2">
      <c r="A134" s="204"/>
      <c r="B134" s="12" t="s">
        <v>47</v>
      </c>
      <c r="C134" s="13"/>
      <c r="D134" s="202"/>
      <c r="E134" s="159"/>
      <c r="F134" s="160"/>
      <c r="G134" s="160"/>
      <c r="H134" s="160"/>
      <c r="I134" s="160"/>
      <c r="J134" s="161"/>
    </row>
    <row r="135" spans="1:10" ht="20.100000000000001" customHeight="1" thickBot="1" x14ac:dyDescent="0.25">
      <c r="A135" s="178"/>
      <c r="B135" s="10" t="s">
        <v>48</v>
      </c>
      <c r="C135" s="11"/>
      <c r="D135" s="203"/>
      <c r="E135" s="162"/>
      <c r="F135" s="163"/>
      <c r="G135" s="163"/>
      <c r="H135" s="163"/>
      <c r="I135" s="163"/>
      <c r="J135" s="164"/>
    </row>
    <row r="136" spans="1:10" ht="39.950000000000003" customHeight="1" thickBot="1" x14ac:dyDescent="0.25">
      <c r="A136" s="171" t="s">
        <v>215</v>
      </c>
      <c r="B136" s="172"/>
      <c r="C136" s="172"/>
      <c r="D136" s="172"/>
      <c r="E136" s="172"/>
      <c r="F136" s="172"/>
      <c r="G136" s="172"/>
      <c r="H136" s="173"/>
      <c r="I136" s="174" t="str">
        <f>+IF(D137="Variable no aplica","Obligación no aplica",IF(OR(D137=""),"Valide todas las variables",IF(AND(D137="Cumple variable"),"Cumple obligación","No cumple obligación")))</f>
        <v>Valide todas las variables</v>
      </c>
      <c r="J136" s="175"/>
    </row>
    <row r="137" spans="1:10" ht="20.100000000000001" customHeight="1" x14ac:dyDescent="0.2">
      <c r="A137" s="176" t="s">
        <v>215</v>
      </c>
      <c r="B137" s="165" t="s">
        <v>51</v>
      </c>
      <c r="C137" s="168"/>
      <c r="D137" s="209"/>
      <c r="E137" s="157" t="s">
        <v>32</v>
      </c>
      <c r="F137" s="157"/>
      <c r="G137" s="157"/>
      <c r="H137" s="157"/>
      <c r="I137" s="157"/>
      <c r="J137" s="158"/>
    </row>
    <row r="138" spans="1:10" ht="20.100000000000001" customHeight="1" x14ac:dyDescent="0.2">
      <c r="A138" s="177"/>
      <c r="B138" s="166"/>
      <c r="C138" s="169"/>
      <c r="D138" s="210"/>
      <c r="E138" s="159"/>
      <c r="F138" s="160"/>
      <c r="G138" s="160"/>
      <c r="H138" s="160"/>
      <c r="I138" s="160"/>
      <c r="J138" s="161"/>
    </row>
    <row r="139" spans="1:10" ht="20.100000000000001" customHeight="1" x14ac:dyDescent="0.2">
      <c r="A139" s="177"/>
      <c r="B139" s="166"/>
      <c r="C139" s="169"/>
      <c r="D139" s="210"/>
      <c r="E139" s="159"/>
      <c r="F139" s="160"/>
      <c r="G139" s="160"/>
      <c r="H139" s="160"/>
      <c r="I139" s="160"/>
      <c r="J139" s="161"/>
    </row>
    <row r="140" spans="1:10" ht="20.100000000000001" customHeight="1" x14ac:dyDescent="0.2">
      <c r="A140" s="177"/>
      <c r="B140" s="166"/>
      <c r="C140" s="169"/>
      <c r="D140" s="210"/>
      <c r="E140" s="159"/>
      <c r="F140" s="160"/>
      <c r="G140" s="160"/>
      <c r="H140" s="160"/>
      <c r="I140" s="160"/>
      <c r="J140" s="161"/>
    </row>
    <row r="141" spans="1:10" ht="20.100000000000001" customHeight="1" x14ac:dyDescent="0.2">
      <c r="A141" s="177"/>
      <c r="B141" s="166"/>
      <c r="C141" s="169"/>
      <c r="D141" s="210"/>
      <c r="E141" s="159"/>
      <c r="F141" s="160"/>
      <c r="G141" s="160"/>
      <c r="H141" s="160"/>
      <c r="I141" s="160"/>
      <c r="J141" s="161"/>
    </row>
    <row r="142" spans="1:10" ht="20.100000000000001" customHeight="1" x14ac:dyDescent="0.2">
      <c r="A142" s="177"/>
      <c r="B142" s="166"/>
      <c r="C142" s="169"/>
      <c r="D142" s="210"/>
      <c r="E142" s="159"/>
      <c r="F142" s="160"/>
      <c r="G142" s="160"/>
      <c r="H142" s="160"/>
      <c r="I142" s="160"/>
      <c r="J142" s="161"/>
    </row>
    <row r="143" spans="1:10" ht="20.100000000000001" customHeight="1" x14ac:dyDescent="0.2">
      <c r="A143" s="177"/>
      <c r="B143" s="166"/>
      <c r="C143" s="169"/>
      <c r="D143" s="210"/>
      <c r="E143" s="159"/>
      <c r="F143" s="160"/>
      <c r="G143" s="160"/>
      <c r="H143" s="160"/>
      <c r="I143" s="160"/>
      <c r="J143" s="161"/>
    </row>
    <row r="144" spans="1:10" ht="20.100000000000001" customHeight="1" thickBot="1" x14ac:dyDescent="0.25">
      <c r="A144" s="178"/>
      <c r="B144" s="167"/>
      <c r="C144" s="170"/>
      <c r="D144" s="211"/>
      <c r="E144" s="162"/>
      <c r="F144" s="163"/>
      <c r="G144" s="163"/>
      <c r="H144" s="163"/>
      <c r="I144" s="163"/>
      <c r="J144" s="164"/>
    </row>
    <row r="145" spans="1:10" ht="60" customHeight="1" thickBot="1" x14ac:dyDescent="0.25">
      <c r="A145" s="171" t="s">
        <v>217</v>
      </c>
      <c r="B145" s="172"/>
      <c r="C145" s="172"/>
      <c r="D145" s="172"/>
      <c r="E145" s="172"/>
      <c r="F145" s="172"/>
      <c r="G145" s="172"/>
      <c r="H145" s="173"/>
      <c r="I145" s="174" t="str">
        <f>+IF(C148="X","Obligación no aplica",IF(OR(D146="Valide todos los criterios"),"Valide todas las variables",IF(AND(D146="Cumple variable"),"Cumple obligación","No cumple obligación")))</f>
        <v>Valide todas las variables</v>
      </c>
      <c r="J145" s="175"/>
    </row>
    <row r="146" spans="1:10" ht="20.100000000000001" customHeight="1" x14ac:dyDescent="0.2">
      <c r="A146" s="275" t="s">
        <v>216</v>
      </c>
      <c r="B146" s="8" t="s">
        <v>31</v>
      </c>
      <c r="C146" s="9"/>
      <c r="D146" s="201" t="str">
        <f>+IF(C148="X","Variable no aplica",IF(C147="No aplica",IF(OR(C146=""),"Valide todos los criterios",IF(AND(C146="Cumple"),"Cumple variable","No cumple variable")),IF(OR(C146="",C147=""),"Valide todos los criterios",IF(AND(C146="Cumple",C147="Cumple"),"Cumple variable","No cumple variable"))))</f>
        <v>Valide todos los criterios</v>
      </c>
      <c r="E146" s="157" t="s">
        <v>32</v>
      </c>
      <c r="F146" s="157"/>
      <c r="G146" s="157"/>
      <c r="H146" s="157"/>
      <c r="I146" s="157"/>
      <c r="J146" s="158"/>
    </row>
    <row r="147" spans="1:10" ht="150" customHeight="1" x14ac:dyDescent="0.2">
      <c r="A147" s="204"/>
      <c r="B147" s="12" t="s">
        <v>33</v>
      </c>
      <c r="C147" s="13"/>
      <c r="D147" s="202"/>
      <c r="E147" s="159"/>
      <c r="F147" s="160"/>
      <c r="G147" s="160"/>
      <c r="H147" s="160"/>
      <c r="I147" s="160"/>
      <c r="J147" s="161"/>
    </row>
    <row r="148" spans="1:10" ht="20.100000000000001" customHeight="1" thickBot="1" x14ac:dyDescent="0.25">
      <c r="A148" s="271"/>
      <c r="B148" s="14" t="s">
        <v>41</v>
      </c>
      <c r="C148" s="15"/>
      <c r="D148" s="203"/>
      <c r="E148" s="162"/>
      <c r="F148" s="163"/>
      <c r="G148" s="163"/>
      <c r="H148" s="163"/>
      <c r="I148" s="163"/>
      <c r="J148" s="164"/>
    </row>
    <row r="149" spans="1:10" ht="39.950000000000003" customHeight="1" thickBot="1" x14ac:dyDescent="0.25">
      <c r="A149" s="171" t="s">
        <v>218</v>
      </c>
      <c r="B149" s="172"/>
      <c r="C149" s="172"/>
      <c r="D149" s="172"/>
      <c r="E149" s="172"/>
      <c r="F149" s="172"/>
      <c r="G149" s="172"/>
      <c r="H149" s="173"/>
      <c r="I149" s="174" t="str">
        <f>+IF(D150="Variable no aplica","Obligación no aplica",IF(OR(D150=""),"Valide todas las variables",IF(AND(D150="Cumple variable"),"Cumple obligación","No cumple obligación")))</f>
        <v>Valide todas las variables</v>
      </c>
      <c r="J149" s="175"/>
    </row>
    <row r="150" spans="1:10" ht="20.100000000000001" customHeight="1" x14ac:dyDescent="0.2">
      <c r="A150" s="176" t="s">
        <v>218</v>
      </c>
      <c r="B150" s="165" t="s">
        <v>51</v>
      </c>
      <c r="C150" s="168"/>
      <c r="D150" s="154"/>
      <c r="E150" s="157" t="s">
        <v>32</v>
      </c>
      <c r="F150" s="157"/>
      <c r="G150" s="157"/>
      <c r="H150" s="157"/>
      <c r="I150" s="157"/>
      <c r="J150" s="158"/>
    </row>
    <row r="151" spans="1:10" ht="20.100000000000001" customHeight="1" x14ac:dyDescent="0.2">
      <c r="A151" s="177"/>
      <c r="B151" s="166"/>
      <c r="C151" s="169"/>
      <c r="D151" s="155"/>
      <c r="E151" s="159"/>
      <c r="F151" s="160"/>
      <c r="G151" s="160"/>
      <c r="H151" s="160"/>
      <c r="I151" s="160"/>
      <c r="J151" s="161"/>
    </row>
    <row r="152" spans="1:10" ht="20.100000000000001" customHeight="1" x14ac:dyDescent="0.2">
      <c r="A152" s="177"/>
      <c r="B152" s="166"/>
      <c r="C152" s="169"/>
      <c r="D152" s="155"/>
      <c r="E152" s="159"/>
      <c r="F152" s="160"/>
      <c r="G152" s="160"/>
      <c r="H152" s="160"/>
      <c r="I152" s="160"/>
      <c r="J152" s="161"/>
    </row>
    <row r="153" spans="1:10" ht="20.100000000000001" customHeight="1" x14ac:dyDescent="0.2">
      <c r="A153" s="177"/>
      <c r="B153" s="166"/>
      <c r="C153" s="169"/>
      <c r="D153" s="155"/>
      <c r="E153" s="159"/>
      <c r="F153" s="160"/>
      <c r="G153" s="160"/>
      <c r="H153" s="160"/>
      <c r="I153" s="160"/>
      <c r="J153" s="161"/>
    </row>
    <row r="154" spans="1:10" ht="20.100000000000001" customHeight="1" x14ac:dyDescent="0.2">
      <c r="A154" s="177"/>
      <c r="B154" s="166"/>
      <c r="C154" s="169"/>
      <c r="D154" s="155"/>
      <c r="E154" s="159"/>
      <c r="F154" s="160"/>
      <c r="G154" s="160"/>
      <c r="H154" s="160"/>
      <c r="I154" s="160"/>
      <c r="J154" s="161"/>
    </row>
    <row r="155" spans="1:10" ht="20.100000000000001" customHeight="1" x14ac:dyDescent="0.2">
      <c r="A155" s="177"/>
      <c r="B155" s="166"/>
      <c r="C155" s="169"/>
      <c r="D155" s="155"/>
      <c r="E155" s="159"/>
      <c r="F155" s="160"/>
      <c r="G155" s="160"/>
      <c r="H155" s="160"/>
      <c r="I155" s="160"/>
      <c r="J155" s="161"/>
    </row>
    <row r="156" spans="1:10" ht="20.100000000000001" customHeight="1" x14ac:dyDescent="0.2">
      <c r="A156" s="177"/>
      <c r="B156" s="166"/>
      <c r="C156" s="169"/>
      <c r="D156" s="155"/>
      <c r="E156" s="159"/>
      <c r="F156" s="160"/>
      <c r="G156" s="160"/>
      <c r="H156" s="160"/>
      <c r="I156" s="160"/>
      <c r="J156" s="161"/>
    </row>
    <row r="157" spans="1:10" ht="20.100000000000001" customHeight="1" thickBot="1" x14ac:dyDescent="0.25">
      <c r="A157" s="178"/>
      <c r="B157" s="167"/>
      <c r="C157" s="170"/>
      <c r="D157" s="156"/>
      <c r="E157" s="162"/>
      <c r="F157" s="163"/>
      <c r="G157" s="163"/>
      <c r="H157" s="163"/>
      <c r="I157" s="163"/>
      <c r="J157" s="164"/>
    </row>
    <row r="158" spans="1:10" ht="39.950000000000003" customHeight="1" thickBot="1" x14ac:dyDescent="0.25">
      <c r="A158" s="171" t="s">
        <v>256</v>
      </c>
      <c r="B158" s="172"/>
      <c r="C158" s="172"/>
      <c r="D158" s="172"/>
      <c r="E158" s="172"/>
      <c r="F158" s="172"/>
      <c r="G158" s="172"/>
      <c r="H158" s="173"/>
      <c r="I158" s="174" t="str">
        <f>+IF(D159="Variable no aplica","Obligación no aplica",IF(OR(D159=""),"Valide todas las variables",IF(AND(D159="Cumple variable"),"Cumple obligación","No cumple obligación")))</f>
        <v>Valide todas las variables</v>
      </c>
      <c r="J158" s="175"/>
    </row>
    <row r="159" spans="1:10" ht="20.100000000000001" customHeight="1" x14ac:dyDescent="0.2">
      <c r="A159" s="176" t="s">
        <v>257</v>
      </c>
      <c r="B159" s="165" t="s">
        <v>51</v>
      </c>
      <c r="C159" s="168"/>
      <c r="D159" s="154"/>
      <c r="E159" s="157" t="s">
        <v>32</v>
      </c>
      <c r="F159" s="157"/>
      <c r="G159" s="157"/>
      <c r="H159" s="157"/>
      <c r="I159" s="157"/>
      <c r="J159" s="158"/>
    </row>
    <row r="160" spans="1:10" ht="20.100000000000001" customHeight="1" x14ac:dyDescent="0.2">
      <c r="A160" s="177"/>
      <c r="B160" s="166"/>
      <c r="C160" s="169"/>
      <c r="D160" s="155"/>
      <c r="E160" s="159"/>
      <c r="F160" s="160"/>
      <c r="G160" s="160"/>
      <c r="H160" s="160"/>
      <c r="I160" s="160"/>
      <c r="J160" s="161"/>
    </row>
    <row r="161" spans="1:10" ht="20.100000000000001" customHeight="1" x14ac:dyDescent="0.2">
      <c r="A161" s="177"/>
      <c r="B161" s="166"/>
      <c r="C161" s="169"/>
      <c r="D161" s="155"/>
      <c r="E161" s="159"/>
      <c r="F161" s="160"/>
      <c r="G161" s="160"/>
      <c r="H161" s="160"/>
      <c r="I161" s="160"/>
      <c r="J161" s="161"/>
    </row>
    <row r="162" spans="1:10" ht="20.100000000000001" customHeight="1" x14ac:dyDescent="0.2">
      <c r="A162" s="177"/>
      <c r="B162" s="166"/>
      <c r="C162" s="169"/>
      <c r="D162" s="155"/>
      <c r="E162" s="159"/>
      <c r="F162" s="160"/>
      <c r="G162" s="160"/>
      <c r="H162" s="160"/>
      <c r="I162" s="160"/>
      <c r="J162" s="161"/>
    </row>
    <row r="163" spans="1:10" ht="20.100000000000001" customHeight="1" x14ac:dyDescent="0.2">
      <c r="A163" s="177"/>
      <c r="B163" s="166"/>
      <c r="C163" s="169"/>
      <c r="D163" s="155"/>
      <c r="E163" s="159"/>
      <c r="F163" s="160"/>
      <c r="G163" s="160"/>
      <c r="H163" s="160"/>
      <c r="I163" s="160"/>
      <c r="J163" s="161"/>
    </row>
    <row r="164" spans="1:10" ht="20.100000000000001" customHeight="1" x14ac:dyDescent="0.2">
      <c r="A164" s="177"/>
      <c r="B164" s="166"/>
      <c r="C164" s="169"/>
      <c r="D164" s="155"/>
      <c r="E164" s="159"/>
      <c r="F164" s="160"/>
      <c r="G164" s="160"/>
      <c r="H164" s="160"/>
      <c r="I164" s="160"/>
      <c r="J164" s="161"/>
    </row>
    <row r="165" spans="1:10" ht="20.100000000000001" customHeight="1" x14ac:dyDescent="0.2">
      <c r="A165" s="177"/>
      <c r="B165" s="166"/>
      <c r="C165" s="169"/>
      <c r="D165" s="155"/>
      <c r="E165" s="159"/>
      <c r="F165" s="160"/>
      <c r="G165" s="160"/>
      <c r="H165" s="160"/>
      <c r="I165" s="160"/>
      <c r="J165" s="161"/>
    </row>
    <row r="166" spans="1:10" ht="20.100000000000001" customHeight="1" thickBot="1" x14ac:dyDescent="0.25">
      <c r="A166" s="178"/>
      <c r="B166" s="167"/>
      <c r="C166" s="170"/>
      <c r="D166" s="156"/>
      <c r="E166" s="162"/>
      <c r="F166" s="163"/>
      <c r="G166" s="163"/>
      <c r="H166" s="163"/>
      <c r="I166" s="163"/>
      <c r="J166" s="164"/>
    </row>
    <row r="167" spans="1:10" ht="39.950000000000003" customHeight="1" thickBot="1" x14ac:dyDescent="0.25">
      <c r="A167" s="171" t="s">
        <v>258</v>
      </c>
      <c r="B167" s="172"/>
      <c r="C167" s="172"/>
      <c r="D167" s="172"/>
      <c r="E167" s="172"/>
      <c r="F167" s="172"/>
      <c r="G167" s="172"/>
      <c r="H167" s="173"/>
      <c r="I167" s="174" t="str">
        <f>+IF(C171="X","Obligación no aplica",IF(OR(D168="Valide todos los criterios"),"Valide todas las variables",IF(AND(D168="Cumple variable"),"Cumple obligación","No cumple obligación")))</f>
        <v>Valide todas las variables</v>
      </c>
      <c r="J167" s="175"/>
    </row>
    <row r="168" spans="1:10" ht="20.100000000000001" customHeight="1" x14ac:dyDescent="0.2">
      <c r="A168" s="176" t="s">
        <v>259</v>
      </c>
      <c r="B168" s="8" t="s">
        <v>31</v>
      </c>
      <c r="C168" s="9"/>
      <c r="D168" s="198" t="str">
        <f>+IF(C171="X","Variable no aplica",IF(OR(C168="",C169="",C170=""),"Valide todos los criterios",IF(OR(C168="No cumple",C169="No cumple",C170="No cumple"),"No cumple variable","Cumple variable")))</f>
        <v>Valide todos los criterios</v>
      </c>
      <c r="E168" s="157" t="s">
        <v>32</v>
      </c>
      <c r="F168" s="157"/>
      <c r="G168" s="157"/>
      <c r="H168" s="157"/>
      <c r="I168" s="157"/>
      <c r="J168" s="158"/>
    </row>
    <row r="169" spans="1:10" ht="54.95" customHeight="1" x14ac:dyDescent="0.2">
      <c r="A169" s="177"/>
      <c r="B169" s="6" t="s">
        <v>33</v>
      </c>
      <c r="C169" s="7"/>
      <c r="D169" s="199"/>
      <c r="E169" s="159"/>
      <c r="F169" s="160"/>
      <c r="G169" s="160"/>
      <c r="H169" s="160"/>
      <c r="I169" s="160"/>
      <c r="J169" s="161"/>
    </row>
    <row r="170" spans="1:10" ht="54.95" customHeight="1" x14ac:dyDescent="0.2">
      <c r="A170" s="197"/>
      <c r="B170" s="43" t="s">
        <v>34</v>
      </c>
      <c r="C170" s="13"/>
      <c r="D170" s="199"/>
      <c r="E170" s="159"/>
      <c r="F170" s="160"/>
      <c r="G170" s="160"/>
      <c r="H170" s="160"/>
      <c r="I170" s="160"/>
      <c r="J170" s="161"/>
    </row>
    <row r="171" spans="1:10" ht="20.100000000000001" customHeight="1" thickBot="1" x14ac:dyDescent="0.25">
      <c r="A171" s="178"/>
      <c r="B171" s="14" t="s">
        <v>41</v>
      </c>
      <c r="C171" s="15"/>
      <c r="D171" s="200"/>
      <c r="E171" s="162"/>
      <c r="F171" s="163"/>
      <c r="G171" s="163"/>
      <c r="H171" s="163"/>
      <c r="I171" s="163"/>
      <c r="J171" s="164"/>
    </row>
    <row r="172" spans="1:10" ht="30" customHeight="1" thickBot="1" x14ac:dyDescent="0.25">
      <c r="A172" s="262" t="s">
        <v>52</v>
      </c>
      <c r="B172" s="263"/>
      <c r="C172" s="263"/>
      <c r="D172" s="263"/>
      <c r="E172" s="263"/>
      <c r="F172" s="263"/>
      <c r="G172" s="263"/>
      <c r="H172" s="263"/>
      <c r="I172" s="263"/>
      <c r="J172" s="264"/>
    </row>
    <row r="173" spans="1:10" ht="39.950000000000003" customHeight="1" thickBot="1" x14ac:dyDescent="0.25">
      <c r="A173" s="171" t="s">
        <v>260</v>
      </c>
      <c r="B173" s="172"/>
      <c r="C173" s="172"/>
      <c r="D173" s="172"/>
      <c r="E173" s="172"/>
      <c r="F173" s="172"/>
      <c r="G173" s="172"/>
      <c r="H173" s="173"/>
      <c r="I173" s="174" t="str">
        <f>+IF(OR(D174="Valide todos los criterios"),"Valide todas las variables",IF(AND(D174="Cumple variable"),"Cumple obligación","No cumple obligación"))</f>
        <v>Valide todas las variables</v>
      </c>
      <c r="J173" s="175"/>
    </row>
    <row r="174" spans="1:10" ht="20.100000000000001" customHeight="1" x14ac:dyDescent="0.2">
      <c r="A174" s="176" t="s">
        <v>260</v>
      </c>
      <c r="B174" s="8" t="s">
        <v>31</v>
      </c>
      <c r="C174" s="9"/>
      <c r="D174" s="201" t="str">
        <f>+IF(OR(C174="",C175="",C176="",C177="",C178="",C179=""),"Valide todos los criterios",IF(AND(C174="Cumple",C175="Cumple",C176="Cumple",C177="Cumple",C178="Cumple",C179="Cumple"),"Cumple variable","No cumple variable"))</f>
        <v>Valide todos los criterios</v>
      </c>
      <c r="E174" s="157" t="s">
        <v>32</v>
      </c>
      <c r="F174" s="157"/>
      <c r="G174" s="157"/>
      <c r="H174" s="157"/>
      <c r="I174" s="157"/>
      <c r="J174" s="158"/>
    </row>
    <row r="175" spans="1:10" ht="30" customHeight="1" x14ac:dyDescent="0.2">
      <c r="A175" s="177"/>
      <c r="B175" s="6" t="s">
        <v>33</v>
      </c>
      <c r="C175" s="7"/>
      <c r="D175" s="205"/>
      <c r="E175" s="159"/>
      <c r="F175" s="160"/>
      <c r="G175" s="160"/>
      <c r="H175" s="160"/>
      <c r="I175" s="160"/>
      <c r="J175" s="161"/>
    </row>
    <row r="176" spans="1:10" ht="30" customHeight="1" x14ac:dyDescent="0.2">
      <c r="A176" s="197"/>
      <c r="B176" s="6" t="s">
        <v>34</v>
      </c>
      <c r="C176" s="13"/>
      <c r="D176" s="202"/>
      <c r="E176" s="159"/>
      <c r="F176" s="160"/>
      <c r="G176" s="160"/>
      <c r="H176" s="160"/>
      <c r="I176" s="160"/>
      <c r="J176" s="161"/>
    </row>
    <row r="177" spans="1:10" ht="30" customHeight="1" x14ac:dyDescent="0.2">
      <c r="A177" s="197"/>
      <c r="B177" s="6" t="s">
        <v>35</v>
      </c>
      <c r="C177" s="13"/>
      <c r="D177" s="202"/>
      <c r="E177" s="159"/>
      <c r="F177" s="160"/>
      <c r="G177" s="160"/>
      <c r="H177" s="160"/>
      <c r="I177" s="160"/>
      <c r="J177" s="161"/>
    </row>
    <row r="178" spans="1:10" ht="30" customHeight="1" x14ac:dyDescent="0.2">
      <c r="A178" s="197"/>
      <c r="B178" s="6" t="s">
        <v>36</v>
      </c>
      <c r="C178" s="13"/>
      <c r="D178" s="202"/>
      <c r="E178" s="159"/>
      <c r="F178" s="160"/>
      <c r="G178" s="160"/>
      <c r="H178" s="160"/>
      <c r="I178" s="160"/>
      <c r="J178" s="161"/>
    </row>
    <row r="179" spans="1:10" ht="30" customHeight="1" thickBot="1" x14ac:dyDescent="0.25">
      <c r="A179" s="178"/>
      <c r="B179" s="10" t="s">
        <v>37</v>
      </c>
      <c r="C179" s="11"/>
      <c r="D179" s="203"/>
      <c r="E179" s="162"/>
      <c r="F179" s="163"/>
      <c r="G179" s="163"/>
      <c r="H179" s="163"/>
      <c r="I179" s="163"/>
      <c r="J179" s="164"/>
    </row>
    <row r="180" spans="1:10" ht="39.950000000000003" customHeight="1" thickBot="1" x14ac:dyDescent="0.25">
      <c r="A180" s="171" t="s">
        <v>261</v>
      </c>
      <c r="B180" s="172"/>
      <c r="C180" s="172"/>
      <c r="D180" s="172"/>
      <c r="E180" s="172"/>
      <c r="F180" s="172"/>
      <c r="G180" s="172"/>
      <c r="H180" s="173"/>
      <c r="I180" s="174" t="str">
        <f>+IF(OR(D181="Valide todos los criterios"),"Valide todas las variables",IF(AND(D181="Cumple variable"),"Cumple obligación","No cumple obligación"))</f>
        <v>Valide todas las variables</v>
      </c>
      <c r="J180" s="175"/>
    </row>
    <row r="181" spans="1:10" ht="20.100000000000001" customHeight="1" x14ac:dyDescent="0.2">
      <c r="A181" s="176" t="s">
        <v>268</v>
      </c>
      <c r="B181" s="8" t="s">
        <v>31</v>
      </c>
      <c r="C181" s="9"/>
      <c r="D181" s="198" t="str">
        <f>+IF(OR(C181="",C182=""),"Valide todos los criterios",IF(AND(C181="Cumple",C182="Cumple"),"Cumple variable","No cumple variable"))</f>
        <v>Valide todos los criterios</v>
      </c>
      <c r="E181" s="157" t="s">
        <v>32</v>
      </c>
      <c r="F181" s="157"/>
      <c r="G181" s="157"/>
      <c r="H181" s="157"/>
      <c r="I181" s="157"/>
      <c r="J181" s="158"/>
    </row>
    <row r="182" spans="1:10" ht="120" customHeight="1" thickBot="1" x14ac:dyDescent="0.25">
      <c r="A182" s="178"/>
      <c r="B182" s="10" t="s">
        <v>33</v>
      </c>
      <c r="C182" s="11"/>
      <c r="D182" s="200"/>
      <c r="E182" s="162"/>
      <c r="F182" s="163"/>
      <c r="G182" s="163"/>
      <c r="H182" s="163"/>
      <c r="I182" s="163"/>
      <c r="J182" s="164"/>
    </row>
    <row r="183" spans="1:10" ht="39.950000000000003" customHeight="1" thickBot="1" x14ac:dyDescent="0.25">
      <c r="A183" s="171" t="s">
        <v>262</v>
      </c>
      <c r="B183" s="172"/>
      <c r="C183" s="172"/>
      <c r="D183" s="172"/>
      <c r="E183" s="172"/>
      <c r="F183" s="172"/>
      <c r="G183" s="172"/>
      <c r="H183" s="173"/>
      <c r="I183" s="174" t="str">
        <f>+IF(OR(D184=""),"Valide todas las variables",IF(AND(D184="Cumple variable"),"Cumple obligación","No cumple obligación"))</f>
        <v>Valide todas las variables</v>
      </c>
      <c r="J183" s="175"/>
    </row>
    <row r="184" spans="1:10" ht="20.100000000000001" customHeight="1" x14ac:dyDescent="0.2">
      <c r="A184" s="176" t="s">
        <v>262</v>
      </c>
      <c r="B184" s="165" t="s">
        <v>51</v>
      </c>
      <c r="C184" s="168"/>
      <c r="D184" s="154"/>
      <c r="E184" s="157" t="s">
        <v>32</v>
      </c>
      <c r="F184" s="157"/>
      <c r="G184" s="157"/>
      <c r="H184" s="157"/>
      <c r="I184" s="157"/>
      <c r="J184" s="158"/>
    </row>
    <row r="185" spans="1:10" ht="15" customHeight="1" x14ac:dyDescent="0.2">
      <c r="A185" s="177"/>
      <c r="B185" s="166"/>
      <c r="C185" s="169"/>
      <c r="D185" s="155"/>
      <c r="E185" s="159"/>
      <c r="F185" s="160"/>
      <c r="G185" s="160"/>
      <c r="H185" s="160"/>
      <c r="I185" s="160"/>
      <c r="J185" s="161"/>
    </row>
    <row r="186" spans="1:10" ht="15" customHeight="1" x14ac:dyDescent="0.2">
      <c r="A186" s="177"/>
      <c r="B186" s="166"/>
      <c r="C186" s="169"/>
      <c r="D186" s="155"/>
      <c r="E186" s="159"/>
      <c r="F186" s="160"/>
      <c r="G186" s="160"/>
      <c r="H186" s="160"/>
      <c r="I186" s="160"/>
      <c r="J186" s="161"/>
    </row>
    <row r="187" spans="1:10" ht="15" customHeight="1" x14ac:dyDescent="0.2">
      <c r="A187" s="177"/>
      <c r="B187" s="166"/>
      <c r="C187" s="169"/>
      <c r="D187" s="155"/>
      <c r="E187" s="159"/>
      <c r="F187" s="160"/>
      <c r="G187" s="160"/>
      <c r="H187" s="160"/>
      <c r="I187" s="160"/>
      <c r="J187" s="161"/>
    </row>
    <row r="188" spans="1:10" ht="15" customHeight="1" x14ac:dyDescent="0.2">
      <c r="A188" s="177"/>
      <c r="B188" s="166"/>
      <c r="C188" s="169"/>
      <c r="D188" s="155"/>
      <c r="E188" s="159"/>
      <c r="F188" s="160"/>
      <c r="G188" s="160"/>
      <c r="H188" s="160"/>
      <c r="I188" s="160"/>
      <c r="J188" s="161"/>
    </row>
    <row r="189" spans="1:10" ht="15" customHeight="1" x14ac:dyDescent="0.2">
      <c r="A189" s="177"/>
      <c r="B189" s="166"/>
      <c r="C189" s="169"/>
      <c r="D189" s="155"/>
      <c r="E189" s="159"/>
      <c r="F189" s="160"/>
      <c r="G189" s="160"/>
      <c r="H189" s="160"/>
      <c r="I189" s="160"/>
      <c r="J189" s="161"/>
    </row>
    <row r="190" spans="1:10" ht="15" customHeight="1" x14ac:dyDescent="0.2">
      <c r="A190" s="177"/>
      <c r="B190" s="166"/>
      <c r="C190" s="169"/>
      <c r="D190" s="155"/>
      <c r="E190" s="159"/>
      <c r="F190" s="160"/>
      <c r="G190" s="160"/>
      <c r="H190" s="160"/>
      <c r="I190" s="160"/>
      <c r="J190" s="161"/>
    </row>
    <row r="191" spans="1:10" ht="15" customHeight="1" thickBot="1" x14ac:dyDescent="0.25">
      <c r="A191" s="178"/>
      <c r="B191" s="167"/>
      <c r="C191" s="170"/>
      <c r="D191" s="156"/>
      <c r="E191" s="162"/>
      <c r="F191" s="163"/>
      <c r="G191" s="163"/>
      <c r="H191" s="163"/>
      <c r="I191" s="163"/>
      <c r="J191" s="164"/>
    </row>
    <row r="192" spans="1:10" ht="39.950000000000003" customHeight="1" thickBot="1" x14ac:dyDescent="0.25">
      <c r="A192" s="171" t="s">
        <v>263</v>
      </c>
      <c r="B192" s="172"/>
      <c r="C192" s="172"/>
      <c r="D192" s="172"/>
      <c r="E192" s="172"/>
      <c r="F192" s="172"/>
      <c r="G192" s="172"/>
      <c r="H192" s="173"/>
      <c r="I192" s="174" t="str">
        <f>+IF(OR(D193="Valide todos los criterios"),"Valide todas las variables",IF(AND(D193="Cumple variable"),"Cumple obligación","No cumple obligación"))</f>
        <v>Valide todas las variables</v>
      </c>
      <c r="J192" s="175"/>
    </row>
    <row r="193" spans="1:10" ht="20.100000000000001" customHeight="1" x14ac:dyDescent="0.2">
      <c r="A193" s="176" t="s">
        <v>263</v>
      </c>
      <c r="B193" s="8" t="s">
        <v>31</v>
      </c>
      <c r="C193" s="9"/>
      <c r="D193" s="201" t="str">
        <f>+IF(OR(C193="",C194="",C195="",C196="",C197="",C198=""),"Valide todos los criterios",IF(AND(C193="Cumple",C194="Cumple",C195="Cumple",C196="Cumple",C197="Cumple",C198="Cumple"),"Cumple variable","No cumple variable"))</f>
        <v>Valide todos los criterios</v>
      </c>
      <c r="E193" s="157" t="s">
        <v>32</v>
      </c>
      <c r="F193" s="157"/>
      <c r="G193" s="157"/>
      <c r="H193" s="157"/>
      <c r="I193" s="157"/>
      <c r="J193" s="158"/>
    </row>
    <row r="194" spans="1:10" ht="24.95" customHeight="1" x14ac:dyDescent="0.2">
      <c r="A194" s="177"/>
      <c r="B194" s="6" t="s">
        <v>33</v>
      </c>
      <c r="C194" s="7"/>
      <c r="D194" s="205"/>
      <c r="E194" s="159"/>
      <c r="F194" s="160"/>
      <c r="G194" s="160"/>
      <c r="H194" s="160"/>
      <c r="I194" s="160"/>
      <c r="J194" s="161"/>
    </row>
    <row r="195" spans="1:10" ht="24.95" customHeight="1" x14ac:dyDescent="0.2">
      <c r="A195" s="177"/>
      <c r="B195" s="6" t="s">
        <v>34</v>
      </c>
      <c r="C195" s="7"/>
      <c r="D195" s="205"/>
      <c r="E195" s="159"/>
      <c r="F195" s="160"/>
      <c r="G195" s="160"/>
      <c r="H195" s="160"/>
      <c r="I195" s="160"/>
      <c r="J195" s="161"/>
    </row>
    <row r="196" spans="1:10" ht="24.95" customHeight="1" x14ac:dyDescent="0.2">
      <c r="A196" s="177"/>
      <c r="B196" s="6" t="s">
        <v>35</v>
      </c>
      <c r="C196" s="7"/>
      <c r="D196" s="205"/>
      <c r="E196" s="159"/>
      <c r="F196" s="160"/>
      <c r="G196" s="160"/>
      <c r="H196" s="160"/>
      <c r="I196" s="160"/>
      <c r="J196" s="161"/>
    </row>
    <row r="197" spans="1:10" ht="24.95" customHeight="1" x14ac:dyDescent="0.2">
      <c r="A197" s="177"/>
      <c r="B197" s="6" t="s">
        <v>36</v>
      </c>
      <c r="C197" s="7"/>
      <c r="D197" s="205"/>
      <c r="E197" s="159"/>
      <c r="F197" s="160"/>
      <c r="G197" s="160"/>
      <c r="H197" s="160"/>
      <c r="I197" s="160"/>
      <c r="J197" s="161"/>
    </row>
    <row r="198" spans="1:10" ht="24.95" customHeight="1" thickBot="1" x14ac:dyDescent="0.25">
      <c r="A198" s="178"/>
      <c r="B198" s="10" t="s">
        <v>37</v>
      </c>
      <c r="C198" s="11"/>
      <c r="D198" s="203"/>
      <c r="E198" s="162"/>
      <c r="F198" s="163"/>
      <c r="G198" s="163"/>
      <c r="H198" s="163"/>
      <c r="I198" s="163"/>
      <c r="J198" s="164"/>
    </row>
    <row r="199" spans="1:10" ht="39.950000000000003" customHeight="1" thickBot="1" x14ac:dyDescent="0.25">
      <c r="A199" s="171" t="s">
        <v>264</v>
      </c>
      <c r="B199" s="172"/>
      <c r="C199" s="172"/>
      <c r="D199" s="172"/>
      <c r="E199" s="172"/>
      <c r="F199" s="172"/>
      <c r="G199" s="172"/>
      <c r="H199" s="173"/>
      <c r="I199" s="174" t="str">
        <f>+IF(D200="Variable no aplica","Obligación no aplica",IF(OR(D200=""),"Valide todas las variables",IF(AND(D200="Cumple variable"),"Cumple obligación","No cumple obligación")))</f>
        <v>Valide todas las variables</v>
      </c>
      <c r="J199" s="175"/>
    </row>
    <row r="200" spans="1:10" ht="20.100000000000001" customHeight="1" x14ac:dyDescent="0.2">
      <c r="A200" s="176" t="s">
        <v>269</v>
      </c>
      <c r="B200" s="165" t="s">
        <v>51</v>
      </c>
      <c r="C200" s="168"/>
      <c r="D200" s="154"/>
      <c r="E200" s="157" t="s">
        <v>32</v>
      </c>
      <c r="F200" s="157"/>
      <c r="G200" s="157"/>
      <c r="H200" s="157"/>
      <c r="I200" s="157"/>
      <c r="J200" s="158"/>
    </row>
    <row r="201" spans="1:10" ht="15" customHeight="1" x14ac:dyDescent="0.2">
      <c r="A201" s="177"/>
      <c r="B201" s="166"/>
      <c r="C201" s="169"/>
      <c r="D201" s="155"/>
      <c r="E201" s="159"/>
      <c r="F201" s="160"/>
      <c r="G201" s="160"/>
      <c r="H201" s="160"/>
      <c r="I201" s="160"/>
      <c r="J201" s="161"/>
    </row>
    <row r="202" spans="1:10" ht="15" customHeight="1" x14ac:dyDescent="0.2">
      <c r="A202" s="177"/>
      <c r="B202" s="166"/>
      <c r="C202" s="169"/>
      <c r="D202" s="155"/>
      <c r="E202" s="159"/>
      <c r="F202" s="160"/>
      <c r="G202" s="160"/>
      <c r="H202" s="160"/>
      <c r="I202" s="160"/>
      <c r="J202" s="161"/>
    </row>
    <row r="203" spans="1:10" ht="15" customHeight="1" x14ac:dyDescent="0.2">
      <c r="A203" s="177"/>
      <c r="B203" s="166"/>
      <c r="C203" s="169"/>
      <c r="D203" s="155"/>
      <c r="E203" s="159"/>
      <c r="F203" s="160"/>
      <c r="G203" s="160"/>
      <c r="H203" s="160"/>
      <c r="I203" s="160"/>
      <c r="J203" s="161"/>
    </row>
    <row r="204" spans="1:10" ht="15" customHeight="1" x14ac:dyDescent="0.2">
      <c r="A204" s="177"/>
      <c r="B204" s="166"/>
      <c r="C204" s="169"/>
      <c r="D204" s="155"/>
      <c r="E204" s="159"/>
      <c r="F204" s="160"/>
      <c r="G204" s="160"/>
      <c r="H204" s="160"/>
      <c r="I204" s="160"/>
      <c r="J204" s="161"/>
    </row>
    <row r="205" spans="1:10" ht="15" customHeight="1" x14ac:dyDescent="0.2">
      <c r="A205" s="177"/>
      <c r="B205" s="166"/>
      <c r="C205" s="169"/>
      <c r="D205" s="155"/>
      <c r="E205" s="159"/>
      <c r="F205" s="160"/>
      <c r="G205" s="160"/>
      <c r="H205" s="160"/>
      <c r="I205" s="160"/>
      <c r="J205" s="161"/>
    </row>
    <row r="206" spans="1:10" ht="15" customHeight="1" x14ac:dyDescent="0.2">
      <c r="A206" s="177"/>
      <c r="B206" s="166"/>
      <c r="C206" s="169"/>
      <c r="D206" s="155"/>
      <c r="E206" s="159"/>
      <c r="F206" s="160"/>
      <c r="G206" s="160"/>
      <c r="H206" s="160"/>
      <c r="I206" s="160"/>
      <c r="J206" s="161"/>
    </row>
    <row r="207" spans="1:10" ht="15" customHeight="1" thickBot="1" x14ac:dyDescent="0.25">
      <c r="A207" s="178"/>
      <c r="B207" s="167"/>
      <c r="C207" s="170"/>
      <c r="D207" s="156"/>
      <c r="E207" s="162"/>
      <c r="F207" s="163"/>
      <c r="G207" s="163"/>
      <c r="H207" s="163"/>
      <c r="I207" s="163"/>
      <c r="J207" s="164"/>
    </row>
    <row r="208" spans="1:10" ht="30" customHeight="1" thickBot="1" x14ac:dyDescent="0.25">
      <c r="A208" s="262" t="s">
        <v>53</v>
      </c>
      <c r="B208" s="263"/>
      <c r="C208" s="263"/>
      <c r="D208" s="263"/>
      <c r="E208" s="263"/>
      <c r="F208" s="263"/>
      <c r="G208" s="263"/>
      <c r="H208" s="263"/>
      <c r="I208" s="263"/>
      <c r="J208" s="264"/>
    </row>
    <row r="209" spans="1:10" ht="39.950000000000003" customHeight="1" thickBot="1" x14ac:dyDescent="0.25">
      <c r="A209" s="171" t="s">
        <v>265</v>
      </c>
      <c r="B209" s="172"/>
      <c r="C209" s="172"/>
      <c r="D209" s="172"/>
      <c r="E209" s="172"/>
      <c r="F209" s="172"/>
      <c r="G209" s="172"/>
      <c r="H209" s="173"/>
      <c r="I209" s="174" t="str">
        <f>+IF(OR(D210="Valide todos los criterios"),"Valide todas las variables",IF(AND(D210="Cumple variable"),"Cumple obligación","No cumple obligación"))</f>
        <v>Valide todas las variables</v>
      </c>
      <c r="J209" s="175"/>
    </row>
    <row r="210" spans="1:10" ht="20.100000000000001" customHeight="1" x14ac:dyDescent="0.2">
      <c r="A210" s="176" t="s">
        <v>265</v>
      </c>
      <c r="B210" s="8" t="s">
        <v>31</v>
      </c>
      <c r="C210" s="9"/>
      <c r="D210" s="201" t="str">
        <f>+IF(OR(C210="",C211="",C212="",C213="",C214=""),"Valide todos los criterios",IF(AND(C210="Cumple",C211="Cumple",C212="Cumple",C213="Cumple",C214="Cumple"),"Cumple variable","No cumple variable"))</f>
        <v>Valide todos los criterios</v>
      </c>
      <c r="E210" s="157" t="s">
        <v>32</v>
      </c>
      <c r="F210" s="157"/>
      <c r="G210" s="157"/>
      <c r="H210" s="157"/>
      <c r="I210" s="157"/>
      <c r="J210" s="158"/>
    </row>
    <row r="211" spans="1:10" ht="35.1" customHeight="1" x14ac:dyDescent="0.2">
      <c r="A211" s="177"/>
      <c r="B211" s="6" t="s">
        <v>33</v>
      </c>
      <c r="C211" s="7"/>
      <c r="D211" s="205"/>
      <c r="E211" s="159"/>
      <c r="F211" s="160"/>
      <c r="G211" s="160"/>
      <c r="H211" s="160"/>
      <c r="I211" s="160"/>
      <c r="J211" s="161"/>
    </row>
    <row r="212" spans="1:10" ht="35.1" customHeight="1" x14ac:dyDescent="0.2">
      <c r="A212" s="177"/>
      <c r="B212" s="6" t="s">
        <v>34</v>
      </c>
      <c r="C212" s="7"/>
      <c r="D212" s="205"/>
      <c r="E212" s="159"/>
      <c r="F212" s="160"/>
      <c r="G212" s="160"/>
      <c r="H212" s="160"/>
      <c r="I212" s="160"/>
      <c r="J212" s="161"/>
    </row>
    <row r="213" spans="1:10" ht="35.1" customHeight="1" x14ac:dyDescent="0.2">
      <c r="A213" s="177"/>
      <c r="B213" s="6" t="s">
        <v>35</v>
      </c>
      <c r="C213" s="7"/>
      <c r="D213" s="205"/>
      <c r="E213" s="159"/>
      <c r="F213" s="160"/>
      <c r="G213" s="160"/>
      <c r="H213" s="160"/>
      <c r="I213" s="160"/>
      <c r="J213" s="161"/>
    </row>
    <row r="214" spans="1:10" ht="35.1" customHeight="1" thickBot="1" x14ac:dyDescent="0.25">
      <c r="A214" s="178"/>
      <c r="B214" s="10" t="s">
        <v>36</v>
      </c>
      <c r="C214" s="11"/>
      <c r="D214" s="203"/>
      <c r="E214" s="162"/>
      <c r="F214" s="163"/>
      <c r="G214" s="163"/>
      <c r="H214" s="163"/>
      <c r="I214" s="163"/>
      <c r="J214" s="164"/>
    </row>
    <row r="215" spans="1:10" ht="39.950000000000003" customHeight="1" thickBot="1" x14ac:dyDescent="0.25">
      <c r="A215" s="171" t="s">
        <v>266</v>
      </c>
      <c r="B215" s="172"/>
      <c r="C215" s="172"/>
      <c r="D215" s="172"/>
      <c r="E215" s="172"/>
      <c r="F215" s="172"/>
      <c r="G215" s="172"/>
      <c r="H215" s="173"/>
      <c r="I215" s="174" t="str">
        <f>+IF(OR(D216="Valide todos los criterios"),"Valide todas las variables",IF(AND(D216="Cumple variable"),"Cumple obligación","No cumple obligación"))</f>
        <v>Valide todas las variables</v>
      </c>
      <c r="J215" s="175"/>
    </row>
    <row r="216" spans="1:10" ht="20.100000000000001" customHeight="1" x14ac:dyDescent="0.2">
      <c r="A216" s="176" t="s">
        <v>266</v>
      </c>
      <c r="B216" s="8" t="s">
        <v>31</v>
      </c>
      <c r="C216" s="9"/>
      <c r="D216" s="201" t="str">
        <f>+IF(OR(C216="",C217="",C218="",C219="",C220="",C221="",C222="",C223="",C224="",C225="",C226="",C227="",C228=""),"Valide todos los criterios",IF(AND(C216="Cumple",C217="Cumple",C218="Cumple",C219="Cumple",C220="Cumple",C221="Cumple",C222="Cumple",C223="Cumple",C224="Cumple",C225="Cumple",C226="Cumple",C227="Cumple",C228="Cumple"),"Cumple variable","No cumple variable"))</f>
        <v>Valide todos los criterios</v>
      </c>
      <c r="E216" s="157" t="s">
        <v>32</v>
      </c>
      <c r="F216" s="157"/>
      <c r="G216" s="157"/>
      <c r="H216" s="157"/>
      <c r="I216" s="157"/>
      <c r="J216" s="158"/>
    </row>
    <row r="217" spans="1:10" ht="20.100000000000001" customHeight="1" x14ac:dyDescent="0.2">
      <c r="A217" s="177"/>
      <c r="B217" s="6" t="s">
        <v>33</v>
      </c>
      <c r="C217" s="7"/>
      <c r="D217" s="205"/>
      <c r="E217" s="159"/>
      <c r="F217" s="160"/>
      <c r="G217" s="160"/>
      <c r="H217" s="160"/>
      <c r="I217" s="160"/>
      <c r="J217" s="161"/>
    </row>
    <row r="218" spans="1:10" ht="20.100000000000001" customHeight="1" x14ac:dyDescent="0.2">
      <c r="A218" s="177"/>
      <c r="B218" s="6" t="s">
        <v>34</v>
      </c>
      <c r="C218" s="7"/>
      <c r="D218" s="205"/>
      <c r="E218" s="159"/>
      <c r="F218" s="160"/>
      <c r="G218" s="160"/>
      <c r="H218" s="160"/>
      <c r="I218" s="160"/>
      <c r="J218" s="161"/>
    </row>
    <row r="219" spans="1:10" ht="20.100000000000001" customHeight="1" x14ac:dyDescent="0.2">
      <c r="A219" s="177"/>
      <c r="B219" s="6" t="s">
        <v>35</v>
      </c>
      <c r="C219" s="7"/>
      <c r="D219" s="205"/>
      <c r="E219" s="159"/>
      <c r="F219" s="160"/>
      <c r="G219" s="160"/>
      <c r="H219" s="160"/>
      <c r="I219" s="160"/>
      <c r="J219" s="161"/>
    </row>
    <row r="220" spans="1:10" ht="20.100000000000001" customHeight="1" x14ac:dyDescent="0.2">
      <c r="A220" s="177"/>
      <c r="B220" s="6" t="s">
        <v>36</v>
      </c>
      <c r="C220" s="7"/>
      <c r="D220" s="205"/>
      <c r="E220" s="159"/>
      <c r="F220" s="160"/>
      <c r="G220" s="160"/>
      <c r="H220" s="160"/>
      <c r="I220" s="160"/>
      <c r="J220" s="161"/>
    </row>
    <row r="221" spans="1:10" ht="20.100000000000001" customHeight="1" x14ac:dyDescent="0.2">
      <c r="A221" s="177"/>
      <c r="B221" s="6" t="s">
        <v>37</v>
      </c>
      <c r="C221" s="7"/>
      <c r="D221" s="205"/>
      <c r="E221" s="159"/>
      <c r="F221" s="160"/>
      <c r="G221" s="160"/>
      <c r="H221" s="160"/>
      <c r="I221" s="160"/>
      <c r="J221" s="161"/>
    </row>
    <row r="222" spans="1:10" ht="20.100000000000001" customHeight="1" x14ac:dyDescent="0.2">
      <c r="A222" s="177"/>
      <c r="B222" s="6" t="s">
        <v>38</v>
      </c>
      <c r="C222" s="7"/>
      <c r="D222" s="205"/>
      <c r="E222" s="159"/>
      <c r="F222" s="160"/>
      <c r="G222" s="160"/>
      <c r="H222" s="160"/>
      <c r="I222" s="160"/>
      <c r="J222" s="161"/>
    </row>
    <row r="223" spans="1:10" ht="20.100000000000001" customHeight="1" x14ac:dyDescent="0.2">
      <c r="A223" s="177"/>
      <c r="B223" s="6" t="s">
        <v>39</v>
      </c>
      <c r="C223" s="7"/>
      <c r="D223" s="205"/>
      <c r="E223" s="159"/>
      <c r="F223" s="160"/>
      <c r="G223" s="160"/>
      <c r="H223" s="160"/>
      <c r="I223" s="160"/>
      <c r="J223" s="161"/>
    </row>
    <row r="224" spans="1:10" ht="20.100000000000001" customHeight="1" x14ac:dyDescent="0.2">
      <c r="A224" s="197"/>
      <c r="B224" s="6" t="s">
        <v>40</v>
      </c>
      <c r="C224" s="13"/>
      <c r="D224" s="202"/>
      <c r="E224" s="159"/>
      <c r="F224" s="160"/>
      <c r="G224" s="160"/>
      <c r="H224" s="160"/>
      <c r="I224" s="160"/>
      <c r="J224" s="161"/>
    </row>
    <row r="225" spans="1:10" ht="20.100000000000001" customHeight="1" x14ac:dyDescent="0.2">
      <c r="A225" s="197"/>
      <c r="B225" s="6" t="s">
        <v>47</v>
      </c>
      <c r="C225" s="13"/>
      <c r="D225" s="202"/>
      <c r="E225" s="159"/>
      <c r="F225" s="160"/>
      <c r="G225" s="160"/>
      <c r="H225" s="160"/>
      <c r="I225" s="160"/>
      <c r="J225" s="161"/>
    </row>
    <row r="226" spans="1:10" ht="20.100000000000001" customHeight="1" x14ac:dyDescent="0.2">
      <c r="A226" s="197"/>
      <c r="B226" s="6" t="s">
        <v>48</v>
      </c>
      <c r="C226" s="13"/>
      <c r="D226" s="202"/>
      <c r="E226" s="159"/>
      <c r="F226" s="160"/>
      <c r="G226" s="160"/>
      <c r="H226" s="160"/>
      <c r="I226" s="160"/>
      <c r="J226" s="161"/>
    </row>
    <row r="227" spans="1:10" ht="20.100000000000001" customHeight="1" x14ac:dyDescent="0.2">
      <c r="A227" s="197"/>
      <c r="B227" s="6" t="s">
        <v>49</v>
      </c>
      <c r="C227" s="13"/>
      <c r="D227" s="202"/>
      <c r="E227" s="159"/>
      <c r="F227" s="160"/>
      <c r="G227" s="160"/>
      <c r="H227" s="160"/>
      <c r="I227" s="160"/>
      <c r="J227" s="161"/>
    </row>
    <row r="228" spans="1:10" ht="20.100000000000001" customHeight="1" thickBot="1" x14ac:dyDescent="0.25">
      <c r="A228" s="178"/>
      <c r="B228" s="10" t="s">
        <v>50</v>
      </c>
      <c r="C228" s="11"/>
      <c r="D228" s="203"/>
      <c r="E228" s="162"/>
      <c r="F228" s="163"/>
      <c r="G228" s="163"/>
      <c r="H228" s="163"/>
      <c r="I228" s="163"/>
      <c r="J228" s="164"/>
    </row>
    <row r="229" spans="1:10" ht="39.950000000000003" customHeight="1" thickBot="1" x14ac:dyDescent="0.25">
      <c r="A229" s="171" t="s">
        <v>267</v>
      </c>
      <c r="B229" s="172"/>
      <c r="C229" s="172"/>
      <c r="D229" s="172"/>
      <c r="E229" s="172"/>
      <c r="F229" s="172"/>
      <c r="G229" s="172"/>
      <c r="H229" s="173"/>
      <c r="I229" s="174" t="str">
        <f>+IF(OR(D230="Valide todos los criterios"),"Valide todas las variables",IF(AND(D230="Cumple variable"),"Cumple obligación","No cumple obligación"))</f>
        <v>Valide todas las variables</v>
      </c>
      <c r="J229" s="175"/>
    </row>
    <row r="230" spans="1:10" ht="20.100000000000001" customHeight="1" x14ac:dyDescent="0.2">
      <c r="A230" s="176" t="s">
        <v>267</v>
      </c>
      <c r="B230" s="8" t="s">
        <v>31</v>
      </c>
      <c r="C230" s="9"/>
      <c r="D230" s="201" t="str">
        <f>+IF(OR(C230="",C231="",C232="",C233="",C234="",C235=""),"Valide todos los criterios",IF(AND(C230="Cumple",C231="Cumple",C232="Cumple",C233="Cumple",C234="Cumple",C235="Cumple"),"Cumple variable","No cumple variable"))</f>
        <v>Valide todos los criterios</v>
      </c>
      <c r="E230" s="157" t="s">
        <v>32</v>
      </c>
      <c r="F230" s="157"/>
      <c r="G230" s="157"/>
      <c r="H230" s="157"/>
      <c r="I230" s="157"/>
      <c r="J230" s="158"/>
    </row>
    <row r="231" spans="1:10" ht="36.950000000000003" customHeight="1" x14ac:dyDescent="0.2">
      <c r="A231" s="177"/>
      <c r="B231" s="6" t="s">
        <v>33</v>
      </c>
      <c r="C231" s="7"/>
      <c r="D231" s="205"/>
      <c r="E231" s="159"/>
      <c r="F231" s="160"/>
      <c r="G231" s="160"/>
      <c r="H231" s="160"/>
      <c r="I231" s="160"/>
      <c r="J231" s="161"/>
    </row>
    <row r="232" spans="1:10" ht="36.950000000000003" customHeight="1" x14ac:dyDescent="0.2">
      <c r="A232" s="177"/>
      <c r="B232" s="6" t="s">
        <v>34</v>
      </c>
      <c r="C232" s="7"/>
      <c r="D232" s="205"/>
      <c r="E232" s="159"/>
      <c r="F232" s="160"/>
      <c r="G232" s="160"/>
      <c r="H232" s="160"/>
      <c r="I232" s="160"/>
      <c r="J232" s="161"/>
    </row>
    <row r="233" spans="1:10" ht="36.950000000000003" customHeight="1" x14ac:dyDescent="0.2">
      <c r="A233" s="177"/>
      <c r="B233" s="6" t="s">
        <v>35</v>
      </c>
      <c r="C233" s="7"/>
      <c r="D233" s="205"/>
      <c r="E233" s="159"/>
      <c r="F233" s="160"/>
      <c r="G233" s="160"/>
      <c r="H233" s="160"/>
      <c r="I233" s="160"/>
      <c r="J233" s="161"/>
    </row>
    <row r="234" spans="1:10" ht="36.950000000000003" customHeight="1" x14ac:dyDescent="0.2">
      <c r="A234" s="177"/>
      <c r="B234" s="6" t="s">
        <v>36</v>
      </c>
      <c r="C234" s="7"/>
      <c r="D234" s="205"/>
      <c r="E234" s="159"/>
      <c r="F234" s="160"/>
      <c r="G234" s="160"/>
      <c r="H234" s="160"/>
      <c r="I234" s="160"/>
      <c r="J234" s="161"/>
    </row>
    <row r="235" spans="1:10" ht="36.950000000000003" customHeight="1" thickBot="1" x14ac:dyDescent="0.25">
      <c r="A235" s="178"/>
      <c r="B235" s="10" t="s">
        <v>37</v>
      </c>
      <c r="C235" s="11"/>
      <c r="D235" s="203"/>
      <c r="E235" s="162"/>
      <c r="F235" s="163"/>
      <c r="G235" s="163"/>
      <c r="H235" s="163"/>
      <c r="I235" s="163"/>
      <c r="J235" s="164"/>
    </row>
    <row r="236" spans="1:10" ht="30" customHeight="1" thickBot="1" x14ac:dyDescent="0.25">
      <c r="A236" s="251" t="s">
        <v>54</v>
      </c>
      <c r="B236" s="252"/>
      <c r="C236" s="252"/>
      <c r="D236" s="252"/>
      <c r="E236" s="252"/>
      <c r="F236" s="252"/>
      <c r="G236" s="252"/>
      <c r="H236" s="252"/>
      <c r="I236" s="252"/>
      <c r="J236" s="253"/>
    </row>
    <row r="237" spans="1:10" ht="50.1" customHeight="1" x14ac:dyDescent="0.2">
      <c r="A237" s="254" t="s">
        <v>55</v>
      </c>
      <c r="B237" s="255"/>
      <c r="C237" s="255"/>
      <c r="D237" s="255"/>
      <c r="E237" s="255"/>
      <c r="F237" s="255"/>
      <c r="G237" s="255"/>
      <c r="H237" s="255"/>
      <c r="I237" s="255"/>
      <c r="J237" s="256"/>
    </row>
    <row r="238" spans="1:10" ht="150" customHeight="1" x14ac:dyDescent="0.2">
      <c r="A238" s="94" t="s">
        <v>56</v>
      </c>
      <c r="B238" s="257"/>
      <c r="C238" s="258"/>
      <c r="D238" s="258"/>
      <c r="E238" s="258"/>
      <c r="F238" s="258"/>
      <c r="G238" s="258"/>
      <c r="H238" s="258"/>
      <c r="I238" s="258"/>
      <c r="J238" s="259"/>
    </row>
    <row r="239" spans="1:10" ht="150" customHeight="1" x14ac:dyDescent="0.2">
      <c r="A239" s="94" t="s">
        <v>57</v>
      </c>
      <c r="B239" s="260"/>
      <c r="C239" s="260"/>
      <c r="D239" s="260"/>
      <c r="E239" s="260"/>
      <c r="F239" s="260"/>
      <c r="G239" s="260"/>
      <c r="H239" s="260"/>
      <c r="I239" s="260"/>
      <c r="J239" s="261"/>
    </row>
    <row r="240" spans="1:10" ht="150" customHeight="1" thickBot="1" x14ac:dyDescent="0.25">
      <c r="A240" s="95" t="s">
        <v>58</v>
      </c>
      <c r="B240" s="190"/>
      <c r="C240" s="190"/>
      <c r="D240" s="190"/>
      <c r="E240" s="190"/>
      <c r="F240" s="190"/>
      <c r="G240" s="190"/>
      <c r="H240" s="190"/>
      <c r="I240" s="190"/>
      <c r="J240" s="191"/>
    </row>
    <row r="241" spans="1:10" ht="30" customHeight="1" x14ac:dyDescent="0.2">
      <c r="A241" s="186" t="s">
        <v>59</v>
      </c>
      <c r="B241" s="187"/>
      <c r="C241" s="187"/>
      <c r="D241" s="187"/>
      <c r="E241" s="187"/>
      <c r="F241" s="187"/>
      <c r="G241" s="187"/>
      <c r="H241" s="187"/>
      <c r="I241" s="187"/>
      <c r="J241" s="188"/>
    </row>
    <row r="242" spans="1:10" ht="300" customHeight="1" thickBot="1" x14ac:dyDescent="0.25">
      <c r="A242" s="189"/>
      <c r="B242" s="190"/>
      <c r="C242" s="190"/>
      <c r="D242" s="190"/>
      <c r="E242" s="190"/>
      <c r="F242" s="190"/>
      <c r="G242" s="190"/>
      <c r="H242" s="190"/>
      <c r="I242" s="190"/>
      <c r="J242" s="191"/>
    </row>
    <row r="243" spans="1:10" ht="20.100000000000001" customHeight="1" x14ac:dyDescent="0.2">
      <c r="A243" s="194" t="s">
        <v>60</v>
      </c>
      <c r="B243" s="195"/>
      <c r="C243" s="195"/>
      <c r="D243" s="195"/>
      <c r="E243" s="195"/>
      <c r="F243" s="195"/>
      <c r="G243" s="195"/>
      <c r="H243" s="195"/>
      <c r="I243" s="195"/>
      <c r="J243" s="196"/>
    </row>
    <row r="244" spans="1:10" ht="18" customHeight="1" x14ac:dyDescent="0.2">
      <c r="A244" s="32" t="s">
        <v>61</v>
      </c>
      <c r="B244" s="184"/>
      <c r="C244" s="184"/>
      <c r="D244" s="184"/>
      <c r="E244" s="184"/>
      <c r="F244" s="31" t="s">
        <v>62</v>
      </c>
      <c r="G244" s="184"/>
      <c r="H244" s="184"/>
      <c r="I244" s="184"/>
      <c r="J244" s="185"/>
    </row>
    <row r="245" spans="1:10" ht="18" customHeight="1" x14ac:dyDescent="0.2">
      <c r="A245" s="32" t="s">
        <v>63</v>
      </c>
      <c r="B245" s="184"/>
      <c r="C245" s="184"/>
      <c r="D245" s="184"/>
      <c r="E245" s="184"/>
      <c r="F245" s="31" t="s">
        <v>63</v>
      </c>
      <c r="G245" s="184"/>
      <c r="H245" s="184"/>
      <c r="I245" s="184"/>
      <c r="J245" s="185"/>
    </row>
    <row r="246" spans="1:10" ht="18" customHeight="1" x14ac:dyDescent="0.2">
      <c r="A246" s="32" t="s">
        <v>64</v>
      </c>
      <c r="B246" s="184"/>
      <c r="C246" s="184"/>
      <c r="D246" s="184"/>
      <c r="E246" s="184"/>
      <c r="F246" s="31" t="s">
        <v>64</v>
      </c>
      <c r="G246" s="184"/>
      <c r="H246" s="184"/>
      <c r="I246" s="184"/>
      <c r="J246" s="185"/>
    </row>
    <row r="247" spans="1:10" ht="18" customHeight="1" x14ac:dyDescent="0.2">
      <c r="A247" s="32" t="s">
        <v>65</v>
      </c>
      <c r="B247" s="184"/>
      <c r="C247" s="184"/>
      <c r="D247" s="184"/>
      <c r="E247" s="184"/>
      <c r="F247" s="31" t="s">
        <v>65</v>
      </c>
      <c r="G247" s="184"/>
      <c r="H247" s="184"/>
      <c r="I247" s="184"/>
      <c r="J247" s="185"/>
    </row>
    <row r="248" spans="1:10" ht="30" customHeight="1" x14ac:dyDescent="0.2">
      <c r="A248" s="32" t="s">
        <v>66</v>
      </c>
      <c r="B248" s="184"/>
      <c r="C248" s="184"/>
      <c r="D248" s="184"/>
      <c r="E248" s="184"/>
      <c r="F248" s="31" t="s">
        <v>66</v>
      </c>
      <c r="G248" s="184"/>
      <c r="H248" s="184"/>
      <c r="I248" s="184"/>
      <c r="J248" s="185"/>
    </row>
    <row r="249" spans="1:10" ht="5.0999999999999996" customHeight="1" x14ac:dyDescent="0.2">
      <c r="A249" s="181"/>
      <c r="B249" s="182"/>
      <c r="C249" s="182"/>
      <c r="D249" s="182"/>
      <c r="E249" s="182"/>
      <c r="F249" s="182"/>
      <c r="G249" s="182"/>
      <c r="H249" s="182"/>
      <c r="I249" s="182"/>
      <c r="J249" s="183"/>
    </row>
    <row r="250" spans="1:10" ht="18" customHeight="1" x14ac:dyDescent="0.2">
      <c r="A250" s="32" t="s">
        <v>67</v>
      </c>
      <c r="B250" s="184"/>
      <c r="C250" s="184"/>
      <c r="D250" s="184"/>
      <c r="E250" s="184"/>
      <c r="F250" s="31" t="s">
        <v>68</v>
      </c>
      <c r="G250" s="184"/>
      <c r="H250" s="184"/>
      <c r="I250" s="184"/>
      <c r="J250" s="185"/>
    </row>
    <row r="251" spans="1:10" ht="18" customHeight="1" x14ac:dyDescent="0.2">
      <c r="A251" s="32" t="s">
        <v>63</v>
      </c>
      <c r="B251" s="184"/>
      <c r="C251" s="184"/>
      <c r="D251" s="184"/>
      <c r="E251" s="184"/>
      <c r="F251" s="31" t="s">
        <v>63</v>
      </c>
      <c r="G251" s="184"/>
      <c r="H251" s="184"/>
      <c r="I251" s="184"/>
      <c r="J251" s="185"/>
    </row>
    <row r="252" spans="1:10" ht="18" customHeight="1" x14ac:dyDescent="0.2">
      <c r="A252" s="32" t="s">
        <v>64</v>
      </c>
      <c r="B252" s="184"/>
      <c r="C252" s="184"/>
      <c r="D252" s="184"/>
      <c r="E252" s="184"/>
      <c r="F252" s="31" t="s">
        <v>64</v>
      </c>
      <c r="G252" s="184"/>
      <c r="H252" s="184"/>
      <c r="I252" s="184"/>
      <c r="J252" s="185"/>
    </row>
    <row r="253" spans="1:10" ht="18" customHeight="1" x14ac:dyDescent="0.2">
      <c r="A253" s="32" t="s">
        <v>65</v>
      </c>
      <c r="B253" s="184"/>
      <c r="C253" s="184"/>
      <c r="D253" s="184"/>
      <c r="E253" s="184"/>
      <c r="F253" s="31" t="s">
        <v>65</v>
      </c>
      <c r="G253" s="184"/>
      <c r="H253" s="184"/>
      <c r="I253" s="184"/>
      <c r="J253" s="185"/>
    </row>
    <row r="254" spans="1:10" ht="30" customHeight="1" thickBot="1" x14ac:dyDescent="0.25">
      <c r="A254" s="41" t="s">
        <v>66</v>
      </c>
      <c r="B254" s="192"/>
      <c r="C254" s="192"/>
      <c r="D254" s="192"/>
      <c r="E254" s="192"/>
      <c r="F254" s="42" t="s">
        <v>66</v>
      </c>
      <c r="G254" s="192"/>
      <c r="H254" s="192"/>
      <c r="I254" s="192"/>
      <c r="J254" s="193"/>
    </row>
    <row r="255" spans="1:10" ht="20.100000000000001" customHeight="1" x14ac:dyDescent="0.2">
      <c r="A255" s="194" t="s">
        <v>69</v>
      </c>
      <c r="B255" s="195"/>
      <c r="C255" s="195"/>
      <c r="D255" s="195"/>
      <c r="E255" s="195"/>
      <c r="F255" s="195"/>
      <c r="G255" s="195"/>
      <c r="H255" s="195"/>
      <c r="I255" s="195"/>
      <c r="J255" s="196"/>
    </row>
    <row r="256" spans="1:10" ht="18" customHeight="1" x14ac:dyDescent="0.2">
      <c r="A256" s="32" t="s">
        <v>61</v>
      </c>
      <c r="B256" s="184"/>
      <c r="C256" s="184"/>
      <c r="D256" s="184"/>
      <c r="E256" s="184"/>
      <c r="F256" s="31" t="s">
        <v>62</v>
      </c>
      <c r="G256" s="184"/>
      <c r="H256" s="184"/>
      <c r="I256" s="184"/>
      <c r="J256" s="185"/>
    </row>
    <row r="257" spans="1:10" ht="18" customHeight="1" x14ac:dyDescent="0.2">
      <c r="A257" s="32" t="s">
        <v>63</v>
      </c>
      <c r="B257" s="184"/>
      <c r="C257" s="184"/>
      <c r="D257" s="184"/>
      <c r="E257" s="184"/>
      <c r="F257" s="31" t="s">
        <v>63</v>
      </c>
      <c r="G257" s="184"/>
      <c r="H257" s="184"/>
      <c r="I257" s="184"/>
      <c r="J257" s="185"/>
    </row>
    <row r="258" spans="1:10" ht="18" customHeight="1" x14ac:dyDescent="0.2">
      <c r="A258" s="32" t="s">
        <v>70</v>
      </c>
      <c r="B258" s="184"/>
      <c r="C258" s="184"/>
      <c r="D258" s="184"/>
      <c r="E258" s="184"/>
      <c r="F258" s="31" t="s">
        <v>70</v>
      </c>
      <c r="G258" s="184"/>
      <c r="H258" s="184"/>
      <c r="I258" s="184"/>
      <c r="J258" s="185"/>
    </row>
    <row r="259" spans="1:10" ht="18" customHeight="1" x14ac:dyDescent="0.2">
      <c r="A259" s="32" t="s">
        <v>65</v>
      </c>
      <c r="B259" s="184"/>
      <c r="C259" s="184"/>
      <c r="D259" s="184"/>
      <c r="E259" s="184"/>
      <c r="F259" s="31" t="s">
        <v>65</v>
      </c>
      <c r="G259" s="184"/>
      <c r="H259" s="184"/>
      <c r="I259" s="184"/>
      <c r="J259" s="185"/>
    </row>
    <row r="260" spans="1:10" ht="30" customHeight="1" x14ac:dyDescent="0.2">
      <c r="A260" s="32" t="s">
        <v>66</v>
      </c>
      <c r="B260" s="184"/>
      <c r="C260" s="184"/>
      <c r="D260" s="184"/>
      <c r="E260" s="184"/>
      <c r="F260" s="31" t="s">
        <v>66</v>
      </c>
      <c r="G260" s="184"/>
      <c r="H260" s="184"/>
      <c r="I260" s="184"/>
      <c r="J260" s="185"/>
    </row>
    <row r="261" spans="1:10" ht="5.0999999999999996" customHeight="1" x14ac:dyDescent="0.2">
      <c r="A261" s="181"/>
      <c r="B261" s="182"/>
      <c r="C261" s="182"/>
      <c r="D261" s="182"/>
      <c r="E261" s="182"/>
      <c r="F261" s="182"/>
      <c r="G261" s="182"/>
      <c r="H261" s="182"/>
      <c r="I261" s="182"/>
      <c r="J261" s="183"/>
    </row>
    <row r="262" spans="1:10" ht="18" customHeight="1" x14ac:dyDescent="0.2">
      <c r="A262" s="32" t="s">
        <v>67</v>
      </c>
      <c r="B262" s="184"/>
      <c r="C262" s="184"/>
      <c r="D262" s="184"/>
      <c r="E262" s="184"/>
      <c r="F262" s="31" t="s">
        <v>68</v>
      </c>
      <c r="G262" s="184"/>
      <c r="H262" s="184"/>
      <c r="I262" s="184"/>
      <c r="J262" s="185"/>
    </row>
    <row r="263" spans="1:10" ht="18" customHeight="1" x14ac:dyDescent="0.2">
      <c r="A263" s="32" t="s">
        <v>63</v>
      </c>
      <c r="B263" s="184"/>
      <c r="C263" s="184"/>
      <c r="D263" s="184"/>
      <c r="E263" s="184"/>
      <c r="F263" s="31" t="s">
        <v>63</v>
      </c>
      <c r="G263" s="184"/>
      <c r="H263" s="184"/>
      <c r="I263" s="184"/>
      <c r="J263" s="185"/>
    </row>
    <row r="264" spans="1:10" ht="18" customHeight="1" x14ac:dyDescent="0.2">
      <c r="A264" s="32" t="s">
        <v>70</v>
      </c>
      <c r="B264" s="184"/>
      <c r="C264" s="184"/>
      <c r="D264" s="184"/>
      <c r="E264" s="184"/>
      <c r="F264" s="31" t="s">
        <v>70</v>
      </c>
      <c r="G264" s="184"/>
      <c r="H264" s="184"/>
      <c r="I264" s="184"/>
      <c r="J264" s="185"/>
    </row>
    <row r="265" spans="1:10" ht="18" customHeight="1" x14ac:dyDescent="0.2">
      <c r="A265" s="32" t="s">
        <v>65</v>
      </c>
      <c r="B265" s="184"/>
      <c r="C265" s="184"/>
      <c r="D265" s="184"/>
      <c r="E265" s="184"/>
      <c r="F265" s="31" t="s">
        <v>65</v>
      </c>
      <c r="G265" s="184"/>
      <c r="H265" s="184"/>
      <c r="I265" s="184"/>
      <c r="J265" s="185"/>
    </row>
    <row r="266" spans="1:10" ht="30" customHeight="1" x14ac:dyDescent="0.2">
      <c r="A266" s="32" t="s">
        <v>66</v>
      </c>
      <c r="B266" s="184"/>
      <c r="C266" s="184"/>
      <c r="D266" s="184"/>
      <c r="E266" s="184"/>
      <c r="F266" s="31" t="s">
        <v>66</v>
      </c>
      <c r="G266" s="184"/>
      <c r="H266" s="184"/>
      <c r="I266" s="184"/>
      <c r="J266" s="185"/>
    </row>
    <row r="267" spans="1:10" ht="5.0999999999999996" customHeight="1" x14ac:dyDescent="0.2">
      <c r="A267" s="181"/>
      <c r="B267" s="182"/>
      <c r="C267" s="182"/>
      <c r="D267" s="182"/>
      <c r="E267" s="182"/>
      <c r="F267" s="182"/>
      <c r="G267" s="182"/>
      <c r="H267" s="182"/>
      <c r="I267" s="182"/>
      <c r="J267" s="183"/>
    </row>
    <row r="268" spans="1:10" ht="18" customHeight="1" x14ac:dyDescent="0.2">
      <c r="A268" s="32" t="s">
        <v>71</v>
      </c>
      <c r="B268" s="184"/>
      <c r="C268" s="184"/>
      <c r="D268" s="184"/>
      <c r="E268" s="184"/>
      <c r="F268" s="31" t="s">
        <v>72</v>
      </c>
      <c r="G268" s="184"/>
      <c r="H268" s="184"/>
      <c r="I268" s="184"/>
      <c r="J268" s="185"/>
    </row>
    <row r="269" spans="1:10" ht="18" customHeight="1" x14ac:dyDescent="0.2">
      <c r="A269" s="32" t="s">
        <v>63</v>
      </c>
      <c r="B269" s="184"/>
      <c r="C269" s="184"/>
      <c r="D269" s="184"/>
      <c r="E269" s="184"/>
      <c r="F269" s="31" t="s">
        <v>63</v>
      </c>
      <c r="G269" s="184"/>
      <c r="H269" s="184"/>
      <c r="I269" s="184"/>
      <c r="J269" s="185"/>
    </row>
    <row r="270" spans="1:10" ht="18" customHeight="1" x14ac:dyDescent="0.2">
      <c r="A270" s="32" t="s">
        <v>70</v>
      </c>
      <c r="B270" s="184"/>
      <c r="C270" s="184"/>
      <c r="D270" s="184"/>
      <c r="E270" s="184"/>
      <c r="F270" s="31" t="s">
        <v>70</v>
      </c>
      <c r="G270" s="184"/>
      <c r="H270" s="184"/>
      <c r="I270" s="184"/>
      <c r="J270" s="185"/>
    </row>
    <row r="271" spans="1:10" ht="18" customHeight="1" x14ac:dyDescent="0.2">
      <c r="A271" s="32" t="s">
        <v>65</v>
      </c>
      <c r="B271" s="184"/>
      <c r="C271" s="184"/>
      <c r="D271" s="184"/>
      <c r="E271" s="184"/>
      <c r="F271" s="31" t="s">
        <v>65</v>
      </c>
      <c r="G271" s="184"/>
      <c r="H271" s="184"/>
      <c r="I271" s="184"/>
      <c r="J271" s="185"/>
    </row>
    <row r="272" spans="1:10" ht="30" customHeight="1" thickBot="1" x14ac:dyDescent="0.25">
      <c r="A272" s="33" t="s">
        <v>66</v>
      </c>
      <c r="B272" s="179"/>
      <c r="C272" s="179"/>
      <c r="D272" s="179"/>
      <c r="E272" s="179"/>
      <c r="F272" s="34" t="s">
        <v>66</v>
      </c>
      <c r="G272" s="179"/>
      <c r="H272" s="179"/>
      <c r="I272" s="179"/>
      <c r="J272" s="180"/>
    </row>
  </sheetData>
  <sheetProtection algorithmName="SHA-512" hashValue="6Q+yxPwYhpa6e6ZEuvsJ91MWr8PhESOE0GFOgV57tvl8IrXMKcesmGXOeKnZp0012EUUB0leFVAFJYm/xDjmyg==" saltValue="5AtzAn0C49ZrYW/dsLn9NQ==" spinCount="100000" sheet="1" formatRows="0"/>
  <mergeCells count="277">
    <mergeCell ref="A51:F51"/>
    <mergeCell ref="A59:A62"/>
    <mergeCell ref="D59:D62"/>
    <mergeCell ref="E59:J59"/>
    <mergeCell ref="E60:J62"/>
    <mergeCell ref="I149:J149"/>
    <mergeCell ref="A122:A123"/>
    <mergeCell ref="D122:D123"/>
    <mergeCell ref="E122:J122"/>
    <mergeCell ref="E137:J137"/>
    <mergeCell ref="E85:J93"/>
    <mergeCell ref="A94:A103"/>
    <mergeCell ref="D94:D103"/>
    <mergeCell ref="E94:J94"/>
    <mergeCell ref="E95:J103"/>
    <mergeCell ref="A104:A115"/>
    <mergeCell ref="D104:D115"/>
    <mergeCell ref="E104:J104"/>
    <mergeCell ref="E105:J115"/>
    <mergeCell ref="E138:J144"/>
    <mergeCell ref="A145:H145"/>
    <mergeCell ref="I145:J145"/>
    <mergeCell ref="A146:A148"/>
    <mergeCell ref="C122:C123"/>
    <mergeCell ref="E123:J123"/>
    <mergeCell ref="A124:H124"/>
    <mergeCell ref="I124:J124"/>
    <mergeCell ref="A149:H149"/>
    <mergeCell ref="A210:A214"/>
    <mergeCell ref="D210:D214"/>
    <mergeCell ref="E210:J210"/>
    <mergeCell ref="E211:J214"/>
    <mergeCell ref="A208:J208"/>
    <mergeCell ref="A209:H209"/>
    <mergeCell ref="I209:J209"/>
    <mergeCell ref="A174:A179"/>
    <mergeCell ref="D174:D179"/>
    <mergeCell ref="E174:J174"/>
    <mergeCell ref="E175:J179"/>
    <mergeCell ref="A180:H180"/>
    <mergeCell ref="I180:J180"/>
    <mergeCell ref="C184:C191"/>
    <mergeCell ref="A199:H199"/>
    <mergeCell ref="I199:J199"/>
    <mergeCell ref="I192:J192"/>
    <mergeCell ref="A193:A198"/>
    <mergeCell ref="D193:D198"/>
    <mergeCell ref="A150:A157"/>
    <mergeCell ref="A52:A58"/>
    <mergeCell ref="D52:D58"/>
    <mergeCell ref="E53:J58"/>
    <mergeCell ref="A63:A66"/>
    <mergeCell ref="D63:D66"/>
    <mergeCell ref="E63:J63"/>
    <mergeCell ref="E64:J66"/>
    <mergeCell ref="A67:A69"/>
    <mergeCell ref="D67:D83"/>
    <mergeCell ref="E67:J67"/>
    <mergeCell ref="E68:J83"/>
    <mergeCell ref="A70:A71"/>
    <mergeCell ref="A72:A83"/>
    <mergeCell ref="E52:J52"/>
    <mergeCell ref="D84:D93"/>
    <mergeCell ref="E84:J84"/>
    <mergeCell ref="B240:J240"/>
    <mergeCell ref="A215:H215"/>
    <mergeCell ref="I215:J215"/>
    <mergeCell ref="A216:A228"/>
    <mergeCell ref="D216:D228"/>
    <mergeCell ref="E216:J216"/>
    <mergeCell ref="E217:J228"/>
    <mergeCell ref="A229:H229"/>
    <mergeCell ref="I229:J229"/>
    <mergeCell ref="A230:A235"/>
    <mergeCell ref="D230:D235"/>
    <mergeCell ref="E230:J230"/>
    <mergeCell ref="E231:J235"/>
    <mergeCell ref="A236:J236"/>
    <mergeCell ref="A237:J237"/>
    <mergeCell ref="B238:J238"/>
    <mergeCell ref="B239:J239"/>
    <mergeCell ref="E182:J182"/>
    <mergeCell ref="A172:J172"/>
    <mergeCell ref="A173:H173"/>
    <mergeCell ref="I173:J173"/>
    <mergeCell ref="B122:B123"/>
    <mergeCell ref="A19:H19"/>
    <mergeCell ref="I19:J19"/>
    <mergeCell ref="A20:A31"/>
    <mergeCell ref="D20:D31"/>
    <mergeCell ref="E20:J20"/>
    <mergeCell ref="E21:J31"/>
    <mergeCell ref="A32:H32"/>
    <mergeCell ref="I32:J32"/>
    <mergeCell ref="A33:A41"/>
    <mergeCell ref="D33:D41"/>
    <mergeCell ref="E33:J33"/>
    <mergeCell ref="E34:J41"/>
    <mergeCell ref="A42:H42"/>
    <mergeCell ref="I42:J42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5:D5"/>
    <mergeCell ref="E5:J5"/>
    <mergeCell ref="A6:D6"/>
    <mergeCell ref="E6:J6"/>
    <mergeCell ref="A7:D7"/>
    <mergeCell ref="E7:G7"/>
    <mergeCell ref="H7:J7"/>
    <mergeCell ref="A8:D8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I12:J12"/>
    <mergeCell ref="I13:J13"/>
    <mergeCell ref="I14:J14"/>
    <mergeCell ref="A14:B14"/>
    <mergeCell ref="A15:B15"/>
    <mergeCell ref="C14:D14"/>
    <mergeCell ref="C15:D15"/>
    <mergeCell ref="E14:F14"/>
    <mergeCell ref="E15:F15"/>
    <mergeCell ref="I51:J51"/>
    <mergeCell ref="A16:B16"/>
    <mergeCell ref="C16:G16"/>
    <mergeCell ref="H16:J16"/>
    <mergeCell ref="A17:B17"/>
    <mergeCell ref="C17:G17"/>
    <mergeCell ref="H17:J17"/>
    <mergeCell ref="G15:H15"/>
    <mergeCell ref="I15:J15"/>
    <mergeCell ref="G14:H14"/>
    <mergeCell ref="A18:J18"/>
    <mergeCell ref="A43:A45"/>
    <mergeCell ref="D43:D45"/>
    <mergeCell ref="E43:J43"/>
    <mergeCell ref="E44:J45"/>
    <mergeCell ref="A46:H46"/>
    <mergeCell ref="I46:J46"/>
    <mergeCell ref="A47:A50"/>
    <mergeCell ref="D47:D50"/>
    <mergeCell ref="E47:J47"/>
    <mergeCell ref="E48:J50"/>
    <mergeCell ref="A121:H121"/>
    <mergeCell ref="I121:J121"/>
    <mergeCell ref="A116:A120"/>
    <mergeCell ref="D146:D148"/>
    <mergeCell ref="E146:J146"/>
    <mergeCell ref="E147:J148"/>
    <mergeCell ref="B137:B144"/>
    <mergeCell ref="C137:C144"/>
    <mergeCell ref="A125:A135"/>
    <mergeCell ref="D125:D135"/>
    <mergeCell ref="E125:J125"/>
    <mergeCell ref="E126:J135"/>
    <mergeCell ref="D116:D120"/>
    <mergeCell ref="E116:J116"/>
    <mergeCell ref="E117:J120"/>
    <mergeCell ref="A136:H136"/>
    <mergeCell ref="I136:J136"/>
    <mergeCell ref="A137:A144"/>
    <mergeCell ref="D137:D144"/>
    <mergeCell ref="A84:A93"/>
    <mergeCell ref="A243:J243"/>
    <mergeCell ref="B244:E244"/>
    <mergeCell ref="B245:E245"/>
    <mergeCell ref="A167:H167"/>
    <mergeCell ref="I167:J167"/>
    <mergeCell ref="A168:A171"/>
    <mergeCell ref="D168:D171"/>
    <mergeCell ref="E168:J168"/>
    <mergeCell ref="E169:J171"/>
    <mergeCell ref="A200:A207"/>
    <mergeCell ref="B200:B207"/>
    <mergeCell ref="C200:C207"/>
    <mergeCell ref="D200:D207"/>
    <mergeCell ref="E200:J200"/>
    <mergeCell ref="E201:J207"/>
    <mergeCell ref="A183:H183"/>
    <mergeCell ref="I183:J183"/>
    <mergeCell ref="A184:A191"/>
    <mergeCell ref="D184:D191"/>
    <mergeCell ref="E184:J184"/>
    <mergeCell ref="B184:B191"/>
    <mergeCell ref="A181:A182"/>
    <mergeCell ref="D181:D182"/>
    <mergeCell ref="E181:J181"/>
    <mergeCell ref="B246:E246"/>
    <mergeCell ref="B247:E247"/>
    <mergeCell ref="B248:E248"/>
    <mergeCell ref="G244:J244"/>
    <mergeCell ref="G245:J245"/>
    <mergeCell ref="G246:J246"/>
    <mergeCell ref="G247:J247"/>
    <mergeCell ref="G248:J248"/>
    <mergeCell ref="G257:J257"/>
    <mergeCell ref="G258:J258"/>
    <mergeCell ref="A249:J249"/>
    <mergeCell ref="B250:E250"/>
    <mergeCell ref="G250:J250"/>
    <mergeCell ref="B251:E251"/>
    <mergeCell ref="G251:J251"/>
    <mergeCell ref="B252:E252"/>
    <mergeCell ref="G252:J252"/>
    <mergeCell ref="B253:E253"/>
    <mergeCell ref="G253:J253"/>
    <mergeCell ref="B264:E264"/>
    <mergeCell ref="G264:J264"/>
    <mergeCell ref="B265:E265"/>
    <mergeCell ref="G265:J265"/>
    <mergeCell ref="B266:E266"/>
    <mergeCell ref="G266:J266"/>
    <mergeCell ref="A241:J241"/>
    <mergeCell ref="A242:J242"/>
    <mergeCell ref="B259:E259"/>
    <mergeCell ref="G259:J259"/>
    <mergeCell ref="B260:E260"/>
    <mergeCell ref="G260:J260"/>
    <mergeCell ref="A261:J261"/>
    <mergeCell ref="B262:E262"/>
    <mergeCell ref="G262:J262"/>
    <mergeCell ref="B263:E263"/>
    <mergeCell ref="G263:J263"/>
    <mergeCell ref="B254:E254"/>
    <mergeCell ref="G254:J254"/>
    <mergeCell ref="A255:J255"/>
    <mergeCell ref="B256:E256"/>
    <mergeCell ref="G256:J256"/>
    <mergeCell ref="B257:E257"/>
    <mergeCell ref="B258:E258"/>
    <mergeCell ref="B272:E272"/>
    <mergeCell ref="G272:J272"/>
    <mergeCell ref="A267:J267"/>
    <mergeCell ref="B268:E268"/>
    <mergeCell ref="G268:J268"/>
    <mergeCell ref="B269:E269"/>
    <mergeCell ref="G269:J269"/>
    <mergeCell ref="B270:E270"/>
    <mergeCell ref="G270:J270"/>
    <mergeCell ref="B271:E271"/>
    <mergeCell ref="G271:J271"/>
    <mergeCell ref="D150:D157"/>
    <mergeCell ref="E150:J150"/>
    <mergeCell ref="E151:J157"/>
    <mergeCell ref="B150:B157"/>
    <mergeCell ref="C150:C157"/>
    <mergeCell ref="E193:J193"/>
    <mergeCell ref="E194:J198"/>
    <mergeCell ref="E185:J191"/>
    <mergeCell ref="A192:H192"/>
    <mergeCell ref="A158:H158"/>
    <mergeCell ref="I158:J158"/>
    <mergeCell ref="A159:A166"/>
    <mergeCell ref="B159:B166"/>
    <mergeCell ref="C159:C166"/>
    <mergeCell ref="D159:D166"/>
    <mergeCell ref="E159:J159"/>
    <mergeCell ref="E160:J166"/>
  </mergeCells>
  <conditionalFormatting sqref="A70">
    <cfRule type="containsBlanks" dxfId="74" priority="42">
      <formula>LEN(TRIM(A70))=0</formula>
    </cfRule>
  </conditionalFormatting>
  <conditionalFormatting sqref="A4:J4 A6:J6 A8:J8 A10:J10 A13:B13 E13 G13 I13 A15 C15 E15 G15:J15 A17 C17 H17">
    <cfRule type="containsBlanks" dxfId="73" priority="43">
      <formula>LEN(TRIM(A4))=0</formula>
    </cfRule>
  </conditionalFormatting>
  <conditionalFormatting sqref="C20:C31">
    <cfRule type="containsBlanks" dxfId="72" priority="93">
      <formula>LEN(TRIM(C20))=0</formula>
    </cfRule>
  </conditionalFormatting>
  <conditionalFormatting sqref="C33:C40 C43:C45 C174:C179 C193:C198 C210:C214 C216:C228 C230:C235">
    <cfRule type="containsBlanks" dxfId="71" priority="159">
      <formula>LEN(TRIM(C33))=0</formula>
    </cfRule>
  </conditionalFormatting>
  <conditionalFormatting sqref="C47:C50">
    <cfRule type="containsBlanks" dxfId="70" priority="110">
      <formula>LEN(TRIM(C47))=0</formula>
    </cfRule>
  </conditionalFormatting>
  <conditionalFormatting sqref="C52:C58 C63:C66">
    <cfRule type="cellIs" dxfId="69" priority="2" operator="equal">
      <formula>$H$51="No"</formula>
    </cfRule>
  </conditionalFormatting>
  <conditionalFormatting sqref="C52:C62">
    <cfRule type="containsBlanks" dxfId="68" priority="4">
      <formula>LEN(TRIM(C52))=0</formula>
    </cfRule>
  </conditionalFormatting>
  <conditionalFormatting sqref="C59:C62">
    <cfRule type="cellIs" dxfId="67" priority="1" operator="equal">
      <formula>$H$51="Si"</formula>
    </cfRule>
  </conditionalFormatting>
  <conditionalFormatting sqref="C63:C115">
    <cfRule type="containsBlanks" dxfId="66" priority="41">
      <formula>LEN(TRIM(C63))=0</formula>
    </cfRule>
  </conditionalFormatting>
  <conditionalFormatting sqref="C67:C77">
    <cfRule type="cellIs" dxfId="65" priority="39" operator="equal">
      <formula>$A$70="No"</formula>
    </cfRule>
  </conditionalFormatting>
  <conditionalFormatting sqref="C78:C83 C103 C113:C115">
    <cfRule type="cellIs" dxfId="64" priority="38" operator="equal">
      <formula>$A$70="Si"</formula>
    </cfRule>
  </conditionalFormatting>
  <conditionalFormatting sqref="C84:C102">
    <cfRule type="cellIs" dxfId="63" priority="35" operator="equal">
      <formula>$A$70="No"</formula>
    </cfRule>
  </conditionalFormatting>
  <conditionalFormatting sqref="C104:C112">
    <cfRule type="cellIs" dxfId="62" priority="40" operator="equal">
      <formula>$A$70="No"</formula>
    </cfRule>
  </conditionalFormatting>
  <conditionalFormatting sqref="C116:C120">
    <cfRule type="containsBlanks" dxfId="61" priority="20">
      <formula>LEN(TRIM(C116))=0</formula>
    </cfRule>
  </conditionalFormatting>
  <conditionalFormatting sqref="C122">
    <cfRule type="containsBlanks" dxfId="60" priority="30">
      <formula>LEN(TRIM(C122))=0</formula>
    </cfRule>
  </conditionalFormatting>
  <conditionalFormatting sqref="C125:C135">
    <cfRule type="containsBlanks" dxfId="59" priority="108">
      <formula>LEN(TRIM(C125))=0</formula>
    </cfRule>
  </conditionalFormatting>
  <conditionalFormatting sqref="C146:C147">
    <cfRule type="containsBlanks" dxfId="58" priority="107">
      <formula>LEN(TRIM(C146))=0</formula>
    </cfRule>
  </conditionalFormatting>
  <conditionalFormatting sqref="C168:C170">
    <cfRule type="containsBlanks" dxfId="57" priority="106">
      <formula>LEN(TRIM(C168))=0</formula>
    </cfRule>
  </conditionalFormatting>
  <conditionalFormatting sqref="C181:C182">
    <cfRule type="containsBlanks" dxfId="56" priority="124">
      <formula>LEN(TRIM(C181))=0</formula>
    </cfRule>
  </conditionalFormatting>
  <conditionalFormatting sqref="C1:E1">
    <cfRule type="containsBlanks" dxfId="55" priority="44">
      <formula>LEN(TRIM(C1))=0</formula>
    </cfRule>
  </conditionalFormatting>
  <conditionalFormatting sqref="D20:D31 D33:D41 D43:D45 D47:D50 D122:D123 D125:D135 D137:D144 D146:D148 D150:D157 D168:D171 D174:D179 D181:D182 D184:D191 D193:D198 D200:D207 D210:D214 D216:D228 D230:D235">
    <cfRule type="cellIs" dxfId="54" priority="21" operator="equal">
      <formula>"No cumple variable"</formula>
    </cfRule>
  </conditionalFormatting>
  <conditionalFormatting sqref="D52:D120">
    <cfRule type="cellIs" dxfId="53" priority="3" operator="equal">
      <formula>"No cumple variable"</formula>
    </cfRule>
  </conditionalFormatting>
  <conditionalFormatting sqref="D159:D166">
    <cfRule type="cellIs" dxfId="52" priority="6" operator="equal">
      <formula>"No cumple variable"</formula>
    </cfRule>
  </conditionalFormatting>
  <conditionalFormatting sqref="G1">
    <cfRule type="containsBlanks" dxfId="51" priority="103">
      <formula>LEN(TRIM(G1))=0</formula>
    </cfRule>
  </conditionalFormatting>
  <conditionalFormatting sqref="H51">
    <cfRule type="containsBlanks" dxfId="50" priority="5">
      <formula>LEN(TRIM(H51))=0</formula>
    </cfRule>
  </conditionalFormatting>
  <conditionalFormatting sqref="I1">
    <cfRule type="cellIs" dxfId="49" priority="98" operator="lessThan">
      <formula>0.7</formula>
    </cfRule>
    <cfRule type="cellIs" dxfId="48" priority="99" operator="lessThan">
      <formula>0.8</formula>
    </cfRule>
    <cfRule type="cellIs" dxfId="47" priority="100" operator="lessThan">
      <formula>0.9</formula>
    </cfRule>
    <cfRule type="cellIs" dxfId="46" priority="102" operator="equal">
      <formula>1</formula>
    </cfRule>
    <cfRule type="cellIs" dxfId="45" priority="101" operator="lessThan">
      <formula>1</formula>
    </cfRule>
    <cfRule type="containsBlanks" priority="97" stopIfTrue="1">
      <formula>LEN(TRIM(I1))=0</formula>
    </cfRule>
  </conditionalFormatting>
  <conditionalFormatting sqref="I19:J19">
    <cfRule type="containsText" dxfId="44" priority="96" operator="containsText" text="Cumple obligación">
      <formula>NOT(ISERROR(SEARCH("Cumple obligación",I19)))</formula>
    </cfRule>
    <cfRule type="containsText" dxfId="43" priority="95" operator="containsText" text="No cumple obligación">
      <formula>NOT(ISERROR(SEARCH("No cumple obligación",I19)))</formula>
    </cfRule>
  </conditionalFormatting>
  <conditionalFormatting sqref="I32:J32">
    <cfRule type="containsText" dxfId="42" priority="92" operator="containsText" text="Cumple obligación">
      <formula>NOT(ISERROR(SEARCH("Cumple obligación",I32)))</formula>
    </cfRule>
    <cfRule type="containsText" dxfId="41" priority="91" operator="containsText" text="No cumple obligación">
      <formula>NOT(ISERROR(SEARCH("No cumple obligación",I32)))</formula>
    </cfRule>
  </conditionalFormatting>
  <conditionalFormatting sqref="I42:J42">
    <cfRule type="containsText" dxfId="40" priority="89" operator="containsText" text="No cumple obligación">
      <formula>NOT(ISERROR(SEARCH("No cumple obligación",I42)))</formula>
    </cfRule>
    <cfRule type="containsText" dxfId="39" priority="90" operator="containsText" text="Cumple obligación">
      <formula>NOT(ISERROR(SEARCH("Cumple obligación",I42)))</formula>
    </cfRule>
  </conditionalFormatting>
  <conditionalFormatting sqref="I46:J46">
    <cfRule type="containsText" dxfId="38" priority="88" operator="containsText" text="Cumple obligación">
      <formula>NOT(ISERROR(SEARCH("Cumple obligación",I46)))</formula>
    </cfRule>
    <cfRule type="containsText" dxfId="37" priority="87" operator="containsText" text="No cumple obligación">
      <formula>NOT(ISERROR(SEARCH("No cumple obligación",I46)))</formula>
    </cfRule>
  </conditionalFormatting>
  <conditionalFormatting sqref="I51:J51">
    <cfRule type="containsText" dxfId="36" priority="36" operator="containsText" text="No cumple obligación">
      <formula>NOT(ISERROR(SEARCH("No cumple obligación",I51)))</formula>
    </cfRule>
    <cfRule type="containsText" dxfId="35" priority="37" operator="containsText" text="Cumple obligación">
      <formula>NOT(ISERROR(SEARCH("Cumple obligación",I51)))</formula>
    </cfRule>
  </conditionalFormatting>
  <conditionalFormatting sqref="I121:J121">
    <cfRule type="containsText" dxfId="34" priority="81" operator="containsText" text="No cumple obligación">
      <formula>NOT(ISERROR(SEARCH("No cumple obligación",I121)))</formula>
    </cfRule>
    <cfRule type="containsText" dxfId="33" priority="82" operator="containsText" text="Cumple obligación">
      <formula>NOT(ISERROR(SEARCH("Cumple obligación",I121)))</formula>
    </cfRule>
  </conditionalFormatting>
  <conditionalFormatting sqref="I124:J124">
    <cfRule type="containsText" dxfId="32" priority="80" operator="containsText" text="Cumple obligación">
      <formula>NOT(ISERROR(SEARCH("Cumple obligación",I124)))</formula>
    </cfRule>
    <cfRule type="containsText" dxfId="31" priority="79" operator="containsText" text="No cumple obligación">
      <formula>NOT(ISERROR(SEARCH("No cumple obligación",I124)))</formula>
    </cfRule>
  </conditionalFormatting>
  <conditionalFormatting sqref="I136:J136">
    <cfRule type="containsText" dxfId="30" priority="28" operator="containsText" text="No cumple obligación">
      <formula>NOT(ISERROR(SEARCH("No cumple obligación",I136)))</formula>
    </cfRule>
    <cfRule type="containsText" dxfId="29" priority="29" operator="containsText" text="Cumple obligación">
      <formula>NOT(ISERROR(SEARCH("Cumple obligación",I136)))</formula>
    </cfRule>
  </conditionalFormatting>
  <conditionalFormatting sqref="I145:J145">
    <cfRule type="containsText" dxfId="28" priority="75" operator="containsText" text="No cumple obligación">
      <formula>NOT(ISERROR(SEARCH("No cumple obligación",I145)))</formula>
    </cfRule>
    <cfRule type="containsText" dxfId="27" priority="76" operator="containsText" text="Cumple obligación">
      <formula>NOT(ISERROR(SEARCH("Cumple obligación",I145)))</formula>
    </cfRule>
  </conditionalFormatting>
  <conditionalFormatting sqref="I149:J149">
    <cfRule type="containsText" dxfId="26" priority="73" operator="containsText" text="No cumple obligación">
      <formula>NOT(ISERROR(SEARCH("No cumple obligación",I149)))</formula>
    </cfRule>
    <cfRule type="containsText" dxfId="25" priority="74" operator="containsText" text="Cumple obligación">
      <formula>NOT(ISERROR(SEARCH("Cumple obligación",I149)))</formula>
    </cfRule>
  </conditionalFormatting>
  <conditionalFormatting sqref="I158:J158">
    <cfRule type="containsText" dxfId="24" priority="8" operator="containsText" text="Cumple obligación">
      <formula>NOT(ISERROR(SEARCH("Cumple obligación",I158)))</formula>
    </cfRule>
    <cfRule type="containsText" dxfId="23" priority="7" operator="containsText" text="No cumple obligación">
      <formula>NOT(ISERROR(SEARCH("No cumple obligación",I158)))</formula>
    </cfRule>
  </conditionalFormatting>
  <conditionalFormatting sqref="I167:J167">
    <cfRule type="containsText" dxfId="22" priority="22" operator="containsText" text="No cumple obligación">
      <formula>NOT(ISERROR(SEARCH("No cumple obligación",I167)))</formula>
    </cfRule>
    <cfRule type="containsText" dxfId="21" priority="23" operator="containsText" text="Cumple obligación">
      <formula>NOT(ISERROR(SEARCH("Cumple obligación",I167)))</formula>
    </cfRule>
  </conditionalFormatting>
  <conditionalFormatting sqref="I173:J173">
    <cfRule type="containsText" dxfId="20" priority="65" operator="containsText" text="No cumple obligación">
      <formula>NOT(ISERROR(SEARCH("No cumple obligación",I173)))</formula>
    </cfRule>
    <cfRule type="containsText" dxfId="19" priority="66" operator="containsText" text="Cumple obligación">
      <formula>NOT(ISERROR(SEARCH("Cumple obligación",I173)))</formula>
    </cfRule>
  </conditionalFormatting>
  <conditionalFormatting sqref="I180:J180">
    <cfRule type="containsText" dxfId="18" priority="63" operator="containsText" text="No cumple obligación">
      <formula>NOT(ISERROR(SEARCH("No cumple obligación",I180)))</formula>
    </cfRule>
    <cfRule type="containsText" dxfId="17" priority="64" operator="containsText" text="Cumple obligación">
      <formula>NOT(ISERROR(SEARCH("Cumple obligación",I180)))</formula>
    </cfRule>
  </conditionalFormatting>
  <conditionalFormatting sqref="I183:J183">
    <cfRule type="containsText" dxfId="16" priority="62" operator="containsText" text="Cumple obligación">
      <formula>NOT(ISERROR(SEARCH("Cumple obligación",I183)))</formula>
    </cfRule>
    <cfRule type="containsText" dxfId="15" priority="61" operator="containsText" text="No cumple obligación">
      <formula>NOT(ISERROR(SEARCH("No cumple obligación",I183)))</formula>
    </cfRule>
  </conditionalFormatting>
  <conditionalFormatting sqref="I192:J192">
    <cfRule type="containsText" dxfId="14" priority="59" operator="containsText" text="No cumple obligación">
      <formula>NOT(ISERROR(SEARCH("No cumple obligación",I192)))</formula>
    </cfRule>
    <cfRule type="containsText" dxfId="13" priority="60" operator="containsText" text="Cumple obligación">
      <formula>NOT(ISERROR(SEARCH("Cumple obligación",I192)))</formula>
    </cfRule>
  </conditionalFormatting>
  <conditionalFormatting sqref="I199:J199">
    <cfRule type="containsText" dxfId="12" priority="58" operator="containsText" text="Cumple obligación">
      <formula>NOT(ISERROR(SEARCH("Cumple obligación",I199)))</formula>
    </cfRule>
    <cfRule type="containsText" dxfId="11" priority="57" operator="containsText" text="No cumple obligación">
      <formula>NOT(ISERROR(SEARCH("No cumple obligación",I199)))</formula>
    </cfRule>
  </conditionalFormatting>
  <conditionalFormatting sqref="I209:J209">
    <cfRule type="containsText" dxfId="10" priority="56" operator="containsText" text="Cumple obligación">
      <formula>NOT(ISERROR(SEARCH("Cumple obligación",I209)))</formula>
    </cfRule>
    <cfRule type="containsText" dxfId="9" priority="55" operator="containsText" text="No cumple obligación">
      <formula>NOT(ISERROR(SEARCH("No cumple obligación",I209)))</formula>
    </cfRule>
  </conditionalFormatting>
  <conditionalFormatting sqref="I215:J215">
    <cfRule type="containsText" dxfId="8" priority="53" operator="containsText" text="No cumple obligación">
      <formula>NOT(ISERROR(SEARCH("No cumple obligación",I215)))</formula>
    </cfRule>
    <cfRule type="containsText" dxfId="7" priority="54" operator="containsText" text="Cumple obligación">
      <formula>NOT(ISERROR(SEARCH("Cumple obligación",I215)))</formula>
    </cfRule>
  </conditionalFormatting>
  <conditionalFormatting sqref="I229:J229">
    <cfRule type="containsText" dxfId="6" priority="52" operator="containsText" text="Cumple obligación">
      <formula>NOT(ISERROR(SEARCH("Cumple obligación",I229)))</formula>
    </cfRule>
    <cfRule type="containsText" dxfId="5" priority="51" operator="containsText" text="No cumple obligación">
      <formula>NOT(ISERROR(SEARCH("No cumple obligación",I229)))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23E44DB5-998E-4BD3-887A-5C92265EC529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r:id="rId1"/>
  <headerFooter>
    <oddHeader>&amp;L&amp;G&amp;C&amp;"Arial,Normal"&amp;10PROCESO
PROTECCIÓN
VERIFICACIÓN EN VISITA
EXTERNADO MEDIA JORNADA RAJ SRPA&amp;R&amp;"Arial,Normal"&amp;10F2.A28.G27.P 
Versión 2 
Página &amp;P de &amp;N 
20/05/2024 
Clasificación de la Información 
Clasificada</oddHeader>
    <oddFooter>&amp;C&amp;G</oddFooter>
  </headerFooter>
  <rowBreaks count="9" manualBreakCount="9">
    <brk id="45" max="9" man="1"/>
    <brk id="83" max="9" man="1"/>
    <brk id="103" max="9" man="1"/>
    <brk id="144" max="9" man="1"/>
    <brk id="157" max="9" man="1"/>
    <brk id="171" max="9" man="1"/>
    <brk id="235" max="9" man="1"/>
    <brk id="240" max="9" man="1"/>
    <brk id="242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3000000}">
          <x14:formula1>
            <xm:f>Tablas!$B$2:$B$3</xm:f>
          </x14:formula1>
          <xm:sqref>C125:C135 C232:C235 C193:C198 C174:C179 C146 C210:C214 C216:C227 C38:C39 C20:C30 C170 C33:C36 C43:C45 C168 C181:C182 C50 C230 C47:C48 C52:C120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C148 C41 C171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D184:D191</xm:sqref>
        </x14:dataValidation>
        <x14:dataValidation type="list" allowBlank="1" showInputMessage="1" showErrorMessage="1" xr:uid="{00000000-0002-0000-0000-000006000000}">
          <x14:formula1>
            <xm:f>Tablas!$E$2:$E$3</xm:f>
          </x14:formula1>
          <xm:sqref>A70:A71 H51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C169 C37 C49 C147 C228 C231 C40 C31 C122</xm:sqref>
        </x14:dataValidation>
        <x14:dataValidation type="list" allowBlank="1" showInputMessage="1" showErrorMessage="1" xr:uid="{00000000-0002-0000-0000-000008000000}">
          <x14:formula1>
            <xm:f>Tablas!$D$2:$D$4</xm:f>
          </x14:formula1>
          <xm:sqref>D137:D144 D200:D207 D150:D157 D159:D166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W10"/>
  <sheetViews>
    <sheetView showGridLines="0" topLeftCell="JU1" zoomScale="60" zoomScaleNormal="60" workbookViewId="0">
      <pane ySplit="9" topLeftCell="A10" activePane="bottomLeft" state="frozen"/>
      <selection pane="bottomLeft" activeCell="KJ2" sqref="KJ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47" width="35.7109375" style="2" customWidth="1"/>
    <col min="48" max="101" width="25.7109375" style="2"/>
    <col min="102" max="143" width="11.7109375" style="2" customWidth="1"/>
    <col min="144" max="144" width="15.7109375" style="2" customWidth="1"/>
    <col min="145" max="178" width="11.42578125" style="2" customWidth="1"/>
    <col min="179" max="253" width="11.7109375" style="2" customWidth="1"/>
    <col min="254" max="16384" width="25.7109375" style="2"/>
  </cols>
  <sheetData>
    <row r="1" spans="1:309" ht="30" customHeight="1" x14ac:dyDescent="0.25">
      <c r="A1" s="284"/>
      <c r="B1" s="289" t="s">
        <v>294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  <c r="IU1" s="290"/>
      <c r="IV1" s="290"/>
      <c r="IW1" s="290"/>
      <c r="IX1" s="290"/>
      <c r="IY1" s="290"/>
      <c r="IZ1" s="290"/>
      <c r="JA1" s="290"/>
      <c r="JB1" s="290"/>
      <c r="JC1" s="290"/>
      <c r="JD1" s="290"/>
      <c r="JE1" s="290"/>
      <c r="JF1" s="290"/>
      <c r="JG1" s="290"/>
      <c r="JH1" s="290"/>
      <c r="JI1" s="290"/>
      <c r="JJ1" s="290"/>
      <c r="JK1" s="290"/>
      <c r="JL1" s="290"/>
      <c r="JM1" s="290"/>
      <c r="JN1" s="290"/>
      <c r="JO1" s="290"/>
      <c r="JP1" s="290"/>
      <c r="JQ1" s="290"/>
      <c r="JR1" s="290"/>
      <c r="JS1" s="290"/>
      <c r="JT1" s="290"/>
      <c r="JU1" s="290"/>
      <c r="JV1" s="290"/>
      <c r="JW1" s="290"/>
      <c r="JX1" s="290"/>
      <c r="JY1" s="290"/>
      <c r="JZ1" s="290"/>
      <c r="KA1" s="290"/>
      <c r="KB1" s="290"/>
      <c r="KC1" s="290"/>
      <c r="KD1" s="290"/>
      <c r="KE1" s="290"/>
      <c r="KF1" s="290"/>
      <c r="KG1" s="290"/>
      <c r="KH1" s="290"/>
      <c r="KI1" s="291"/>
      <c r="KJ1" s="81" t="s">
        <v>365</v>
      </c>
      <c r="KK1" s="44">
        <v>45432</v>
      </c>
    </row>
    <row r="2" spans="1:309" ht="30" customHeight="1" x14ac:dyDescent="0.25">
      <c r="A2" s="285"/>
      <c r="B2" s="292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DK2" s="293"/>
      <c r="DL2" s="293"/>
      <c r="DM2" s="293"/>
      <c r="DN2" s="293"/>
      <c r="DO2" s="293"/>
      <c r="DP2" s="293"/>
      <c r="DQ2" s="293"/>
      <c r="DR2" s="293"/>
      <c r="DS2" s="293"/>
      <c r="DT2" s="293"/>
      <c r="DU2" s="293"/>
      <c r="DV2" s="293"/>
      <c r="DW2" s="293"/>
      <c r="DX2" s="293"/>
      <c r="DY2" s="293"/>
      <c r="DZ2" s="293"/>
      <c r="EA2" s="293"/>
      <c r="EB2" s="293"/>
      <c r="EC2" s="293"/>
      <c r="ED2" s="293"/>
      <c r="EE2" s="293"/>
      <c r="EF2" s="293"/>
      <c r="EG2" s="293"/>
      <c r="EH2" s="293"/>
      <c r="EI2" s="293"/>
      <c r="EJ2" s="293"/>
      <c r="EK2" s="293"/>
      <c r="EL2" s="293"/>
      <c r="EM2" s="293"/>
      <c r="EN2" s="293"/>
      <c r="EO2" s="293"/>
      <c r="EP2" s="293"/>
      <c r="EQ2" s="293"/>
      <c r="ER2" s="293"/>
      <c r="ES2" s="293"/>
      <c r="ET2" s="293"/>
      <c r="EU2" s="293"/>
      <c r="EV2" s="293"/>
      <c r="EW2" s="293"/>
      <c r="EX2" s="293"/>
      <c r="EY2" s="293"/>
      <c r="EZ2" s="293"/>
      <c r="FA2" s="293"/>
      <c r="FB2" s="293"/>
      <c r="FC2" s="293"/>
      <c r="FD2" s="293"/>
      <c r="FE2" s="293"/>
      <c r="FF2" s="293"/>
      <c r="FG2" s="293"/>
      <c r="FH2" s="293"/>
      <c r="FI2" s="293"/>
      <c r="FJ2" s="293"/>
      <c r="FK2" s="293"/>
      <c r="FL2" s="293"/>
      <c r="FM2" s="293"/>
      <c r="FN2" s="293"/>
      <c r="FO2" s="293"/>
      <c r="FP2" s="293"/>
      <c r="FQ2" s="293"/>
      <c r="FR2" s="293"/>
      <c r="FS2" s="293"/>
      <c r="FT2" s="293"/>
      <c r="FU2" s="293"/>
      <c r="FV2" s="293"/>
      <c r="FW2" s="293"/>
      <c r="FX2" s="293"/>
      <c r="FY2" s="293"/>
      <c r="FZ2" s="293"/>
      <c r="GA2" s="293"/>
      <c r="GB2" s="293"/>
      <c r="GC2" s="293"/>
      <c r="GD2" s="293"/>
      <c r="GE2" s="293"/>
      <c r="GF2" s="293"/>
      <c r="GG2" s="293"/>
      <c r="GH2" s="293"/>
      <c r="GI2" s="293"/>
      <c r="GJ2" s="293"/>
      <c r="GK2" s="293"/>
      <c r="GL2" s="293"/>
      <c r="GM2" s="293"/>
      <c r="GN2" s="293"/>
      <c r="GO2" s="293"/>
      <c r="GP2" s="293"/>
      <c r="GQ2" s="293"/>
      <c r="GR2" s="293"/>
      <c r="GS2" s="293"/>
      <c r="GT2" s="293"/>
      <c r="GU2" s="293"/>
      <c r="GV2" s="293"/>
      <c r="GW2" s="293"/>
      <c r="GX2" s="293"/>
      <c r="GY2" s="293"/>
      <c r="GZ2" s="293"/>
      <c r="HA2" s="293"/>
      <c r="HB2" s="293"/>
      <c r="HC2" s="293"/>
      <c r="HD2" s="293"/>
      <c r="HE2" s="293"/>
      <c r="HF2" s="293"/>
      <c r="HG2" s="293"/>
      <c r="HH2" s="293"/>
      <c r="HI2" s="293"/>
      <c r="HJ2" s="293"/>
      <c r="HK2" s="293"/>
      <c r="HL2" s="293"/>
      <c r="HM2" s="293"/>
      <c r="HN2" s="293"/>
      <c r="HO2" s="293"/>
      <c r="HP2" s="293"/>
      <c r="HQ2" s="293"/>
      <c r="HR2" s="293"/>
      <c r="HS2" s="293"/>
      <c r="HT2" s="293"/>
      <c r="HU2" s="293"/>
      <c r="HV2" s="293"/>
      <c r="HW2" s="293"/>
      <c r="HX2" s="293"/>
      <c r="HY2" s="293"/>
      <c r="HZ2" s="293"/>
      <c r="IA2" s="293"/>
      <c r="IB2" s="293"/>
      <c r="IC2" s="293"/>
      <c r="ID2" s="293"/>
      <c r="IE2" s="293"/>
      <c r="IF2" s="293"/>
      <c r="IG2" s="293"/>
      <c r="IH2" s="293"/>
      <c r="II2" s="293"/>
      <c r="IJ2" s="293"/>
      <c r="IK2" s="293"/>
      <c r="IL2" s="293"/>
      <c r="IM2" s="293"/>
      <c r="IN2" s="293"/>
      <c r="IO2" s="293"/>
      <c r="IP2" s="293"/>
      <c r="IQ2" s="293"/>
      <c r="IR2" s="293"/>
      <c r="IS2" s="293"/>
      <c r="IT2" s="293"/>
      <c r="IU2" s="293"/>
      <c r="IV2" s="293"/>
      <c r="IW2" s="293"/>
      <c r="IX2" s="293"/>
      <c r="IY2" s="293"/>
      <c r="IZ2" s="293"/>
      <c r="JA2" s="293"/>
      <c r="JB2" s="293"/>
      <c r="JC2" s="293"/>
      <c r="JD2" s="293"/>
      <c r="JE2" s="293"/>
      <c r="JF2" s="293"/>
      <c r="JG2" s="293"/>
      <c r="JH2" s="293"/>
      <c r="JI2" s="293"/>
      <c r="JJ2" s="293"/>
      <c r="JK2" s="293"/>
      <c r="JL2" s="293"/>
      <c r="JM2" s="293"/>
      <c r="JN2" s="293"/>
      <c r="JO2" s="293"/>
      <c r="JP2" s="293"/>
      <c r="JQ2" s="293"/>
      <c r="JR2" s="293"/>
      <c r="JS2" s="293"/>
      <c r="JT2" s="293"/>
      <c r="JU2" s="293"/>
      <c r="JV2" s="293"/>
      <c r="JW2" s="293"/>
      <c r="JX2" s="293"/>
      <c r="JY2" s="293"/>
      <c r="JZ2" s="293"/>
      <c r="KA2" s="293"/>
      <c r="KB2" s="293"/>
      <c r="KC2" s="293"/>
      <c r="KD2" s="293"/>
      <c r="KE2" s="293"/>
      <c r="KF2" s="293"/>
      <c r="KG2" s="293"/>
      <c r="KH2" s="293"/>
      <c r="KI2" s="294"/>
      <c r="KJ2" s="82" t="s">
        <v>366</v>
      </c>
      <c r="KK2" s="38" t="s">
        <v>73</v>
      </c>
    </row>
    <row r="3" spans="1:309" ht="30" customHeight="1" thickBot="1" x14ac:dyDescent="0.3">
      <c r="A3" s="286"/>
      <c r="B3" s="295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296"/>
      <c r="CA3" s="296"/>
      <c r="CB3" s="296"/>
      <c r="CC3" s="296"/>
      <c r="CD3" s="296"/>
      <c r="CE3" s="296"/>
      <c r="CF3" s="296"/>
      <c r="CG3" s="296"/>
      <c r="CH3" s="296"/>
      <c r="CI3" s="296"/>
      <c r="CJ3" s="296"/>
      <c r="CK3" s="296"/>
      <c r="CL3" s="296"/>
      <c r="CM3" s="296"/>
      <c r="CN3" s="296"/>
      <c r="CO3" s="296"/>
      <c r="CP3" s="296"/>
      <c r="CQ3" s="296"/>
      <c r="CR3" s="296"/>
      <c r="CS3" s="296"/>
      <c r="CT3" s="296"/>
      <c r="CU3" s="296"/>
      <c r="CV3" s="296"/>
      <c r="CW3" s="296"/>
      <c r="CX3" s="296"/>
      <c r="CY3" s="296"/>
      <c r="CZ3" s="296"/>
      <c r="DA3" s="296"/>
      <c r="DB3" s="296"/>
      <c r="DC3" s="296"/>
      <c r="DD3" s="296"/>
      <c r="DE3" s="296"/>
      <c r="DF3" s="296"/>
      <c r="DG3" s="296"/>
      <c r="DH3" s="296"/>
      <c r="DI3" s="296"/>
      <c r="DJ3" s="296"/>
      <c r="DK3" s="296"/>
      <c r="DL3" s="296"/>
      <c r="DM3" s="296"/>
      <c r="DN3" s="296"/>
      <c r="DO3" s="296"/>
      <c r="DP3" s="296"/>
      <c r="DQ3" s="296"/>
      <c r="DR3" s="296"/>
      <c r="DS3" s="296"/>
      <c r="DT3" s="296"/>
      <c r="DU3" s="296"/>
      <c r="DV3" s="296"/>
      <c r="DW3" s="296"/>
      <c r="DX3" s="296"/>
      <c r="DY3" s="296"/>
      <c r="DZ3" s="296"/>
      <c r="EA3" s="296"/>
      <c r="EB3" s="296"/>
      <c r="EC3" s="296"/>
      <c r="ED3" s="296"/>
      <c r="EE3" s="296"/>
      <c r="EF3" s="296"/>
      <c r="EG3" s="296"/>
      <c r="EH3" s="296"/>
      <c r="EI3" s="296"/>
      <c r="EJ3" s="296"/>
      <c r="EK3" s="296"/>
      <c r="EL3" s="296"/>
      <c r="EM3" s="296"/>
      <c r="EN3" s="296"/>
      <c r="EO3" s="296"/>
      <c r="EP3" s="296"/>
      <c r="EQ3" s="296"/>
      <c r="ER3" s="296"/>
      <c r="ES3" s="296"/>
      <c r="ET3" s="296"/>
      <c r="EU3" s="296"/>
      <c r="EV3" s="296"/>
      <c r="EW3" s="296"/>
      <c r="EX3" s="296"/>
      <c r="EY3" s="296"/>
      <c r="EZ3" s="296"/>
      <c r="FA3" s="296"/>
      <c r="FB3" s="296"/>
      <c r="FC3" s="296"/>
      <c r="FD3" s="296"/>
      <c r="FE3" s="296"/>
      <c r="FF3" s="296"/>
      <c r="FG3" s="296"/>
      <c r="FH3" s="296"/>
      <c r="FI3" s="296"/>
      <c r="FJ3" s="296"/>
      <c r="FK3" s="296"/>
      <c r="FL3" s="296"/>
      <c r="FM3" s="296"/>
      <c r="FN3" s="296"/>
      <c r="FO3" s="296"/>
      <c r="FP3" s="296"/>
      <c r="FQ3" s="296"/>
      <c r="FR3" s="296"/>
      <c r="FS3" s="296"/>
      <c r="FT3" s="296"/>
      <c r="FU3" s="296"/>
      <c r="FV3" s="296"/>
      <c r="FW3" s="296"/>
      <c r="FX3" s="296"/>
      <c r="FY3" s="296"/>
      <c r="FZ3" s="296"/>
      <c r="GA3" s="296"/>
      <c r="GB3" s="296"/>
      <c r="GC3" s="296"/>
      <c r="GD3" s="296"/>
      <c r="GE3" s="296"/>
      <c r="GF3" s="296"/>
      <c r="GG3" s="296"/>
      <c r="GH3" s="296"/>
      <c r="GI3" s="296"/>
      <c r="GJ3" s="296"/>
      <c r="GK3" s="296"/>
      <c r="GL3" s="296"/>
      <c r="GM3" s="296"/>
      <c r="GN3" s="296"/>
      <c r="GO3" s="296"/>
      <c r="GP3" s="296"/>
      <c r="GQ3" s="296"/>
      <c r="GR3" s="296"/>
      <c r="GS3" s="296"/>
      <c r="GT3" s="296"/>
      <c r="GU3" s="296"/>
      <c r="GV3" s="296"/>
      <c r="GW3" s="296"/>
      <c r="GX3" s="296"/>
      <c r="GY3" s="296"/>
      <c r="GZ3" s="296"/>
      <c r="HA3" s="296"/>
      <c r="HB3" s="296"/>
      <c r="HC3" s="296"/>
      <c r="HD3" s="296"/>
      <c r="HE3" s="296"/>
      <c r="HF3" s="296"/>
      <c r="HG3" s="296"/>
      <c r="HH3" s="296"/>
      <c r="HI3" s="296"/>
      <c r="HJ3" s="296"/>
      <c r="HK3" s="296"/>
      <c r="HL3" s="296"/>
      <c r="HM3" s="296"/>
      <c r="HN3" s="296"/>
      <c r="HO3" s="296"/>
      <c r="HP3" s="296"/>
      <c r="HQ3" s="296"/>
      <c r="HR3" s="296"/>
      <c r="HS3" s="296"/>
      <c r="HT3" s="296"/>
      <c r="HU3" s="296"/>
      <c r="HV3" s="296"/>
      <c r="HW3" s="296"/>
      <c r="HX3" s="296"/>
      <c r="HY3" s="296"/>
      <c r="HZ3" s="296"/>
      <c r="IA3" s="296"/>
      <c r="IB3" s="296"/>
      <c r="IC3" s="296"/>
      <c r="ID3" s="296"/>
      <c r="IE3" s="296"/>
      <c r="IF3" s="296"/>
      <c r="IG3" s="296"/>
      <c r="IH3" s="296"/>
      <c r="II3" s="296"/>
      <c r="IJ3" s="296"/>
      <c r="IK3" s="296"/>
      <c r="IL3" s="296"/>
      <c r="IM3" s="296"/>
      <c r="IN3" s="296"/>
      <c r="IO3" s="296"/>
      <c r="IP3" s="296"/>
      <c r="IQ3" s="296"/>
      <c r="IR3" s="296"/>
      <c r="IS3" s="296"/>
      <c r="IT3" s="296"/>
      <c r="IU3" s="296"/>
      <c r="IV3" s="296"/>
      <c r="IW3" s="296"/>
      <c r="IX3" s="296"/>
      <c r="IY3" s="296"/>
      <c r="IZ3" s="296"/>
      <c r="JA3" s="296"/>
      <c r="JB3" s="296"/>
      <c r="JC3" s="296"/>
      <c r="JD3" s="296"/>
      <c r="JE3" s="296"/>
      <c r="JF3" s="296"/>
      <c r="JG3" s="296"/>
      <c r="JH3" s="296"/>
      <c r="JI3" s="296"/>
      <c r="JJ3" s="296"/>
      <c r="JK3" s="296"/>
      <c r="JL3" s="296"/>
      <c r="JM3" s="296"/>
      <c r="JN3" s="296"/>
      <c r="JO3" s="296"/>
      <c r="JP3" s="296"/>
      <c r="JQ3" s="296"/>
      <c r="JR3" s="296"/>
      <c r="JS3" s="296"/>
      <c r="JT3" s="296"/>
      <c r="JU3" s="296"/>
      <c r="JV3" s="296"/>
      <c r="JW3" s="296"/>
      <c r="JX3" s="296"/>
      <c r="JY3" s="296"/>
      <c r="JZ3" s="296"/>
      <c r="KA3" s="296"/>
      <c r="KB3" s="296"/>
      <c r="KC3" s="296"/>
      <c r="KD3" s="296"/>
      <c r="KE3" s="296"/>
      <c r="KF3" s="296"/>
      <c r="KG3" s="296"/>
      <c r="KH3" s="296"/>
      <c r="KI3" s="297"/>
      <c r="KJ3" s="287" t="s">
        <v>74</v>
      </c>
      <c r="KK3" s="288"/>
    </row>
    <row r="4" spans="1:309" ht="13.5" thickBo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83" t="s">
        <v>75</v>
      </c>
      <c r="AW4" s="83" t="s">
        <v>75</v>
      </c>
      <c r="AX4" s="83" t="s">
        <v>75</v>
      </c>
      <c r="AY4" s="83" t="s">
        <v>75</v>
      </c>
      <c r="AZ4" s="83" t="s">
        <v>75</v>
      </c>
      <c r="BA4" s="83" t="s">
        <v>75</v>
      </c>
      <c r="BB4" s="83" t="s">
        <v>75</v>
      </c>
      <c r="BC4" s="83" t="s">
        <v>75</v>
      </c>
      <c r="BD4" s="83" t="s">
        <v>75</v>
      </c>
      <c r="BE4" s="83" t="s">
        <v>75</v>
      </c>
      <c r="BF4" s="83" t="s">
        <v>75</v>
      </c>
      <c r="BG4" s="83" t="s">
        <v>75</v>
      </c>
      <c r="BH4" s="83" t="s">
        <v>75</v>
      </c>
      <c r="BI4" s="83" t="s">
        <v>75</v>
      </c>
      <c r="BJ4" s="83" t="s">
        <v>75</v>
      </c>
      <c r="BK4" s="83" t="s">
        <v>75</v>
      </c>
      <c r="BL4" s="83" t="s">
        <v>75</v>
      </c>
      <c r="BM4" s="83" t="s">
        <v>75</v>
      </c>
      <c r="BN4" s="83" t="s">
        <v>75</v>
      </c>
      <c r="BO4" s="84" t="s">
        <v>76</v>
      </c>
      <c r="BP4" s="84" t="s">
        <v>76</v>
      </c>
      <c r="BQ4" s="84" t="s">
        <v>76</v>
      </c>
      <c r="BR4" s="84" t="s">
        <v>76</v>
      </c>
      <c r="BS4" s="84" t="s">
        <v>76</v>
      </c>
      <c r="BT4" s="85" t="s">
        <v>77</v>
      </c>
      <c r="BU4" s="85" t="s">
        <v>77</v>
      </c>
      <c r="BV4" s="85" t="s">
        <v>77</v>
      </c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76"/>
      <c r="KK4" s="76"/>
    </row>
    <row r="5" spans="1:309" ht="26.25" thickBo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65" t="s">
        <v>78</v>
      </c>
      <c r="AW5" s="65" t="s">
        <v>78</v>
      </c>
      <c r="AX5" s="64" t="s">
        <v>79</v>
      </c>
      <c r="AY5" s="66" t="s">
        <v>80</v>
      </c>
      <c r="AZ5" s="67" t="s">
        <v>81</v>
      </c>
      <c r="BA5" s="67" t="s">
        <v>81</v>
      </c>
      <c r="BB5" s="67" t="s">
        <v>81</v>
      </c>
      <c r="BC5" s="67" t="s">
        <v>81</v>
      </c>
      <c r="BD5" s="67" t="s">
        <v>81</v>
      </c>
      <c r="BE5" s="67" t="s">
        <v>81</v>
      </c>
      <c r="BF5" s="67" t="s">
        <v>81</v>
      </c>
      <c r="BG5" s="67" t="s">
        <v>81</v>
      </c>
      <c r="BH5" s="65" t="s">
        <v>78</v>
      </c>
      <c r="BI5" s="65" t="s">
        <v>78</v>
      </c>
      <c r="BJ5" s="68" t="s">
        <v>82</v>
      </c>
      <c r="BK5" s="68" t="s">
        <v>82</v>
      </c>
      <c r="BL5" s="35" t="s">
        <v>83</v>
      </c>
      <c r="BM5" s="68" t="s">
        <v>82</v>
      </c>
      <c r="BN5" s="35" t="s">
        <v>83</v>
      </c>
      <c r="BO5" s="77"/>
      <c r="BP5" s="77"/>
      <c r="BQ5" s="77"/>
      <c r="BR5" s="77"/>
      <c r="BS5" s="77"/>
      <c r="BT5" s="78"/>
      <c r="BU5" s="78"/>
      <c r="BV5" s="78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79" t="s">
        <v>295</v>
      </c>
      <c r="EG5" s="280"/>
      <c r="EH5" s="280"/>
      <c r="EI5" s="28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76"/>
      <c r="KK5" s="76"/>
    </row>
    <row r="6" spans="1:309" ht="12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87">
        <v>3</v>
      </c>
      <c r="AW6" s="87">
        <v>3</v>
      </c>
      <c r="AX6" s="87">
        <v>3</v>
      </c>
      <c r="AY6" s="87">
        <v>1</v>
      </c>
      <c r="AZ6" s="87">
        <v>3</v>
      </c>
      <c r="BA6" s="87">
        <v>3</v>
      </c>
      <c r="BB6" s="87">
        <v>3</v>
      </c>
      <c r="BC6" s="87">
        <v>3</v>
      </c>
      <c r="BD6" s="87">
        <v>3</v>
      </c>
      <c r="BE6" s="87">
        <v>3</v>
      </c>
      <c r="BF6" s="87">
        <v>3</v>
      </c>
      <c r="BG6" s="87">
        <v>3</v>
      </c>
      <c r="BH6" s="87">
        <v>2</v>
      </c>
      <c r="BI6" s="87">
        <v>3</v>
      </c>
      <c r="BJ6" s="87">
        <v>3</v>
      </c>
      <c r="BK6" s="87">
        <v>3</v>
      </c>
      <c r="BL6" s="87">
        <v>2</v>
      </c>
      <c r="BM6" s="87">
        <v>3</v>
      </c>
      <c r="BN6" s="87">
        <v>3</v>
      </c>
      <c r="BO6" s="87">
        <v>3</v>
      </c>
      <c r="BP6" s="87">
        <v>2</v>
      </c>
      <c r="BQ6" s="87">
        <v>3</v>
      </c>
      <c r="BR6" s="87">
        <v>3</v>
      </c>
      <c r="BS6" s="87">
        <v>3</v>
      </c>
      <c r="BT6" s="87">
        <v>1</v>
      </c>
      <c r="BU6" s="87">
        <v>3</v>
      </c>
      <c r="BV6" s="87">
        <v>2</v>
      </c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76"/>
      <c r="KK6" s="76"/>
    </row>
    <row r="7" spans="1:309" x14ac:dyDescent="0.25">
      <c r="A7" s="21"/>
      <c r="B7" s="21"/>
      <c r="C7" s="21"/>
      <c r="D7" s="21"/>
      <c r="E7" s="21"/>
      <c r="F7" s="21"/>
      <c r="G7" s="21"/>
      <c r="H7" s="21"/>
      <c r="I7" s="22"/>
      <c r="J7" s="22"/>
      <c r="AB7" s="86" t="s">
        <v>84</v>
      </c>
      <c r="AC7" s="86" t="s">
        <v>84</v>
      </c>
      <c r="AD7" s="86" t="s">
        <v>84</v>
      </c>
      <c r="AE7" s="86" t="s">
        <v>84</v>
      </c>
      <c r="AF7" s="86" t="s">
        <v>84</v>
      </c>
      <c r="AG7" s="86" t="s">
        <v>84</v>
      </c>
      <c r="AH7" s="86" t="s">
        <v>84</v>
      </c>
      <c r="AI7" s="86" t="s">
        <v>84</v>
      </c>
      <c r="AJ7" s="86" t="s">
        <v>84</v>
      </c>
      <c r="AK7" s="86" t="s">
        <v>84</v>
      </c>
      <c r="AL7" s="86" t="s">
        <v>84</v>
      </c>
      <c r="AM7" s="86" t="s">
        <v>84</v>
      </c>
      <c r="AN7" s="86" t="s">
        <v>84</v>
      </c>
      <c r="AO7" s="86" t="s">
        <v>84</v>
      </c>
      <c r="AP7" s="86" t="s">
        <v>84</v>
      </c>
      <c r="AQ7" s="86" t="s">
        <v>84</v>
      </c>
      <c r="AR7" s="86" t="s">
        <v>84</v>
      </c>
      <c r="AS7" s="86" t="s">
        <v>84</v>
      </c>
      <c r="AT7" s="86" t="s">
        <v>84</v>
      </c>
      <c r="AU7" s="86" t="s">
        <v>84</v>
      </c>
      <c r="AV7" s="79" t="s">
        <v>85</v>
      </c>
      <c r="AW7" s="39" t="s">
        <v>85</v>
      </c>
      <c r="AX7" s="39" t="s">
        <v>85</v>
      </c>
      <c r="AY7" s="39" t="s">
        <v>85</v>
      </c>
      <c r="AZ7" s="39" t="s">
        <v>85</v>
      </c>
      <c r="BA7" s="39" t="s">
        <v>85</v>
      </c>
      <c r="BB7" s="39" t="s">
        <v>85</v>
      </c>
      <c r="BC7" s="39" t="s">
        <v>85</v>
      </c>
      <c r="BD7" s="39" t="s">
        <v>85</v>
      </c>
      <c r="BE7" s="39" t="s">
        <v>85</v>
      </c>
      <c r="BF7" s="39" t="s">
        <v>85</v>
      </c>
      <c r="BG7" s="39" t="s">
        <v>85</v>
      </c>
      <c r="BH7" s="39" t="s">
        <v>85</v>
      </c>
      <c r="BI7" s="39" t="s">
        <v>85</v>
      </c>
      <c r="BJ7" s="39" t="s">
        <v>85</v>
      </c>
      <c r="BK7" s="39" t="s">
        <v>85</v>
      </c>
      <c r="BL7" s="39" t="s">
        <v>85</v>
      </c>
      <c r="BM7" s="39" t="s">
        <v>85</v>
      </c>
      <c r="BN7" s="39" t="s">
        <v>85</v>
      </c>
      <c r="BO7" s="39" t="s">
        <v>85</v>
      </c>
      <c r="BP7" s="39" t="s">
        <v>85</v>
      </c>
      <c r="BQ7" s="39" t="s">
        <v>85</v>
      </c>
      <c r="BR7" s="39" t="s">
        <v>85</v>
      </c>
      <c r="BS7" s="39" t="s">
        <v>85</v>
      </c>
      <c r="BT7" s="39" t="s">
        <v>85</v>
      </c>
      <c r="BU7" s="39" t="s">
        <v>85</v>
      </c>
      <c r="BV7" s="39" t="s">
        <v>85</v>
      </c>
      <c r="BW7" s="88" t="s">
        <v>86</v>
      </c>
      <c r="BX7" s="88" t="s">
        <v>86</v>
      </c>
      <c r="BY7" s="88" t="s">
        <v>86</v>
      </c>
      <c r="BZ7" s="88" t="s">
        <v>86</v>
      </c>
      <c r="CA7" s="88" t="s">
        <v>86</v>
      </c>
      <c r="CB7" s="88" t="s">
        <v>86</v>
      </c>
      <c r="CC7" s="88" t="s">
        <v>86</v>
      </c>
      <c r="CD7" s="88" t="s">
        <v>86</v>
      </c>
      <c r="CE7" s="88" t="s">
        <v>86</v>
      </c>
      <c r="CF7" s="88" t="s">
        <v>86</v>
      </c>
      <c r="CG7" s="88" t="s">
        <v>86</v>
      </c>
      <c r="CH7" s="88" t="s">
        <v>86</v>
      </c>
      <c r="CI7" s="88" t="s">
        <v>86</v>
      </c>
      <c r="CJ7" s="88" t="s">
        <v>86</v>
      </c>
      <c r="CK7" s="88" t="s">
        <v>86</v>
      </c>
      <c r="CL7" s="88" t="s">
        <v>86</v>
      </c>
      <c r="CM7" s="88" t="s">
        <v>86</v>
      </c>
      <c r="CN7" s="88" t="s">
        <v>86</v>
      </c>
      <c r="CO7" s="88" t="s">
        <v>86</v>
      </c>
      <c r="CP7" s="88" t="s">
        <v>86</v>
      </c>
      <c r="CQ7" s="88" t="s">
        <v>86</v>
      </c>
      <c r="CR7" s="88" t="s">
        <v>86</v>
      </c>
      <c r="CS7" s="88" t="s">
        <v>86</v>
      </c>
      <c r="CT7" s="88" t="s">
        <v>86</v>
      </c>
      <c r="CU7" s="88" t="s">
        <v>86</v>
      </c>
      <c r="CV7" s="88" t="s">
        <v>86</v>
      </c>
      <c r="CW7" s="88" t="s">
        <v>86</v>
      </c>
      <c r="CX7" s="89" t="s">
        <v>87</v>
      </c>
      <c r="CY7" s="89" t="s">
        <v>87</v>
      </c>
      <c r="CZ7" s="89" t="s">
        <v>87</v>
      </c>
      <c r="DA7" s="89" t="s">
        <v>87</v>
      </c>
      <c r="DB7" s="89" t="s">
        <v>87</v>
      </c>
      <c r="DC7" s="89" t="s">
        <v>87</v>
      </c>
      <c r="DD7" s="89" t="s">
        <v>87</v>
      </c>
      <c r="DE7" s="89" t="s">
        <v>87</v>
      </c>
      <c r="DF7" s="89" t="s">
        <v>87</v>
      </c>
      <c r="DG7" s="89" t="s">
        <v>87</v>
      </c>
      <c r="DH7" s="89" t="s">
        <v>87</v>
      </c>
      <c r="DI7" s="89" t="s">
        <v>87</v>
      </c>
      <c r="DJ7" s="89" t="s">
        <v>87</v>
      </c>
      <c r="DK7" s="89" t="s">
        <v>87</v>
      </c>
      <c r="DL7" s="89" t="s">
        <v>87</v>
      </c>
      <c r="DM7" s="89" t="s">
        <v>87</v>
      </c>
      <c r="DN7" s="89" t="s">
        <v>87</v>
      </c>
      <c r="DO7" s="89" t="s">
        <v>87</v>
      </c>
      <c r="DP7" s="89" t="s">
        <v>87</v>
      </c>
      <c r="DQ7" s="89" t="s">
        <v>87</v>
      </c>
      <c r="DR7" s="89" t="s">
        <v>87</v>
      </c>
      <c r="DS7" s="89" t="s">
        <v>87</v>
      </c>
      <c r="DT7" s="89" t="s">
        <v>87</v>
      </c>
      <c r="DU7" s="89" t="s">
        <v>87</v>
      </c>
      <c r="DV7" s="89" t="s">
        <v>87</v>
      </c>
      <c r="DW7" s="89" t="s">
        <v>87</v>
      </c>
      <c r="DX7" s="89" t="s">
        <v>87</v>
      </c>
      <c r="DY7" s="110" t="s">
        <v>87</v>
      </c>
      <c r="DZ7" s="110" t="s">
        <v>87</v>
      </c>
      <c r="EA7" s="110" t="s">
        <v>87</v>
      </c>
      <c r="EB7" s="110" t="s">
        <v>87</v>
      </c>
      <c r="EC7" s="110" t="s">
        <v>87</v>
      </c>
      <c r="ED7" s="110" t="s">
        <v>87</v>
      </c>
      <c r="EE7" s="110" t="s">
        <v>87</v>
      </c>
      <c r="EF7" s="107" t="s">
        <v>87</v>
      </c>
      <c r="EG7" s="107" t="s">
        <v>87</v>
      </c>
      <c r="EH7" s="107" t="s">
        <v>87</v>
      </c>
      <c r="EI7" s="107" t="s">
        <v>87</v>
      </c>
      <c r="EJ7" s="89" t="s">
        <v>87</v>
      </c>
      <c r="EK7" s="89" t="s">
        <v>87</v>
      </c>
      <c r="EL7" s="89" t="s">
        <v>87</v>
      </c>
      <c r="EM7" s="89" t="s">
        <v>87</v>
      </c>
      <c r="EN7" s="89"/>
      <c r="EO7" s="89" t="s">
        <v>87</v>
      </c>
      <c r="EP7" s="89" t="s">
        <v>87</v>
      </c>
      <c r="EQ7" s="89" t="s">
        <v>87</v>
      </c>
      <c r="ER7" s="89" t="s">
        <v>87</v>
      </c>
      <c r="ES7" s="89" t="s">
        <v>87</v>
      </c>
      <c r="ET7" s="89" t="s">
        <v>87</v>
      </c>
      <c r="EU7" s="89" t="s">
        <v>87</v>
      </c>
      <c r="EV7" s="89" t="s">
        <v>87</v>
      </c>
      <c r="EW7" s="89" t="s">
        <v>87</v>
      </c>
      <c r="EX7" s="89" t="s">
        <v>87</v>
      </c>
      <c r="EY7" s="89" t="s">
        <v>87</v>
      </c>
      <c r="EZ7" s="89" t="s">
        <v>87</v>
      </c>
      <c r="FA7" s="89" t="s">
        <v>87</v>
      </c>
      <c r="FB7" s="89" t="s">
        <v>87</v>
      </c>
      <c r="FC7" s="89" t="s">
        <v>87</v>
      </c>
      <c r="FD7" s="89" t="s">
        <v>87</v>
      </c>
      <c r="FE7" s="89" t="s">
        <v>87</v>
      </c>
      <c r="FF7" s="89" t="s">
        <v>87</v>
      </c>
      <c r="FG7" s="89" t="s">
        <v>87</v>
      </c>
      <c r="FH7" s="89" t="s">
        <v>87</v>
      </c>
      <c r="FI7" s="89" t="s">
        <v>87</v>
      </c>
      <c r="FJ7" s="89" t="s">
        <v>87</v>
      </c>
      <c r="FK7" s="89" t="s">
        <v>87</v>
      </c>
      <c r="FL7" s="89" t="s">
        <v>87</v>
      </c>
      <c r="FM7" s="89" t="s">
        <v>87</v>
      </c>
      <c r="FN7" s="89" t="s">
        <v>87</v>
      </c>
      <c r="FO7" s="89" t="s">
        <v>87</v>
      </c>
      <c r="FP7" s="89" t="s">
        <v>87</v>
      </c>
      <c r="FQ7" s="89" t="s">
        <v>87</v>
      </c>
      <c r="FR7" s="89" t="s">
        <v>87</v>
      </c>
      <c r="FS7" s="89" t="s">
        <v>87</v>
      </c>
      <c r="FT7" s="89" t="s">
        <v>87</v>
      </c>
      <c r="FU7" s="89" t="s">
        <v>87</v>
      </c>
      <c r="FV7" s="89" t="s">
        <v>87</v>
      </c>
      <c r="FW7" s="89" t="s">
        <v>87</v>
      </c>
      <c r="FX7" s="89" t="s">
        <v>87</v>
      </c>
      <c r="FY7" s="89" t="s">
        <v>87</v>
      </c>
      <c r="FZ7" s="89" t="s">
        <v>87</v>
      </c>
      <c r="GA7" s="89" t="s">
        <v>87</v>
      </c>
      <c r="GB7" s="89" t="s">
        <v>87</v>
      </c>
      <c r="GC7" s="89" t="s">
        <v>87</v>
      </c>
      <c r="GD7" s="89" t="s">
        <v>87</v>
      </c>
      <c r="GE7" s="89" t="s">
        <v>87</v>
      </c>
      <c r="GF7" s="89" t="s">
        <v>87</v>
      </c>
      <c r="GG7" s="89" t="s">
        <v>87</v>
      </c>
      <c r="GH7" s="89" t="s">
        <v>87</v>
      </c>
      <c r="GI7" s="89" t="s">
        <v>87</v>
      </c>
      <c r="GJ7" s="89" t="s">
        <v>87</v>
      </c>
      <c r="GK7" s="89" t="s">
        <v>87</v>
      </c>
      <c r="GL7" s="89" t="s">
        <v>87</v>
      </c>
      <c r="GM7" s="89" t="s">
        <v>87</v>
      </c>
      <c r="GN7" s="89" t="s">
        <v>87</v>
      </c>
      <c r="GO7" s="89" t="s">
        <v>87</v>
      </c>
      <c r="GP7" s="89" t="s">
        <v>87</v>
      </c>
      <c r="GQ7" s="89" t="s">
        <v>87</v>
      </c>
      <c r="GR7" s="89" t="s">
        <v>87</v>
      </c>
      <c r="GS7" s="89" t="s">
        <v>87</v>
      </c>
      <c r="GT7" s="89" t="s">
        <v>87</v>
      </c>
      <c r="GU7" s="89" t="s">
        <v>87</v>
      </c>
      <c r="GV7" s="89" t="s">
        <v>87</v>
      </c>
      <c r="GW7" s="89" t="s">
        <v>87</v>
      </c>
      <c r="GX7" s="89" t="s">
        <v>87</v>
      </c>
      <c r="GY7" s="89" t="s">
        <v>87</v>
      </c>
      <c r="GZ7" s="89" t="s">
        <v>87</v>
      </c>
      <c r="HA7" s="89" t="s">
        <v>87</v>
      </c>
      <c r="HB7" s="89" t="s">
        <v>87</v>
      </c>
      <c r="HC7" s="89" t="s">
        <v>87</v>
      </c>
      <c r="HD7" s="89" t="s">
        <v>87</v>
      </c>
      <c r="HE7" s="89" t="s">
        <v>87</v>
      </c>
      <c r="HF7" s="89" t="s">
        <v>87</v>
      </c>
      <c r="HG7" s="89" t="s">
        <v>87</v>
      </c>
      <c r="HH7" s="89" t="s">
        <v>87</v>
      </c>
      <c r="HI7" s="89" t="s">
        <v>87</v>
      </c>
      <c r="HJ7" s="89" t="s">
        <v>87</v>
      </c>
      <c r="HK7" s="89" t="s">
        <v>87</v>
      </c>
      <c r="HL7" s="89" t="s">
        <v>87</v>
      </c>
      <c r="HM7" s="89" t="s">
        <v>87</v>
      </c>
      <c r="HN7" s="89" t="s">
        <v>87</v>
      </c>
      <c r="HO7" s="89" t="s">
        <v>87</v>
      </c>
      <c r="HP7" s="89" t="s">
        <v>87</v>
      </c>
      <c r="HQ7" s="89" t="s">
        <v>87</v>
      </c>
      <c r="HR7" s="89" t="s">
        <v>87</v>
      </c>
      <c r="HS7" s="89" t="s">
        <v>87</v>
      </c>
      <c r="HT7" s="89" t="s">
        <v>87</v>
      </c>
      <c r="HU7" s="89" t="s">
        <v>87</v>
      </c>
      <c r="HV7" s="89" t="s">
        <v>87</v>
      </c>
      <c r="HW7" s="89" t="s">
        <v>87</v>
      </c>
      <c r="HX7" s="89" t="s">
        <v>87</v>
      </c>
      <c r="HY7" s="89" t="s">
        <v>87</v>
      </c>
      <c r="HZ7" s="89" t="s">
        <v>87</v>
      </c>
      <c r="IA7" s="89" t="s">
        <v>87</v>
      </c>
      <c r="IB7" s="89" t="s">
        <v>87</v>
      </c>
      <c r="IC7" s="89" t="s">
        <v>87</v>
      </c>
      <c r="ID7" s="89" t="s">
        <v>87</v>
      </c>
      <c r="IE7" s="89" t="s">
        <v>87</v>
      </c>
      <c r="IF7" s="89" t="s">
        <v>87</v>
      </c>
      <c r="IG7" s="89" t="s">
        <v>87</v>
      </c>
      <c r="IH7" s="89" t="s">
        <v>87</v>
      </c>
      <c r="II7" s="89" t="s">
        <v>87</v>
      </c>
      <c r="IJ7" s="89" t="s">
        <v>87</v>
      </c>
      <c r="IK7" s="89" t="s">
        <v>87</v>
      </c>
      <c r="IL7" s="89" t="s">
        <v>87</v>
      </c>
      <c r="IM7" s="89" t="s">
        <v>87</v>
      </c>
      <c r="IN7" s="89" t="s">
        <v>87</v>
      </c>
      <c r="IO7" s="89" t="s">
        <v>87</v>
      </c>
      <c r="IP7" s="89" t="s">
        <v>87</v>
      </c>
      <c r="IQ7" s="89" t="s">
        <v>87</v>
      </c>
      <c r="IR7" s="89" t="s">
        <v>87</v>
      </c>
      <c r="IS7" s="89" t="s">
        <v>87</v>
      </c>
      <c r="IT7" s="278" t="s">
        <v>54</v>
      </c>
      <c r="IU7" s="278"/>
      <c r="IV7" s="278"/>
      <c r="IW7" s="90"/>
      <c r="IX7" s="90"/>
      <c r="IY7" s="90"/>
      <c r="IZ7" s="90"/>
      <c r="JA7" s="90"/>
      <c r="JB7" s="90"/>
      <c r="JC7" s="90"/>
      <c r="JD7" s="90"/>
      <c r="JE7" s="90"/>
      <c r="JF7" s="90"/>
      <c r="JG7" s="90"/>
      <c r="JH7" s="90"/>
      <c r="JI7" s="90"/>
      <c r="JJ7" s="90"/>
      <c r="JK7" s="90"/>
      <c r="JL7" s="90"/>
      <c r="JM7" s="90"/>
      <c r="JN7" s="90"/>
      <c r="JO7" s="90"/>
      <c r="JP7" s="90"/>
      <c r="JQ7" s="90"/>
      <c r="JR7" s="90"/>
      <c r="JS7" s="90"/>
      <c r="JT7" s="90"/>
      <c r="JU7" s="90"/>
      <c r="JV7" s="90"/>
      <c r="JW7" s="90"/>
      <c r="JX7" s="90"/>
      <c r="JY7" s="90"/>
      <c r="JZ7" s="90"/>
      <c r="KA7" s="90"/>
      <c r="KB7" s="90"/>
      <c r="KC7" s="90"/>
      <c r="KD7" s="90"/>
      <c r="KE7" s="90"/>
      <c r="KF7" s="90"/>
      <c r="KG7" s="90"/>
      <c r="KH7" s="90"/>
      <c r="KI7" s="90"/>
      <c r="KJ7" s="90"/>
      <c r="KK7" s="90"/>
      <c r="KL7" s="282" t="s">
        <v>88</v>
      </c>
      <c r="KM7" s="282"/>
      <c r="KN7" s="282"/>
      <c r="KO7" s="282"/>
      <c r="KP7" s="282"/>
      <c r="KQ7" s="282"/>
      <c r="KR7" s="282"/>
    </row>
    <row r="8" spans="1:309" ht="15" customHeight="1" x14ac:dyDescent="0.25">
      <c r="D8" s="283" t="s">
        <v>4</v>
      </c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40"/>
      <c r="P8" s="283" t="s">
        <v>16</v>
      </c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40"/>
      <c r="AB8" s="80" t="s">
        <v>75</v>
      </c>
      <c r="AC8" s="80" t="s">
        <v>75</v>
      </c>
      <c r="AD8" s="80" t="s">
        <v>75</v>
      </c>
      <c r="AE8" s="80" t="s">
        <v>75</v>
      </c>
      <c r="AF8" s="80" t="s">
        <v>75</v>
      </c>
      <c r="AG8" s="80" t="s">
        <v>75</v>
      </c>
      <c r="AH8" s="80" t="s">
        <v>75</v>
      </c>
      <c r="AI8" s="80" t="s">
        <v>75</v>
      </c>
      <c r="AJ8" s="80" t="s">
        <v>75</v>
      </c>
      <c r="AK8" s="80" t="s">
        <v>75</v>
      </c>
      <c r="AL8" s="80" t="s">
        <v>75</v>
      </c>
      <c r="AM8" s="80" t="s">
        <v>75</v>
      </c>
      <c r="AN8" s="80" t="s">
        <v>76</v>
      </c>
      <c r="AO8" s="80" t="s">
        <v>76</v>
      </c>
      <c r="AP8" s="80" t="s">
        <v>76</v>
      </c>
      <c r="AQ8" s="80" t="s">
        <v>76</v>
      </c>
      <c r="AR8" s="80" t="s">
        <v>76</v>
      </c>
      <c r="AS8" s="80" t="s">
        <v>77</v>
      </c>
      <c r="AT8" s="80" t="s">
        <v>77</v>
      </c>
      <c r="AU8" s="80" t="s">
        <v>77</v>
      </c>
      <c r="AV8" s="23" t="s">
        <v>75</v>
      </c>
      <c r="AW8" s="23" t="s">
        <v>75</v>
      </c>
      <c r="AX8" s="23" t="s">
        <v>75</v>
      </c>
      <c r="AY8" s="23" t="s">
        <v>75</v>
      </c>
      <c r="AZ8" s="23" t="s">
        <v>75</v>
      </c>
      <c r="BA8" s="23" t="s">
        <v>75</v>
      </c>
      <c r="BB8" s="23" t="s">
        <v>75</v>
      </c>
      <c r="BC8" s="23" t="s">
        <v>75</v>
      </c>
      <c r="BD8" s="23" t="s">
        <v>75</v>
      </c>
      <c r="BE8" s="23" t="s">
        <v>75</v>
      </c>
      <c r="BF8" s="23" t="s">
        <v>75</v>
      </c>
      <c r="BG8" s="23" t="s">
        <v>75</v>
      </c>
      <c r="BH8" s="23" t="s">
        <v>75</v>
      </c>
      <c r="BI8" s="23" t="s">
        <v>75</v>
      </c>
      <c r="BJ8" s="23" t="s">
        <v>75</v>
      </c>
      <c r="BK8" s="23" t="s">
        <v>75</v>
      </c>
      <c r="BL8" s="23" t="s">
        <v>75</v>
      </c>
      <c r="BM8" s="23" t="s">
        <v>75</v>
      </c>
      <c r="BN8" s="23" t="s">
        <v>75</v>
      </c>
      <c r="BO8" s="23" t="s">
        <v>76</v>
      </c>
      <c r="BP8" s="23" t="s">
        <v>76</v>
      </c>
      <c r="BQ8" s="23" t="s">
        <v>76</v>
      </c>
      <c r="BR8" s="23" t="s">
        <v>76</v>
      </c>
      <c r="BS8" s="23" t="s">
        <v>76</v>
      </c>
      <c r="BT8" s="23" t="s">
        <v>77</v>
      </c>
      <c r="BU8" s="23" t="s">
        <v>77</v>
      </c>
      <c r="BV8" s="23" t="s">
        <v>77</v>
      </c>
      <c r="BW8" s="23" t="s">
        <v>75</v>
      </c>
      <c r="BX8" s="23" t="s">
        <v>75</v>
      </c>
      <c r="BY8" s="23" t="s">
        <v>75</v>
      </c>
      <c r="BZ8" s="23" t="s">
        <v>75</v>
      </c>
      <c r="CA8" s="23" t="s">
        <v>75</v>
      </c>
      <c r="CB8" s="23" t="s">
        <v>75</v>
      </c>
      <c r="CC8" s="23" t="s">
        <v>75</v>
      </c>
      <c r="CD8" s="23" t="s">
        <v>75</v>
      </c>
      <c r="CE8" s="23" t="s">
        <v>75</v>
      </c>
      <c r="CF8" s="23" t="s">
        <v>75</v>
      </c>
      <c r="CG8" s="23" t="s">
        <v>75</v>
      </c>
      <c r="CH8" s="23" t="s">
        <v>75</v>
      </c>
      <c r="CI8" s="23" t="s">
        <v>75</v>
      </c>
      <c r="CJ8" s="23" t="s">
        <v>75</v>
      </c>
      <c r="CK8" s="23" t="s">
        <v>75</v>
      </c>
      <c r="CL8" s="23" t="s">
        <v>75</v>
      </c>
      <c r="CM8" s="23" t="s">
        <v>75</v>
      </c>
      <c r="CN8" s="23" t="s">
        <v>75</v>
      </c>
      <c r="CO8" s="23" t="s">
        <v>75</v>
      </c>
      <c r="CP8" s="23" t="s">
        <v>76</v>
      </c>
      <c r="CQ8" s="23" t="s">
        <v>76</v>
      </c>
      <c r="CR8" s="23" t="s">
        <v>76</v>
      </c>
      <c r="CS8" s="23" t="s">
        <v>76</v>
      </c>
      <c r="CT8" s="23" t="s">
        <v>76</v>
      </c>
      <c r="CU8" s="23" t="s">
        <v>77</v>
      </c>
      <c r="CV8" s="23" t="s">
        <v>77</v>
      </c>
      <c r="CW8" s="23" t="s">
        <v>77</v>
      </c>
      <c r="CX8" s="23" t="s">
        <v>75</v>
      </c>
      <c r="CY8" s="23" t="s">
        <v>75</v>
      </c>
      <c r="CZ8" s="23" t="s">
        <v>75</v>
      </c>
      <c r="DA8" s="23" t="s">
        <v>75</v>
      </c>
      <c r="DB8" s="23" t="s">
        <v>75</v>
      </c>
      <c r="DC8" s="23" t="s">
        <v>75</v>
      </c>
      <c r="DD8" s="23" t="s">
        <v>75</v>
      </c>
      <c r="DE8" s="23" t="s">
        <v>75</v>
      </c>
      <c r="DF8" s="23" t="s">
        <v>75</v>
      </c>
      <c r="DG8" s="23" t="s">
        <v>75</v>
      </c>
      <c r="DH8" s="23" t="s">
        <v>75</v>
      </c>
      <c r="DI8" s="23" t="s">
        <v>75</v>
      </c>
      <c r="DJ8" s="23" t="s">
        <v>75</v>
      </c>
      <c r="DK8" s="23" t="s">
        <v>75</v>
      </c>
      <c r="DL8" s="23" t="s">
        <v>75</v>
      </c>
      <c r="DM8" s="23" t="s">
        <v>75</v>
      </c>
      <c r="DN8" s="23" t="s">
        <v>75</v>
      </c>
      <c r="DO8" s="23" t="s">
        <v>75</v>
      </c>
      <c r="DP8" s="23" t="s">
        <v>75</v>
      </c>
      <c r="DQ8" s="23" t="s">
        <v>75</v>
      </c>
      <c r="DR8" s="23" t="s">
        <v>75</v>
      </c>
      <c r="DS8" s="23" t="s">
        <v>75</v>
      </c>
      <c r="DT8" s="23" t="s">
        <v>75</v>
      </c>
      <c r="DU8" s="23" t="s">
        <v>75</v>
      </c>
      <c r="DV8" s="23" t="s">
        <v>75</v>
      </c>
      <c r="DW8" s="23" t="s">
        <v>75</v>
      </c>
      <c r="DX8" s="23" t="s">
        <v>75</v>
      </c>
      <c r="DY8" s="111" t="s">
        <v>75</v>
      </c>
      <c r="DZ8" s="111" t="s">
        <v>75</v>
      </c>
      <c r="EA8" s="111" t="s">
        <v>75</v>
      </c>
      <c r="EB8" s="111" t="s">
        <v>75</v>
      </c>
      <c r="EC8" s="111" t="s">
        <v>75</v>
      </c>
      <c r="ED8" s="111" t="s">
        <v>75</v>
      </c>
      <c r="EE8" s="111" t="s">
        <v>75</v>
      </c>
      <c r="EF8" s="108" t="s">
        <v>75</v>
      </c>
      <c r="EG8" s="108" t="s">
        <v>75</v>
      </c>
      <c r="EH8" s="108" t="s">
        <v>75</v>
      </c>
      <c r="EI8" s="108" t="s">
        <v>75</v>
      </c>
      <c r="EJ8" s="23" t="s">
        <v>75</v>
      </c>
      <c r="EK8" s="23" t="s">
        <v>75</v>
      </c>
      <c r="EL8" s="23" t="s">
        <v>75</v>
      </c>
      <c r="EM8" s="23" t="s">
        <v>75</v>
      </c>
      <c r="EN8" s="23"/>
      <c r="EO8" s="23" t="s">
        <v>75</v>
      </c>
      <c r="EP8" s="23" t="s">
        <v>75</v>
      </c>
      <c r="EQ8" s="23" t="s">
        <v>75</v>
      </c>
      <c r="ER8" s="23" t="s">
        <v>75</v>
      </c>
      <c r="ES8" s="23" t="s">
        <v>75</v>
      </c>
      <c r="ET8" s="23" t="s">
        <v>75</v>
      </c>
      <c r="EU8" s="23" t="s">
        <v>75</v>
      </c>
      <c r="EV8" s="23" t="s">
        <v>75</v>
      </c>
      <c r="EW8" s="23" t="s">
        <v>75</v>
      </c>
      <c r="EX8" s="23" t="s">
        <v>75</v>
      </c>
      <c r="EY8" s="23" t="s">
        <v>75</v>
      </c>
      <c r="EZ8" s="23" t="s">
        <v>75</v>
      </c>
      <c r="FA8" s="23" t="s">
        <v>75</v>
      </c>
      <c r="FB8" s="23" t="s">
        <v>75</v>
      </c>
      <c r="FC8" s="23" t="s">
        <v>75</v>
      </c>
      <c r="FD8" s="23" t="s">
        <v>75</v>
      </c>
      <c r="FE8" s="23" t="s">
        <v>75</v>
      </c>
      <c r="FF8" s="23" t="s">
        <v>75</v>
      </c>
      <c r="FG8" s="23" t="s">
        <v>75</v>
      </c>
      <c r="FH8" s="23" t="s">
        <v>75</v>
      </c>
      <c r="FI8" s="23" t="s">
        <v>75</v>
      </c>
      <c r="FJ8" s="23" t="s">
        <v>75</v>
      </c>
      <c r="FK8" s="23" t="s">
        <v>75</v>
      </c>
      <c r="FL8" s="23" t="s">
        <v>75</v>
      </c>
      <c r="FM8" s="23" t="s">
        <v>75</v>
      </c>
      <c r="FN8" s="23" t="s">
        <v>75</v>
      </c>
      <c r="FO8" s="23" t="s">
        <v>75</v>
      </c>
      <c r="FP8" s="23" t="s">
        <v>75</v>
      </c>
      <c r="FQ8" s="23" t="s">
        <v>75</v>
      </c>
      <c r="FR8" s="23" t="s">
        <v>75</v>
      </c>
      <c r="FS8" s="23" t="s">
        <v>75</v>
      </c>
      <c r="FT8" s="23" t="s">
        <v>75</v>
      </c>
      <c r="FU8" s="23" t="s">
        <v>75</v>
      </c>
      <c r="FV8" s="23" t="s">
        <v>75</v>
      </c>
      <c r="FW8" s="23" t="s">
        <v>75</v>
      </c>
      <c r="FX8" s="23" t="s">
        <v>75</v>
      </c>
      <c r="FY8" s="23" t="s">
        <v>75</v>
      </c>
      <c r="FZ8" s="23" t="s">
        <v>75</v>
      </c>
      <c r="GA8" s="23" t="s">
        <v>75</v>
      </c>
      <c r="GB8" s="23" t="s">
        <v>75</v>
      </c>
      <c r="GC8" s="23" t="s">
        <v>75</v>
      </c>
      <c r="GD8" s="23" t="s">
        <v>75</v>
      </c>
      <c r="GE8" s="23" t="s">
        <v>75</v>
      </c>
      <c r="GF8" s="23" t="s">
        <v>75</v>
      </c>
      <c r="GG8" s="23" t="s">
        <v>75</v>
      </c>
      <c r="GH8" s="23" t="s">
        <v>75</v>
      </c>
      <c r="GI8" s="23" t="s">
        <v>75</v>
      </c>
      <c r="GJ8" s="23" t="s">
        <v>75</v>
      </c>
      <c r="GK8" s="23" t="s">
        <v>75</v>
      </c>
      <c r="GL8" s="23" t="s">
        <v>75</v>
      </c>
      <c r="GM8" s="23" t="s">
        <v>75</v>
      </c>
      <c r="GN8" s="23" t="s">
        <v>75</v>
      </c>
      <c r="GO8" s="23" t="s">
        <v>75</v>
      </c>
      <c r="GP8" s="23" t="s">
        <v>75</v>
      </c>
      <c r="GQ8" s="23" t="s">
        <v>75</v>
      </c>
      <c r="GR8" s="23" t="s">
        <v>75</v>
      </c>
      <c r="GS8" s="23" t="s">
        <v>75</v>
      </c>
      <c r="GT8" s="23" t="s">
        <v>75</v>
      </c>
      <c r="GU8" s="23" t="s">
        <v>75</v>
      </c>
      <c r="GV8" s="23" t="s">
        <v>75</v>
      </c>
      <c r="GW8" s="23" t="s">
        <v>75</v>
      </c>
      <c r="GX8" s="23" t="s">
        <v>75</v>
      </c>
      <c r="GY8" s="23" t="s">
        <v>75</v>
      </c>
      <c r="GZ8" s="23" t="s">
        <v>75</v>
      </c>
      <c r="HA8" s="23" t="s">
        <v>75</v>
      </c>
      <c r="HB8" s="23" t="s">
        <v>75</v>
      </c>
      <c r="HC8" s="23" t="s">
        <v>75</v>
      </c>
      <c r="HD8" s="23" t="s">
        <v>75</v>
      </c>
      <c r="HE8" s="23" t="s">
        <v>75</v>
      </c>
      <c r="HF8" s="23" t="s">
        <v>75</v>
      </c>
      <c r="HG8" s="23" t="s">
        <v>75</v>
      </c>
      <c r="HH8" s="23" t="s">
        <v>76</v>
      </c>
      <c r="HI8" s="23" t="s">
        <v>76</v>
      </c>
      <c r="HJ8" s="23" t="s">
        <v>76</v>
      </c>
      <c r="HK8" s="23" t="s">
        <v>76</v>
      </c>
      <c r="HL8" s="23" t="s">
        <v>76</v>
      </c>
      <c r="HM8" s="23" t="s">
        <v>76</v>
      </c>
      <c r="HN8" s="23" t="s">
        <v>76</v>
      </c>
      <c r="HO8" s="23" t="s">
        <v>76</v>
      </c>
      <c r="HP8" s="23" t="s">
        <v>76</v>
      </c>
      <c r="HQ8" s="23" t="s">
        <v>76</v>
      </c>
      <c r="HR8" s="23" t="s">
        <v>76</v>
      </c>
      <c r="HS8" s="23" t="s">
        <v>76</v>
      </c>
      <c r="HT8" s="23" t="s">
        <v>76</v>
      </c>
      <c r="HU8" s="23" t="s">
        <v>76</v>
      </c>
      <c r="HV8" s="23" t="s">
        <v>77</v>
      </c>
      <c r="HW8" s="23" t="s">
        <v>77</v>
      </c>
      <c r="HX8" s="23" t="s">
        <v>77</v>
      </c>
      <c r="HY8" s="23" t="s">
        <v>77</v>
      </c>
      <c r="HZ8" s="23" t="s">
        <v>77</v>
      </c>
      <c r="IA8" s="23" t="s">
        <v>77</v>
      </c>
      <c r="IB8" s="23" t="s">
        <v>77</v>
      </c>
      <c r="IC8" s="23" t="s">
        <v>77</v>
      </c>
      <c r="ID8" s="23" t="s">
        <v>77</v>
      </c>
      <c r="IE8" s="23" t="s">
        <v>77</v>
      </c>
      <c r="IF8" s="23" t="s">
        <v>77</v>
      </c>
      <c r="IG8" s="23" t="s">
        <v>77</v>
      </c>
      <c r="IH8" s="23" t="s">
        <v>77</v>
      </c>
      <c r="II8" s="23" t="s">
        <v>77</v>
      </c>
      <c r="IJ8" s="23" t="s">
        <v>77</v>
      </c>
      <c r="IK8" s="23" t="s">
        <v>77</v>
      </c>
      <c r="IL8" s="23" t="s">
        <v>77</v>
      </c>
      <c r="IM8" s="23" t="s">
        <v>77</v>
      </c>
      <c r="IN8" s="23" t="s">
        <v>77</v>
      </c>
      <c r="IO8" s="23" t="s">
        <v>77</v>
      </c>
      <c r="IP8" s="23" t="s">
        <v>77</v>
      </c>
      <c r="IQ8" s="23" t="s">
        <v>77</v>
      </c>
      <c r="IR8" s="23" t="s">
        <v>77</v>
      </c>
      <c r="IS8" s="23" t="s">
        <v>77</v>
      </c>
      <c r="IT8" s="278"/>
      <c r="IU8" s="278"/>
      <c r="IV8" s="278"/>
      <c r="IW8" s="96"/>
      <c r="IX8" s="283" t="s">
        <v>89</v>
      </c>
      <c r="IY8" s="283"/>
      <c r="IZ8" s="283"/>
      <c r="JA8" s="283"/>
      <c r="JB8" s="283" t="s">
        <v>90</v>
      </c>
      <c r="JC8" s="283"/>
      <c r="JD8" s="283"/>
      <c r="JE8" s="283"/>
      <c r="JF8" s="283" t="s">
        <v>91</v>
      </c>
      <c r="JG8" s="283"/>
      <c r="JH8" s="283"/>
      <c r="JI8" s="283"/>
      <c r="JJ8" s="283" t="s">
        <v>92</v>
      </c>
      <c r="JK8" s="283"/>
      <c r="JL8" s="283"/>
      <c r="JM8" s="283"/>
      <c r="JN8" s="283" t="s">
        <v>93</v>
      </c>
      <c r="JO8" s="283"/>
      <c r="JP8" s="283"/>
      <c r="JQ8" s="283"/>
      <c r="JR8" s="283" t="s">
        <v>94</v>
      </c>
      <c r="JS8" s="283"/>
      <c r="JT8" s="283"/>
      <c r="JU8" s="283"/>
      <c r="JV8" s="283" t="s">
        <v>95</v>
      </c>
      <c r="JW8" s="283"/>
      <c r="JX8" s="283"/>
      <c r="JY8" s="283"/>
      <c r="JZ8" s="283" t="s">
        <v>96</v>
      </c>
      <c r="KA8" s="283"/>
      <c r="KB8" s="283"/>
      <c r="KC8" s="283"/>
      <c r="KD8" s="283" t="s">
        <v>97</v>
      </c>
      <c r="KE8" s="283"/>
      <c r="KF8" s="283"/>
      <c r="KG8" s="283"/>
      <c r="KH8" s="283" t="s">
        <v>98</v>
      </c>
      <c r="KI8" s="283"/>
      <c r="KJ8" s="283"/>
      <c r="KK8" s="283"/>
      <c r="KL8" s="55">
        <v>7.0000000000000007E-2</v>
      </c>
      <c r="KM8" s="56">
        <v>0.3</v>
      </c>
      <c r="KN8" s="57">
        <v>7.0000000000000007E-2</v>
      </c>
      <c r="KO8" s="58">
        <v>0.16</v>
      </c>
      <c r="KP8" s="59">
        <v>0.26</v>
      </c>
      <c r="KQ8" s="60">
        <v>0.14000000000000001</v>
      </c>
      <c r="KR8" s="102"/>
      <c r="KS8" s="61">
        <v>0.8</v>
      </c>
      <c r="KT8" s="62">
        <v>0.05</v>
      </c>
      <c r="KU8" s="63">
        <v>0.15</v>
      </c>
    </row>
    <row r="9" spans="1:309" ht="165.75" x14ac:dyDescent="0.25">
      <c r="A9" s="30" t="s">
        <v>99</v>
      </c>
      <c r="B9" s="30" t="s">
        <v>1</v>
      </c>
      <c r="C9" s="20" t="s">
        <v>100</v>
      </c>
      <c r="D9" s="30" t="s">
        <v>5</v>
      </c>
      <c r="E9" s="30" t="s">
        <v>6</v>
      </c>
      <c r="F9" s="30" t="s">
        <v>101</v>
      </c>
      <c r="G9" s="30" t="s">
        <v>102</v>
      </c>
      <c r="H9" s="30" t="s">
        <v>9</v>
      </c>
      <c r="I9" s="30" t="s">
        <v>10</v>
      </c>
      <c r="J9" s="30" t="s">
        <v>11</v>
      </c>
      <c r="K9" s="30" t="s">
        <v>12</v>
      </c>
      <c r="L9" s="30" t="s">
        <v>13</v>
      </c>
      <c r="M9" s="30" t="s">
        <v>14</v>
      </c>
      <c r="N9" s="30" t="s">
        <v>15</v>
      </c>
      <c r="O9" s="30" t="s">
        <v>17</v>
      </c>
      <c r="P9" s="30" t="s">
        <v>18</v>
      </c>
      <c r="Q9" s="30" t="s">
        <v>103</v>
      </c>
      <c r="R9" s="30" t="s">
        <v>20</v>
      </c>
      <c r="S9" s="30" t="s">
        <v>21</v>
      </c>
      <c r="T9" s="30" t="s">
        <v>22</v>
      </c>
      <c r="U9" s="30" t="s">
        <v>23</v>
      </c>
      <c r="V9" s="30" t="s">
        <v>24</v>
      </c>
      <c r="W9" s="30" t="s">
        <v>104</v>
      </c>
      <c r="X9" s="30" t="s">
        <v>105</v>
      </c>
      <c r="Y9" s="30" t="s">
        <v>27</v>
      </c>
      <c r="Z9" s="30" t="s">
        <v>28</v>
      </c>
      <c r="AA9" s="30" t="s">
        <v>29</v>
      </c>
      <c r="AB9" s="29" t="s">
        <v>254</v>
      </c>
      <c r="AC9" s="29" t="s">
        <v>253</v>
      </c>
      <c r="AD9" s="29" t="s">
        <v>42</v>
      </c>
      <c r="AE9" s="29" t="s">
        <v>43</v>
      </c>
      <c r="AF9" s="29" t="s">
        <v>44</v>
      </c>
      <c r="AG9" s="29" t="s">
        <v>213</v>
      </c>
      <c r="AH9" s="29" t="s">
        <v>214</v>
      </c>
      <c r="AI9" s="29" t="s">
        <v>215</v>
      </c>
      <c r="AJ9" s="29" t="s">
        <v>217</v>
      </c>
      <c r="AK9" s="29" t="s">
        <v>218</v>
      </c>
      <c r="AL9" s="29" t="s">
        <v>257</v>
      </c>
      <c r="AM9" s="29" t="s">
        <v>258</v>
      </c>
      <c r="AN9" s="29" t="s">
        <v>260</v>
      </c>
      <c r="AO9" s="29" t="s">
        <v>261</v>
      </c>
      <c r="AP9" s="29" t="s">
        <v>262</v>
      </c>
      <c r="AQ9" s="29" t="s">
        <v>263</v>
      </c>
      <c r="AR9" s="29" t="s">
        <v>264</v>
      </c>
      <c r="AS9" s="29" t="s">
        <v>265</v>
      </c>
      <c r="AT9" s="29" t="s">
        <v>266</v>
      </c>
      <c r="AU9" s="29" t="s">
        <v>267</v>
      </c>
      <c r="AV9" s="35" t="s">
        <v>254</v>
      </c>
      <c r="AW9" s="35" t="s">
        <v>253</v>
      </c>
      <c r="AX9" s="35" t="s">
        <v>42</v>
      </c>
      <c r="AY9" s="35" t="s">
        <v>43</v>
      </c>
      <c r="AZ9" s="35" t="s">
        <v>45</v>
      </c>
      <c r="BA9" s="35" t="s">
        <v>297</v>
      </c>
      <c r="BB9" s="35" t="s">
        <v>298</v>
      </c>
      <c r="BC9" s="35" t="s">
        <v>299</v>
      </c>
      <c r="BD9" s="35" t="s">
        <v>300</v>
      </c>
      <c r="BE9" s="35" t="s">
        <v>301</v>
      </c>
      <c r="BF9" s="35" t="s">
        <v>302</v>
      </c>
      <c r="BG9" s="35" t="s">
        <v>303</v>
      </c>
      <c r="BH9" s="35" t="s">
        <v>213</v>
      </c>
      <c r="BI9" s="35" t="s">
        <v>214</v>
      </c>
      <c r="BJ9" s="35" t="s">
        <v>215</v>
      </c>
      <c r="BK9" s="35" t="s">
        <v>216</v>
      </c>
      <c r="BL9" s="35" t="s">
        <v>218</v>
      </c>
      <c r="BM9" s="35" t="s">
        <v>257</v>
      </c>
      <c r="BN9" s="35" t="s">
        <v>259</v>
      </c>
      <c r="BO9" s="35" t="s">
        <v>260</v>
      </c>
      <c r="BP9" s="35" t="s">
        <v>268</v>
      </c>
      <c r="BQ9" s="35" t="s">
        <v>262</v>
      </c>
      <c r="BR9" s="35" t="s">
        <v>263</v>
      </c>
      <c r="BS9" s="35" t="s">
        <v>269</v>
      </c>
      <c r="BT9" s="35" t="s">
        <v>265</v>
      </c>
      <c r="BU9" s="35" t="s">
        <v>266</v>
      </c>
      <c r="BV9" s="35" t="s">
        <v>267</v>
      </c>
      <c r="BW9" s="37" t="s">
        <v>254</v>
      </c>
      <c r="BX9" s="37" t="s">
        <v>253</v>
      </c>
      <c r="BY9" s="37" t="s">
        <v>42</v>
      </c>
      <c r="BZ9" s="37" t="s">
        <v>43</v>
      </c>
      <c r="CA9" s="37" t="s">
        <v>45</v>
      </c>
      <c r="CB9" s="37" t="s">
        <v>297</v>
      </c>
      <c r="CC9" s="37" t="s">
        <v>298</v>
      </c>
      <c r="CD9" s="37" t="s">
        <v>299</v>
      </c>
      <c r="CE9" s="37" t="s">
        <v>300</v>
      </c>
      <c r="CF9" s="37" t="s">
        <v>301</v>
      </c>
      <c r="CG9" s="37" t="s">
        <v>302</v>
      </c>
      <c r="CH9" s="37" t="s">
        <v>303</v>
      </c>
      <c r="CI9" s="37" t="s">
        <v>213</v>
      </c>
      <c r="CJ9" s="37" t="s">
        <v>214</v>
      </c>
      <c r="CK9" s="37" t="s">
        <v>215</v>
      </c>
      <c r="CL9" s="37" t="s">
        <v>216</v>
      </c>
      <c r="CM9" s="37" t="s">
        <v>218</v>
      </c>
      <c r="CN9" s="37" t="s">
        <v>257</v>
      </c>
      <c r="CO9" s="37" t="s">
        <v>259</v>
      </c>
      <c r="CP9" s="37" t="s">
        <v>260</v>
      </c>
      <c r="CQ9" s="37" t="s">
        <v>268</v>
      </c>
      <c r="CR9" s="37" t="s">
        <v>262</v>
      </c>
      <c r="CS9" s="37" t="s">
        <v>263</v>
      </c>
      <c r="CT9" s="37" t="s">
        <v>269</v>
      </c>
      <c r="CU9" s="37" t="s">
        <v>265</v>
      </c>
      <c r="CV9" s="37" t="s">
        <v>266</v>
      </c>
      <c r="CW9" s="37" t="s">
        <v>267</v>
      </c>
      <c r="CX9" s="36" t="s">
        <v>106</v>
      </c>
      <c r="CY9" s="36" t="s">
        <v>107</v>
      </c>
      <c r="CZ9" s="36" t="s">
        <v>108</v>
      </c>
      <c r="DA9" s="36" t="s">
        <v>109</v>
      </c>
      <c r="DB9" s="36" t="s">
        <v>110</v>
      </c>
      <c r="DC9" s="36" t="s">
        <v>111</v>
      </c>
      <c r="DD9" s="36" t="s">
        <v>112</v>
      </c>
      <c r="DE9" s="36" t="s">
        <v>113</v>
      </c>
      <c r="DF9" s="36" t="s">
        <v>114</v>
      </c>
      <c r="DG9" s="36" t="s">
        <v>231</v>
      </c>
      <c r="DH9" s="36" t="s">
        <v>232</v>
      </c>
      <c r="DI9" s="36" t="s">
        <v>233</v>
      </c>
      <c r="DJ9" s="36" t="s">
        <v>115</v>
      </c>
      <c r="DK9" s="36" t="s">
        <v>116</v>
      </c>
      <c r="DL9" s="36" t="s">
        <v>117</v>
      </c>
      <c r="DM9" s="36" t="s">
        <v>118</v>
      </c>
      <c r="DN9" s="36" t="s">
        <v>119</v>
      </c>
      <c r="DO9" s="36" t="s">
        <v>120</v>
      </c>
      <c r="DP9" s="36" t="s">
        <v>121</v>
      </c>
      <c r="DQ9" s="36" t="s">
        <v>122</v>
      </c>
      <c r="DR9" s="36" t="s">
        <v>123</v>
      </c>
      <c r="DS9" s="36" t="s">
        <v>124</v>
      </c>
      <c r="DT9" s="36" t="s">
        <v>125</v>
      </c>
      <c r="DU9" s="36" t="s">
        <v>126</v>
      </c>
      <c r="DV9" s="36" t="s">
        <v>127</v>
      </c>
      <c r="DW9" s="36" t="s">
        <v>128</v>
      </c>
      <c r="DX9" s="36" t="s">
        <v>255</v>
      </c>
      <c r="DY9" s="112" t="s">
        <v>129</v>
      </c>
      <c r="DZ9" s="112" t="s">
        <v>130</v>
      </c>
      <c r="EA9" s="112" t="s">
        <v>131</v>
      </c>
      <c r="EB9" s="112" t="s">
        <v>132</v>
      </c>
      <c r="EC9" s="112" t="s">
        <v>133</v>
      </c>
      <c r="ED9" s="112" t="s">
        <v>134</v>
      </c>
      <c r="EE9" s="112" t="s">
        <v>234</v>
      </c>
      <c r="EF9" s="109" t="s">
        <v>135</v>
      </c>
      <c r="EG9" s="109" t="s">
        <v>136</v>
      </c>
      <c r="EH9" s="109" t="s">
        <v>137</v>
      </c>
      <c r="EI9" s="109" t="s">
        <v>138</v>
      </c>
      <c r="EJ9" s="36" t="s">
        <v>140</v>
      </c>
      <c r="EK9" s="36" t="s">
        <v>141</v>
      </c>
      <c r="EL9" s="36" t="s">
        <v>142</v>
      </c>
      <c r="EM9" s="36" t="s">
        <v>143</v>
      </c>
      <c r="EN9" s="26" t="s">
        <v>139</v>
      </c>
      <c r="EO9" s="36" t="s">
        <v>144</v>
      </c>
      <c r="EP9" s="36" t="s">
        <v>145</v>
      </c>
      <c r="EQ9" s="36" t="s">
        <v>146</v>
      </c>
      <c r="ER9" s="36" t="s">
        <v>147</v>
      </c>
      <c r="ES9" s="36" t="s">
        <v>148</v>
      </c>
      <c r="ET9" s="36" t="s">
        <v>149</v>
      </c>
      <c r="EU9" s="36" t="s">
        <v>150</v>
      </c>
      <c r="EV9" s="36" t="s">
        <v>151</v>
      </c>
      <c r="EW9" s="36" t="s">
        <v>152</v>
      </c>
      <c r="EX9" s="36" t="s">
        <v>235</v>
      </c>
      <c r="EY9" s="36" t="s">
        <v>304</v>
      </c>
      <c r="EZ9" s="36" t="s">
        <v>305</v>
      </c>
      <c r="FA9" s="36" t="s">
        <v>306</v>
      </c>
      <c r="FB9" s="36" t="s">
        <v>307</v>
      </c>
      <c r="FC9" s="36" t="s">
        <v>308</v>
      </c>
      <c r="FD9" s="36" t="s">
        <v>309</v>
      </c>
      <c r="FE9" s="36" t="s">
        <v>310</v>
      </c>
      <c r="FF9" s="36" t="s">
        <v>153</v>
      </c>
      <c r="FG9" s="36" t="s">
        <v>154</v>
      </c>
      <c r="FH9" s="36" t="s">
        <v>155</v>
      </c>
      <c r="FI9" s="36" t="s">
        <v>156</v>
      </c>
      <c r="FJ9" s="36" t="s">
        <v>157</v>
      </c>
      <c r="FK9" s="36" t="s">
        <v>158</v>
      </c>
      <c r="FL9" s="36" t="s">
        <v>159</v>
      </c>
      <c r="FM9" s="36" t="s">
        <v>160</v>
      </c>
      <c r="FN9" s="36" t="s">
        <v>161</v>
      </c>
      <c r="FO9" s="36" t="s">
        <v>311</v>
      </c>
      <c r="FP9" s="36" t="s">
        <v>162</v>
      </c>
      <c r="FQ9" s="36" t="s">
        <v>163</v>
      </c>
      <c r="FR9" s="36" t="s">
        <v>164</v>
      </c>
      <c r="FS9" s="36" t="s">
        <v>165</v>
      </c>
      <c r="FT9" s="36" t="s">
        <v>166</v>
      </c>
      <c r="FU9" s="36" t="s">
        <v>167</v>
      </c>
      <c r="FV9" s="36" t="s">
        <v>168</v>
      </c>
      <c r="FW9" s="36" t="s">
        <v>169</v>
      </c>
      <c r="FX9" s="36" t="s">
        <v>236</v>
      </c>
      <c r="FY9" s="36" t="s">
        <v>170</v>
      </c>
      <c r="FZ9" s="36" t="s">
        <v>237</v>
      </c>
      <c r="GA9" s="36" t="s">
        <v>238</v>
      </c>
      <c r="GB9" s="36" t="s">
        <v>239</v>
      </c>
      <c r="GC9" s="36" t="s">
        <v>240</v>
      </c>
      <c r="GD9" s="36" t="s">
        <v>241</v>
      </c>
      <c r="GE9" s="36" t="s">
        <v>312</v>
      </c>
      <c r="GF9" s="36" t="s">
        <v>313</v>
      </c>
      <c r="GG9" s="36" t="s">
        <v>314</v>
      </c>
      <c r="GH9" s="36" t="s">
        <v>315</v>
      </c>
      <c r="GI9" s="36" t="s">
        <v>316</v>
      </c>
      <c r="GJ9" s="36" t="s">
        <v>317</v>
      </c>
      <c r="GK9" s="36" t="s">
        <v>318</v>
      </c>
      <c r="GL9" s="36" t="s">
        <v>319</v>
      </c>
      <c r="GM9" s="36" t="s">
        <v>320</v>
      </c>
      <c r="GN9" s="36" t="s">
        <v>321</v>
      </c>
      <c r="GO9" s="36" t="s">
        <v>322</v>
      </c>
      <c r="GP9" s="36" t="s">
        <v>323</v>
      </c>
      <c r="GQ9" s="36" t="s">
        <v>219</v>
      </c>
      <c r="GR9" s="36" t="s">
        <v>171</v>
      </c>
      <c r="GS9" s="36" t="s">
        <v>172</v>
      </c>
      <c r="GT9" s="36" t="s">
        <v>220</v>
      </c>
      <c r="GU9" s="36" t="s">
        <v>221</v>
      </c>
      <c r="GV9" s="36" t="s">
        <v>222</v>
      </c>
      <c r="GW9" s="36" t="s">
        <v>223</v>
      </c>
      <c r="GX9" s="36" t="s">
        <v>224</v>
      </c>
      <c r="GY9" s="36" t="s">
        <v>225</v>
      </c>
      <c r="GZ9" s="36" t="s">
        <v>226</v>
      </c>
      <c r="HA9" s="36" t="s">
        <v>227</v>
      </c>
      <c r="HB9" s="36" t="s">
        <v>228</v>
      </c>
      <c r="HC9" s="36" t="s">
        <v>229</v>
      </c>
      <c r="HD9" s="36" t="s">
        <v>230</v>
      </c>
      <c r="HE9" s="36" t="s">
        <v>173</v>
      </c>
      <c r="HF9" s="36" t="s">
        <v>174</v>
      </c>
      <c r="HG9" s="36" t="s">
        <v>175</v>
      </c>
      <c r="HH9" s="36" t="s">
        <v>242</v>
      </c>
      <c r="HI9" s="36" t="s">
        <v>243</v>
      </c>
      <c r="HJ9" s="36" t="s">
        <v>244</v>
      </c>
      <c r="HK9" s="36" t="s">
        <v>245</v>
      </c>
      <c r="HL9" s="36" t="s">
        <v>270</v>
      </c>
      <c r="HM9" s="36" t="s">
        <v>271</v>
      </c>
      <c r="HN9" s="36" t="s">
        <v>176</v>
      </c>
      <c r="HO9" s="36" t="s">
        <v>177</v>
      </c>
      <c r="HP9" s="36" t="s">
        <v>272</v>
      </c>
      <c r="HQ9" s="36" t="s">
        <v>273</v>
      </c>
      <c r="HR9" s="36" t="s">
        <v>274</v>
      </c>
      <c r="HS9" s="36" t="s">
        <v>275</v>
      </c>
      <c r="HT9" s="36" t="s">
        <v>276</v>
      </c>
      <c r="HU9" s="36" t="s">
        <v>277</v>
      </c>
      <c r="HV9" s="36" t="s">
        <v>278</v>
      </c>
      <c r="HW9" s="36" t="s">
        <v>279</v>
      </c>
      <c r="HX9" s="36" t="s">
        <v>280</v>
      </c>
      <c r="HY9" s="36" t="s">
        <v>281</v>
      </c>
      <c r="HZ9" s="36" t="s">
        <v>282</v>
      </c>
      <c r="IA9" s="36" t="s">
        <v>178</v>
      </c>
      <c r="IB9" s="36" t="s">
        <v>179</v>
      </c>
      <c r="IC9" s="36" t="s">
        <v>180</v>
      </c>
      <c r="ID9" s="36" t="s">
        <v>181</v>
      </c>
      <c r="IE9" s="36" t="s">
        <v>182</v>
      </c>
      <c r="IF9" s="36" t="s">
        <v>283</v>
      </c>
      <c r="IG9" s="36" t="s">
        <v>284</v>
      </c>
      <c r="IH9" s="36" t="s">
        <v>285</v>
      </c>
      <c r="II9" s="36" t="s">
        <v>286</v>
      </c>
      <c r="IJ9" s="36" t="s">
        <v>287</v>
      </c>
      <c r="IK9" s="36" t="s">
        <v>288</v>
      </c>
      <c r="IL9" s="36" t="s">
        <v>289</v>
      </c>
      <c r="IM9" s="36" t="s">
        <v>290</v>
      </c>
      <c r="IN9" s="36" t="s">
        <v>246</v>
      </c>
      <c r="IO9" s="36" t="s">
        <v>247</v>
      </c>
      <c r="IP9" s="36" t="s">
        <v>248</v>
      </c>
      <c r="IQ9" s="36" t="s">
        <v>249</v>
      </c>
      <c r="IR9" s="36" t="s">
        <v>250</v>
      </c>
      <c r="IS9" s="36" t="s">
        <v>251</v>
      </c>
      <c r="IT9" s="30" t="s">
        <v>56</v>
      </c>
      <c r="IU9" s="30" t="s">
        <v>57</v>
      </c>
      <c r="IV9" s="30" t="s">
        <v>58</v>
      </c>
      <c r="IW9" s="30" t="s">
        <v>183</v>
      </c>
      <c r="IX9" s="30" t="s">
        <v>61</v>
      </c>
      <c r="IY9" s="30" t="s">
        <v>63</v>
      </c>
      <c r="IZ9" s="30" t="s">
        <v>64</v>
      </c>
      <c r="JA9" s="30" t="s">
        <v>65</v>
      </c>
      <c r="JB9" s="30" t="s">
        <v>62</v>
      </c>
      <c r="JC9" s="30" t="s">
        <v>63</v>
      </c>
      <c r="JD9" s="30" t="s">
        <v>64</v>
      </c>
      <c r="JE9" s="30" t="s">
        <v>65</v>
      </c>
      <c r="JF9" s="30" t="s">
        <v>67</v>
      </c>
      <c r="JG9" s="30" t="s">
        <v>63</v>
      </c>
      <c r="JH9" s="30" t="s">
        <v>64</v>
      </c>
      <c r="JI9" s="30" t="s">
        <v>65</v>
      </c>
      <c r="JJ9" s="30" t="s">
        <v>68</v>
      </c>
      <c r="JK9" s="30" t="s">
        <v>63</v>
      </c>
      <c r="JL9" s="30" t="s">
        <v>64</v>
      </c>
      <c r="JM9" s="30" t="s">
        <v>65</v>
      </c>
      <c r="JN9" s="30" t="s">
        <v>61</v>
      </c>
      <c r="JO9" s="30" t="s">
        <v>63</v>
      </c>
      <c r="JP9" s="30" t="s">
        <v>70</v>
      </c>
      <c r="JQ9" s="30" t="s">
        <v>65</v>
      </c>
      <c r="JR9" s="30" t="s">
        <v>62</v>
      </c>
      <c r="JS9" s="30" t="s">
        <v>63</v>
      </c>
      <c r="JT9" s="30" t="s">
        <v>70</v>
      </c>
      <c r="JU9" s="30" t="s">
        <v>65</v>
      </c>
      <c r="JV9" s="30" t="s">
        <v>67</v>
      </c>
      <c r="JW9" s="30" t="s">
        <v>63</v>
      </c>
      <c r="JX9" s="30" t="s">
        <v>70</v>
      </c>
      <c r="JY9" s="30" t="s">
        <v>65</v>
      </c>
      <c r="JZ9" s="30" t="s">
        <v>68</v>
      </c>
      <c r="KA9" s="30" t="s">
        <v>63</v>
      </c>
      <c r="KB9" s="30" t="s">
        <v>70</v>
      </c>
      <c r="KC9" s="30" t="s">
        <v>65</v>
      </c>
      <c r="KD9" s="30" t="s">
        <v>71</v>
      </c>
      <c r="KE9" s="30" t="s">
        <v>63</v>
      </c>
      <c r="KF9" s="30" t="s">
        <v>70</v>
      </c>
      <c r="KG9" s="30" t="s">
        <v>65</v>
      </c>
      <c r="KH9" s="30" t="s">
        <v>72</v>
      </c>
      <c r="KI9" s="30" t="s">
        <v>63</v>
      </c>
      <c r="KJ9" s="30" t="s">
        <v>70</v>
      </c>
      <c r="KK9" s="30" t="s">
        <v>65</v>
      </c>
      <c r="KL9" s="64" t="s">
        <v>184</v>
      </c>
      <c r="KM9" s="65" t="s">
        <v>252</v>
      </c>
      <c r="KN9" s="66" t="s">
        <v>185</v>
      </c>
      <c r="KO9" s="67" t="s">
        <v>296</v>
      </c>
      <c r="KP9" s="68" t="s">
        <v>291</v>
      </c>
      <c r="KQ9" s="35" t="s">
        <v>186</v>
      </c>
      <c r="KR9" s="103" t="s">
        <v>292</v>
      </c>
      <c r="KS9" s="69" t="s">
        <v>187</v>
      </c>
      <c r="KT9" s="70" t="s">
        <v>188</v>
      </c>
      <c r="KU9" s="71" t="s">
        <v>189</v>
      </c>
      <c r="KV9" s="91" t="s">
        <v>190</v>
      </c>
      <c r="KW9" s="92" t="s">
        <v>191</v>
      </c>
    </row>
    <row r="10" spans="1:309" ht="120" customHeight="1" x14ac:dyDescent="0.25">
      <c r="A10" s="25">
        <f>+Registro!C1</f>
        <v>0</v>
      </c>
      <c r="B10" s="24">
        <f>+Registro!E1</f>
        <v>0</v>
      </c>
      <c r="C10" s="46">
        <f>+Registro!G1</f>
        <v>0</v>
      </c>
      <c r="D10" s="24" t="str">
        <f>+Registro!A4</f>
        <v/>
      </c>
      <c r="E10" s="24" t="str">
        <f>+Registro!C4</f>
        <v/>
      </c>
      <c r="F10" s="24" t="str">
        <f>+Registro!I4</f>
        <v/>
      </c>
      <c r="G10" s="24" t="str">
        <f>+Registro!A6</f>
        <v/>
      </c>
      <c r="H10" s="24" t="str">
        <f>+Registro!E6</f>
        <v/>
      </c>
      <c r="I10" s="24" t="str">
        <f>+Registro!A8</f>
        <v/>
      </c>
      <c r="J10" s="24" t="str">
        <f>+Registro!E8</f>
        <v/>
      </c>
      <c r="K10" s="24" t="str">
        <f>+Registro!H8</f>
        <v/>
      </c>
      <c r="L10" s="24" t="str">
        <f>+Registro!A10</f>
        <v/>
      </c>
      <c r="M10" s="24" t="str">
        <f>+Registro!D10</f>
        <v/>
      </c>
      <c r="N10" s="27" t="str">
        <f>+Registro!G10</f>
        <v/>
      </c>
      <c r="O10" s="24" t="str">
        <f>+Registro!A13</f>
        <v/>
      </c>
      <c r="P10" s="24" t="str">
        <f>+Registro!B13</f>
        <v/>
      </c>
      <c r="Q10" s="24" t="str">
        <f>+Registro!E13</f>
        <v/>
      </c>
      <c r="R10" s="24" t="str">
        <f>+Registro!G13</f>
        <v/>
      </c>
      <c r="S10" s="24" t="str">
        <f>+Registro!I13</f>
        <v/>
      </c>
      <c r="T10" s="24" t="str">
        <f>+Registro!A15</f>
        <v/>
      </c>
      <c r="U10" s="24" t="str">
        <f>+Registro!C15</f>
        <v/>
      </c>
      <c r="V10" s="25" t="str">
        <f>+Registro!E15</f>
        <v/>
      </c>
      <c r="W10" s="25" t="str">
        <f>+Registro!G15</f>
        <v/>
      </c>
      <c r="X10" s="25" t="str">
        <f>+Registro!I15</f>
        <v/>
      </c>
      <c r="Y10" s="28" t="str">
        <f>+Registro!A17</f>
        <v/>
      </c>
      <c r="Z10" s="25" t="str">
        <f>+Registro!C17</f>
        <v/>
      </c>
      <c r="AA10" s="25" t="str">
        <f>+Registro!H17</f>
        <v/>
      </c>
      <c r="AB10" s="24" t="str">
        <f>+Registro!I19</f>
        <v>Valide todas las variables</v>
      </c>
      <c r="AC10" s="24" t="str">
        <f>+Registro!I32</f>
        <v>Valide todas las variables</v>
      </c>
      <c r="AD10" s="24" t="str">
        <f>+Registro!I42</f>
        <v>Valide todas las variables</v>
      </c>
      <c r="AE10" s="24" t="str">
        <f>+Registro!I46</f>
        <v>Valide todas las variables</v>
      </c>
      <c r="AF10" s="24" t="str">
        <f>+Registro!I51</f>
        <v>Valide todas las variables</v>
      </c>
      <c r="AG10" s="24" t="str">
        <f>+Registro!I121</f>
        <v>Valide todas las variables</v>
      </c>
      <c r="AH10" s="24" t="str">
        <f>+Registro!I124</f>
        <v>Valide todas las variables</v>
      </c>
      <c r="AI10" s="24" t="str">
        <f>+Registro!I136</f>
        <v>Valide todas las variables</v>
      </c>
      <c r="AJ10" s="24" t="str">
        <f>+Registro!I145</f>
        <v>Valide todas las variables</v>
      </c>
      <c r="AK10" s="24" t="str">
        <f>+Registro!I149</f>
        <v>Valide todas las variables</v>
      </c>
      <c r="AL10" s="24" t="str">
        <f>+Registro!I158</f>
        <v>Valide todas las variables</v>
      </c>
      <c r="AM10" s="24" t="str">
        <f>+Registro!I167</f>
        <v>Valide todas las variables</v>
      </c>
      <c r="AN10" s="24" t="str">
        <f>+Registro!I173</f>
        <v>Valide todas las variables</v>
      </c>
      <c r="AO10" s="24" t="str">
        <f>+Registro!I180</f>
        <v>Valide todas las variables</v>
      </c>
      <c r="AP10" s="24" t="str">
        <f>+Registro!I183</f>
        <v>Valide todas las variables</v>
      </c>
      <c r="AQ10" s="24" t="str">
        <f>+Registro!I192</f>
        <v>Valide todas las variables</v>
      </c>
      <c r="AR10" s="24" t="str">
        <f>+Registro!I199</f>
        <v>Valide todas las variables</v>
      </c>
      <c r="AS10" s="24" t="str">
        <f>+Registro!I209</f>
        <v>Valide todas las variables</v>
      </c>
      <c r="AT10" s="24" t="str">
        <f>+Registro!I215</f>
        <v>Valide todas las variables</v>
      </c>
      <c r="AU10" s="24" t="str">
        <f>+Registro!I229</f>
        <v>Valide todas las variables</v>
      </c>
      <c r="AV10" s="24" t="str">
        <f>+Registro!D20</f>
        <v>Valide todos los criterios</v>
      </c>
      <c r="AW10" s="24" t="str">
        <f>+Registro!D33</f>
        <v>Valide todos los criterios</v>
      </c>
      <c r="AX10" s="24" t="str">
        <f>+Registro!D43</f>
        <v>Valide todos los criterios</v>
      </c>
      <c r="AY10" s="24" t="str">
        <f>+Registro!D47</f>
        <v>Valide todos los criterios</v>
      </c>
      <c r="AZ10" s="24" t="str">
        <f>+Registro!D52</f>
        <v>Valide todos los criterios</v>
      </c>
      <c r="BA10" s="24" t="str">
        <f>+Registro!D59</f>
        <v>Valide todos los criterios</v>
      </c>
      <c r="BB10" s="24" t="str">
        <f>+Registro!D63</f>
        <v>Valide todos los criterios</v>
      </c>
      <c r="BC10" s="24" t="str">
        <f>+Registro!D67</f>
        <v>Valide todos los criterios</v>
      </c>
      <c r="BD10" s="24" t="str">
        <f>+Registro!D84</f>
        <v>Valide todos los criterios</v>
      </c>
      <c r="BE10" s="24" t="str">
        <f>+Registro!D94</f>
        <v>Valide todos los criterios</v>
      </c>
      <c r="BF10" s="24" t="str">
        <f>+Registro!D104</f>
        <v>Valide todos los criterios</v>
      </c>
      <c r="BG10" s="24" t="str">
        <f>+Registro!D116</f>
        <v>Valide todos los criterios</v>
      </c>
      <c r="BH10" s="24" t="str">
        <f>+Registro!D122</f>
        <v>Valide todos los criterios</v>
      </c>
      <c r="BI10" s="24" t="str">
        <f>+Registro!D125</f>
        <v>Valide todos los criterios</v>
      </c>
      <c r="BJ10" s="24">
        <f>+Registro!D137</f>
        <v>0</v>
      </c>
      <c r="BK10" s="24" t="str">
        <f>+Registro!D146</f>
        <v>Valide todos los criterios</v>
      </c>
      <c r="BL10" s="24">
        <f>+Registro!D150</f>
        <v>0</v>
      </c>
      <c r="BM10" s="24">
        <f>+Registro!D159</f>
        <v>0</v>
      </c>
      <c r="BN10" s="24" t="str">
        <f>+Registro!D168</f>
        <v>Valide todos los criterios</v>
      </c>
      <c r="BO10" s="24" t="str">
        <f>+Registro!D174</f>
        <v>Valide todos los criterios</v>
      </c>
      <c r="BP10" s="24" t="str">
        <f>+Registro!D181</f>
        <v>Valide todos los criterios</v>
      </c>
      <c r="BQ10" s="24">
        <f>+Registro!D184</f>
        <v>0</v>
      </c>
      <c r="BR10" s="24" t="str">
        <f>+Registro!D193</f>
        <v>Valide todos los criterios</v>
      </c>
      <c r="BS10" s="24">
        <f>+Registro!D200</f>
        <v>0</v>
      </c>
      <c r="BT10" s="24" t="str">
        <f>+Registro!D210</f>
        <v>Valide todos los criterios</v>
      </c>
      <c r="BU10" s="24" t="str">
        <f>+Registro!D216</f>
        <v>Valide todos los criterios</v>
      </c>
      <c r="BV10" s="24" t="str">
        <f>+Registro!D230</f>
        <v>Valide todos los criterios</v>
      </c>
      <c r="BW10" s="24">
        <f>+Registro!E21</f>
        <v>0</v>
      </c>
      <c r="BX10" s="24">
        <f>+Registro!E34</f>
        <v>0</v>
      </c>
      <c r="BY10" s="24">
        <f>+Registro!E44</f>
        <v>0</v>
      </c>
      <c r="BZ10" s="24">
        <f>+Registro!E48</f>
        <v>0</v>
      </c>
      <c r="CA10" s="24">
        <f>+Registro!E53</f>
        <v>0</v>
      </c>
      <c r="CB10" s="24">
        <f>+Registro!E53</f>
        <v>0</v>
      </c>
      <c r="CC10" s="24">
        <f>+Registro!E64</f>
        <v>0</v>
      </c>
      <c r="CD10" s="24">
        <f>+Registro!E68</f>
        <v>0</v>
      </c>
      <c r="CE10" s="24">
        <f>+Registro!E85</f>
        <v>0</v>
      </c>
      <c r="CF10" s="24">
        <f>+Registro!E95</f>
        <v>0</v>
      </c>
      <c r="CG10" s="24">
        <f>+Registro!E105</f>
        <v>0</v>
      </c>
      <c r="CH10" s="24">
        <f>+Registro!E117</f>
        <v>0</v>
      </c>
      <c r="CI10" s="24">
        <f>+Registro!E123</f>
        <v>0</v>
      </c>
      <c r="CJ10" s="24">
        <f>+Registro!E126</f>
        <v>0</v>
      </c>
      <c r="CK10" s="24">
        <f>+Registro!E138</f>
        <v>0</v>
      </c>
      <c r="CL10" s="24">
        <f>+Registro!E147</f>
        <v>0</v>
      </c>
      <c r="CM10" s="24">
        <f>+Registro!E151</f>
        <v>0</v>
      </c>
      <c r="CN10" s="24">
        <f>+Registro!E160</f>
        <v>0</v>
      </c>
      <c r="CO10" s="24">
        <f>+Registro!E169</f>
        <v>0</v>
      </c>
      <c r="CP10" s="24">
        <f>+Registro!E175</f>
        <v>0</v>
      </c>
      <c r="CQ10" s="24">
        <f>+Registro!E182</f>
        <v>0</v>
      </c>
      <c r="CR10" s="24">
        <f>+Registro!E185</f>
        <v>0</v>
      </c>
      <c r="CS10" s="24">
        <f>+Registro!E194</f>
        <v>0</v>
      </c>
      <c r="CT10" s="24">
        <f>+Registro!E201</f>
        <v>0</v>
      </c>
      <c r="CU10" s="24">
        <f>+Registro!E211</f>
        <v>0</v>
      </c>
      <c r="CV10" s="24">
        <f>+Registro!E217</f>
        <v>0</v>
      </c>
      <c r="CW10" s="24">
        <f>+Registro!E231</f>
        <v>0</v>
      </c>
      <c r="CX10" s="24">
        <f>+Registro!C20</f>
        <v>0</v>
      </c>
      <c r="CY10" s="24">
        <f>+Registro!C21</f>
        <v>0</v>
      </c>
      <c r="CZ10" s="24">
        <f>+Registro!C22</f>
        <v>0</v>
      </c>
      <c r="DA10" s="24">
        <f>+Registro!C23</f>
        <v>0</v>
      </c>
      <c r="DB10" s="24">
        <f>+Registro!C24</f>
        <v>0</v>
      </c>
      <c r="DC10" s="24">
        <f>+Registro!C25</f>
        <v>0</v>
      </c>
      <c r="DD10" s="24">
        <f>+Registro!C26</f>
        <v>0</v>
      </c>
      <c r="DE10" s="24">
        <f>+Registro!C27</f>
        <v>0</v>
      </c>
      <c r="DF10" s="24">
        <f>+Registro!C28</f>
        <v>0</v>
      </c>
      <c r="DG10" s="24">
        <f>+Registro!C29</f>
        <v>0</v>
      </c>
      <c r="DH10" s="24">
        <f>+Registro!C30</f>
        <v>0</v>
      </c>
      <c r="DI10" s="24">
        <f>+Registro!C31</f>
        <v>0</v>
      </c>
      <c r="DJ10" s="24">
        <f>+Registro!C33</f>
        <v>0</v>
      </c>
      <c r="DK10" s="24">
        <f>+Registro!C34</f>
        <v>0</v>
      </c>
      <c r="DL10" s="24">
        <f>+Registro!C35</f>
        <v>0</v>
      </c>
      <c r="DM10" s="24">
        <f>+Registro!C36</f>
        <v>0</v>
      </c>
      <c r="DN10" s="24">
        <f>+Registro!C37</f>
        <v>0</v>
      </c>
      <c r="DO10" s="24">
        <f>+Registro!C38</f>
        <v>0</v>
      </c>
      <c r="DP10" s="24">
        <f>+Registro!C39</f>
        <v>0</v>
      </c>
      <c r="DQ10" s="24">
        <f>+Registro!C40</f>
        <v>0</v>
      </c>
      <c r="DR10" s="24">
        <f>+Registro!C43</f>
        <v>0</v>
      </c>
      <c r="DS10" s="24">
        <f>+Registro!C44</f>
        <v>0</v>
      </c>
      <c r="DT10" s="24">
        <f>+Registro!C45</f>
        <v>0</v>
      </c>
      <c r="DU10" s="24">
        <f>+Registro!C47</f>
        <v>0</v>
      </c>
      <c r="DV10" s="24">
        <f>+Registro!C48</f>
        <v>0</v>
      </c>
      <c r="DW10" s="24">
        <f>+Registro!C49</f>
        <v>0</v>
      </c>
      <c r="DX10" s="24">
        <f>+Registro!C50</f>
        <v>0</v>
      </c>
      <c r="DY10" s="113">
        <f>+Registro!C52</f>
        <v>0</v>
      </c>
      <c r="DZ10" s="113">
        <f>+Registro!C53</f>
        <v>0</v>
      </c>
      <c r="EA10" s="113">
        <f>+Registro!C54</f>
        <v>0</v>
      </c>
      <c r="EB10" s="113">
        <f>+Registro!C55</f>
        <v>0</v>
      </c>
      <c r="EC10" s="113">
        <f>+Registro!C56</f>
        <v>0</v>
      </c>
      <c r="ED10" s="113">
        <f>+Registro!C57</f>
        <v>0</v>
      </c>
      <c r="EE10" s="113">
        <f>+Registro!C58</f>
        <v>0</v>
      </c>
      <c r="EF10" s="35">
        <f>+Registro!C59</f>
        <v>0</v>
      </c>
      <c r="EG10" s="35">
        <f>+Registro!C60</f>
        <v>0</v>
      </c>
      <c r="EH10" s="35">
        <f>+Registro!C61</f>
        <v>0</v>
      </c>
      <c r="EI10" s="35">
        <f>+Registro!C62</f>
        <v>0</v>
      </c>
      <c r="EJ10" s="24">
        <f>+Registro!C63</f>
        <v>0</v>
      </c>
      <c r="EK10" s="24">
        <f>+Registro!C64</f>
        <v>0</v>
      </c>
      <c r="EL10" s="24">
        <f>+Registro!C65</f>
        <v>0</v>
      </c>
      <c r="EM10" s="24">
        <f>+Registro!C66</f>
        <v>0</v>
      </c>
      <c r="EN10" s="24">
        <f>+Registro!A70</f>
        <v>0</v>
      </c>
      <c r="EO10" s="24">
        <f>+Registro!C67</f>
        <v>0</v>
      </c>
      <c r="EP10" s="24">
        <f>+Registro!C68</f>
        <v>0</v>
      </c>
      <c r="EQ10" s="24">
        <f>+Registro!C69</f>
        <v>0</v>
      </c>
      <c r="ER10" s="24">
        <f>+Registro!C70</f>
        <v>0</v>
      </c>
      <c r="ES10" s="24">
        <f>+Registro!C71</f>
        <v>0</v>
      </c>
      <c r="ET10" s="24">
        <f>+Registro!C72</f>
        <v>0</v>
      </c>
      <c r="EU10" s="24">
        <f>+Registro!C73</f>
        <v>0</v>
      </c>
      <c r="EV10" s="24">
        <f>+Registro!C74</f>
        <v>0</v>
      </c>
      <c r="EW10" s="24">
        <f>+Registro!C75</f>
        <v>0</v>
      </c>
      <c r="EX10" s="24">
        <f>+Registro!C76</f>
        <v>0</v>
      </c>
      <c r="EY10" s="24">
        <f>+Registro!C77</f>
        <v>0</v>
      </c>
      <c r="EZ10" s="24">
        <f>+Registro!C78</f>
        <v>0</v>
      </c>
      <c r="FA10" s="24">
        <f>+Registro!C79</f>
        <v>0</v>
      </c>
      <c r="FB10" s="24">
        <f>+Registro!C80</f>
        <v>0</v>
      </c>
      <c r="FC10" s="24">
        <f>+Registro!C81</f>
        <v>0</v>
      </c>
      <c r="FD10" s="24">
        <f>+Registro!C82</f>
        <v>0</v>
      </c>
      <c r="FE10" s="24">
        <f>+Registro!C83</f>
        <v>0</v>
      </c>
      <c r="FF10" s="24">
        <f>+Registro!C84</f>
        <v>0</v>
      </c>
      <c r="FG10" s="24">
        <f>+Registro!C85</f>
        <v>0</v>
      </c>
      <c r="FH10" s="24">
        <f>+Registro!C86</f>
        <v>0</v>
      </c>
      <c r="FI10" s="24">
        <f>+Registro!C87</f>
        <v>0</v>
      </c>
      <c r="FJ10" s="24">
        <f>+Registro!C88</f>
        <v>0</v>
      </c>
      <c r="FK10" s="24">
        <f>+Registro!C89</f>
        <v>0</v>
      </c>
      <c r="FL10" s="24">
        <f>+Registro!C90</f>
        <v>0</v>
      </c>
      <c r="FM10" s="24">
        <f>+Registro!C91</f>
        <v>0</v>
      </c>
      <c r="FN10" s="24">
        <f>+Registro!C92</f>
        <v>0</v>
      </c>
      <c r="FO10" s="24">
        <f>+Registro!C93</f>
        <v>0</v>
      </c>
      <c r="FP10" s="24">
        <f>+Registro!C94</f>
        <v>0</v>
      </c>
      <c r="FQ10" s="24">
        <f>+Registro!C95</f>
        <v>0</v>
      </c>
      <c r="FR10" s="24">
        <f>+Registro!C96</f>
        <v>0</v>
      </c>
      <c r="FS10" s="24">
        <f>+Registro!C97</f>
        <v>0</v>
      </c>
      <c r="FT10" s="24">
        <f>+Registro!C98</f>
        <v>0</v>
      </c>
      <c r="FU10" s="24">
        <f>+Registro!C99</f>
        <v>0</v>
      </c>
      <c r="FV10" s="24">
        <f>+Registro!C100</f>
        <v>0</v>
      </c>
      <c r="FW10" s="24">
        <f>+Registro!C101</f>
        <v>0</v>
      </c>
      <c r="FX10" s="24">
        <f>+Registro!C102</f>
        <v>0</v>
      </c>
      <c r="FY10" s="24">
        <f>+Registro!C103</f>
        <v>0</v>
      </c>
      <c r="FZ10" s="24">
        <f>+Registro!C104</f>
        <v>0</v>
      </c>
      <c r="GA10" s="24">
        <f>+Registro!C105</f>
        <v>0</v>
      </c>
      <c r="GB10" s="24">
        <f>+Registro!C106</f>
        <v>0</v>
      </c>
      <c r="GC10" s="24">
        <f>+Registro!C107</f>
        <v>0</v>
      </c>
      <c r="GD10" s="24">
        <f>+Registro!C108</f>
        <v>0</v>
      </c>
      <c r="GE10" s="24">
        <f>+Registro!C109</f>
        <v>0</v>
      </c>
      <c r="GF10" s="24">
        <f>+Registro!C110</f>
        <v>0</v>
      </c>
      <c r="GG10" s="24">
        <f>+Registro!C111</f>
        <v>0</v>
      </c>
      <c r="GH10" s="24">
        <f>+Registro!C112</f>
        <v>0</v>
      </c>
      <c r="GI10" s="24">
        <f>+Registro!C113</f>
        <v>0</v>
      </c>
      <c r="GJ10" s="24">
        <f>+Registro!C114</f>
        <v>0</v>
      </c>
      <c r="GK10" s="24">
        <f>+Registro!C115</f>
        <v>0</v>
      </c>
      <c r="GL10" s="24">
        <f>+Registro!C116</f>
        <v>0</v>
      </c>
      <c r="GM10" s="24">
        <f>+Registro!C117</f>
        <v>0</v>
      </c>
      <c r="GN10" s="24">
        <f>+Registro!C118</f>
        <v>0</v>
      </c>
      <c r="GO10" s="24">
        <f>+Registro!C119</f>
        <v>0</v>
      </c>
      <c r="GP10" s="24">
        <f>+Registro!C120</f>
        <v>0</v>
      </c>
      <c r="GQ10" s="24">
        <f>+Registro!C122</f>
        <v>0</v>
      </c>
      <c r="GR10" s="24">
        <f>+Registro!C125</f>
        <v>0</v>
      </c>
      <c r="GS10" s="24">
        <f>+Registro!C126</f>
        <v>0</v>
      </c>
      <c r="GT10" s="24">
        <f>+Registro!C127</f>
        <v>0</v>
      </c>
      <c r="GU10" s="24">
        <f>+Registro!C128</f>
        <v>0</v>
      </c>
      <c r="GV10" s="24">
        <f>+Registro!C129</f>
        <v>0</v>
      </c>
      <c r="GW10" s="24">
        <f>+Registro!C130</f>
        <v>0</v>
      </c>
      <c r="GX10" s="24">
        <f>+Registro!C131</f>
        <v>0</v>
      </c>
      <c r="GY10" s="24">
        <f>+Registro!C132</f>
        <v>0</v>
      </c>
      <c r="GZ10" s="24">
        <f>+Registro!C133</f>
        <v>0</v>
      </c>
      <c r="HA10" s="24">
        <f>+Registro!C134</f>
        <v>0</v>
      </c>
      <c r="HB10" s="24">
        <f>+Registro!C135</f>
        <v>0</v>
      </c>
      <c r="HC10" s="24">
        <f>+Registro!C146</f>
        <v>0</v>
      </c>
      <c r="HD10" s="24">
        <f>+Registro!C147</f>
        <v>0</v>
      </c>
      <c r="HE10" s="24">
        <f>+Registro!C168</f>
        <v>0</v>
      </c>
      <c r="HF10" s="24">
        <f>+Registro!C169</f>
        <v>0</v>
      </c>
      <c r="HG10" s="24">
        <f>+Registro!C170</f>
        <v>0</v>
      </c>
      <c r="HH10" s="24">
        <f>+Registro!C174</f>
        <v>0</v>
      </c>
      <c r="HI10" s="24">
        <f>+Registro!C175</f>
        <v>0</v>
      </c>
      <c r="HJ10" s="24">
        <f>+Registro!C176</f>
        <v>0</v>
      </c>
      <c r="HK10" s="24">
        <f>+Registro!C177</f>
        <v>0</v>
      </c>
      <c r="HL10" s="24">
        <f>+Registro!C178</f>
        <v>0</v>
      </c>
      <c r="HM10" s="24">
        <f>+Registro!C179</f>
        <v>0</v>
      </c>
      <c r="HN10" s="24">
        <f>+Registro!C181</f>
        <v>0</v>
      </c>
      <c r="HO10" s="24">
        <f>+Registro!C182</f>
        <v>0</v>
      </c>
      <c r="HP10" s="24">
        <f>+Registro!C193</f>
        <v>0</v>
      </c>
      <c r="HQ10" s="24">
        <f>+Registro!C194</f>
        <v>0</v>
      </c>
      <c r="HR10" s="24">
        <f>+Registro!C195</f>
        <v>0</v>
      </c>
      <c r="HS10" s="24">
        <f>+Registro!C196</f>
        <v>0</v>
      </c>
      <c r="HT10" s="24">
        <f>+Registro!C197</f>
        <v>0</v>
      </c>
      <c r="HU10" s="24">
        <f>+Registro!C198</f>
        <v>0</v>
      </c>
      <c r="HV10" s="24">
        <f>+Registro!C210</f>
        <v>0</v>
      </c>
      <c r="HW10" s="24">
        <f>+Registro!C211</f>
        <v>0</v>
      </c>
      <c r="HX10" s="24">
        <f>+Registro!C212</f>
        <v>0</v>
      </c>
      <c r="HY10" s="24">
        <f>+Registro!C213</f>
        <v>0</v>
      </c>
      <c r="HZ10" s="24">
        <f>+Registro!C214</f>
        <v>0</v>
      </c>
      <c r="IA10" s="24">
        <f>+Registro!C216</f>
        <v>0</v>
      </c>
      <c r="IB10" s="24">
        <f>+Registro!C217</f>
        <v>0</v>
      </c>
      <c r="IC10" s="24">
        <f>+Registro!C218</f>
        <v>0</v>
      </c>
      <c r="ID10" s="24">
        <f>+Registro!C219</f>
        <v>0</v>
      </c>
      <c r="IE10" s="24">
        <f>+Registro!C220</f>
        <v>0</v>
      </c>
      <c r="IF10" s="24">
        <f>+Registro!C221</f>
        <v>0</v>
      </c>
      <c r="IG10" s="24">
        <f>+Registro!C222</f>
        <v>0</v>
      </c>
      <c r="IH10" s="24">
        <f>+Registro!C223</f>
        <v>0</v>
      </c>
      <c r="II10" s="24">
        <f>+Registro!C224</f>
        <v>0</v>
      </c>
      <c r="IJ10" s="24">
        <f>+Registro!C225</f>
        <v>0</v>
      </c>
      <c r="IK10" s="24">
        <f>+Registro!C226</f>
        <v>0</v>
      </c>
      <c r="IL10" s="24">
        <f>+Registro!C227</f>
        <v>0</v>
      </c>
      <c r="IM10" s="24">
        <f>+Registro!C228</f>
        <v>0</v>
      </c>
      <c r="IN10" s="24">
        <f>+Registro!C230</f>
        <v>0</v>
      </c>
      <c r="IO10" s="24">
        <f>+Registro!C231</f>
        <v>0</v>
      </c>
      <c r="IP10" s="24">
        <f>+Registro!C232</f>
        <v>0</v>
      </c>
      <c r="IQ10" s="24">
        <f>+Registro!C233</f>
        <v>0</v>
      </c>
      <c r="IR10" s="24">
        <f>+Registro!C234</f>
        <v>0</v>
      </c>
      <c r="IS10" s="24">
        <f>+Registro!C235</f>
        <v>0</v>
      </c>
      <c r="IT10" s="24">
        <f>+Registro!B238</f>
        <v>0</v>
      </c>
      <c r="IU10" s="24">
        <f>+Registro!B239</f>
        <v>0</v>
      </c>
      <c r="IV10" s="24">
        <f>+Registro!B240</f>
        <v>0</v>
      </c>
      <c r="IW10" s="24">
        <f>+Registro!A242</f>
        <v>0</v>
      </c>
      <c r="IX10" s="24">
        <f>+Registro!B244</f>
        <v>0</v>
      </c>
      <c r="IY10" s="24">
        <f>+Registro!B245</f>
        <v>0</v>
      </c>
      <c r="IZ10" s="24">
        <f>+Registro!B246</f>
        <v>0</v>
      </c>
      <c r="JA10" s="24">
        <f>+Registro!B247</f>
        <v>0</v>
      </c>
      <c r="JB10" s="24">
        <f>+Registro!G244</f>
        <v>0</v>
      </c>
      <c r="JC10" s="24">
        <f>+Registro!G245</f>
        <v>0</v>
      </c>
      <c r="JD10" s="24">
        <f>+Registro!G246</f>
        <v>0</v>
      </c>
      <c r="JE10" s="24">
        <f>+Registro!G247</f>
        <v>0</v>
      </c>
      <c r="JF10" s="24">
        <f>+Registro!B250</f>
        <v>0</v>
      </c>
      <c r="JG10" s="24">
        <f>+Registro!B251</f>
        <v>0</v>
      </c>
      <c r="JH10" s="24">
        <f>+Registro!B252</f>
        <v>0</v>
      </c>
      <c r="JI10" s="24">
        <f>+Registro!B253</f>
        <v>0</v>
      </c>
      <c r="JJ10" s="24">
        <f>+Registro!G250</f>
        <v>0</v>
      </c>
      <c r="JK10" s="24">
        <f>+Registro!G251</f>
        <v>0</v>
      </c>
      <c r="JL10" s="24">
        <f>+Registro!G252</f>
        <v>0</v>
      </c>
      <c r="JM10" s="24">
        <f>+Registro!G253</f>
        <v>0</v>
      </c>
      <c r="JN10" s="24">
        <f>+Registro!B256</f>
        <v>0</v>
      </c>
      <c r="JO10" s="24">
        <f>+Registro!B257</f>
        <v>0</v>
      </c>
      <c r="JP10" s="24">
        <f>+Registro!B258</f>
        <v>0</v>
      </c>
      <c r="JQ10" s="24">
        <f>+Registro!B259</f>
        <v>0</v>
      </c>
      <c r="JR10" s="24">
        <f>+Registro!G256</f>
        <v>0</v>
      </c>
      <c r="JS10" s="24">
        <f>+Registro!G257</f>
        <v>0</v>
      </c>
      <c r="JT10" s="24">
        <f>+Registro!G258</f>
        <v>0</v>
      </c>
      <c r="JU10" s="24">
        <f>+Registro!G259</f>
        <v>0</v>
      </c>
      <c r="JV10" s="24">
        <f>+Registro!B262</f>
        <v>0</v>
      </c>
      <c r="JW10" s="24">
        <f>+Registro!B263</f>
        <v>0</v>
      </c>
      <c r="JX10" s="24">
        <f>+Registro!B264</f>
        <v>0</v>
      </c>
      <c r="JY10" s="24">
        <f>+Registro!B265</f>
        <v>0</v>
      </c>
      <c r="JZ10" s="24">
        <f>+Registro!G262</f>
        <v>0</v>
      </c>
      <c r="KA10" s="24">
        <f>+Registro!G263</f>
        <v>0</v>
      </c>
      <c r="KB10" s="24">
        <f>+Registro!G264</f>
        <v>0</v>
      </c>
      <c r="KC10" s="24">
        <f>+Registro!G265</f>
        <v>0</v>
      </c>
      <c r="KD10" s="24">
        <f>+Registro!B268</f>
        <v>0</v>
      </c>
      <c r="KE10" s="24">
        <f>+Registro!B269</f>
        <v>0</v>
      </c>
      <c r="KF10" s="24">
        <f>+Registro!B270</f>
        <v>0</v>
      </c>
      <c r="KG10" s="24">
        <f>+Registro!B271</f>
        <v>0</v>
      </c>
      <c r="KH10" s="24">
        <f>+Registro!G268</f>
        <v>0</v>
      </c>
      <c r="KI10" s="24">
        <f>+Registro!G269</f>
        <v>0</v>
      </c>
      <c r="KJ10" s="24">
        <f>+Registro!G270</f>
        <v>0</v>
      </c>
      <c r="KK10" s="24">
        <f>+Registro!G271</f>
        <v>0</v>
      </c>
      <c r="KL10" s="72">
        <f>IFERROR((IF(AX10="Cumple variable",$AX$6,0))/(IF(OR(AX10="Cumple variable",AX10="No cumple variable"),$AX$6,0)),1)</f>
        <v>1</v>
      </c>
      <c r="KM10" s="72">
        <f>IFERROR((IF(AV10="Cumple variable",$AV$6,0)+IF(AW10="Cumple variable",$AW$6,0)+IF(BH10="Cumple variable",$BH$6,0)+IF(BI10="Cumple variable",$BI$6,0))/(IF(OR(AV10="Cumple variable",AV10="No cumple variable"),$AV$6,0)+IF(OR(AW10="Cumple variable",AW10="No cumple variable"),$AW$6,0)+IF(OR(BH10="Cumple variable",BH10="No cumple variable"),$BH$6,0)+IF(OR(BI10="Cumple variable",BI10="No cumple variable"),$BI$6,0)),1)</f>
        <v>1</v>
      </c>
      <c r="KN10" s="72">
        <f>IFERROR((IF(AY10="Cumple variable",$AY$6,0))/(IF(OR(AY10="Cumple variable",AY10="No cumple variable"),$AY$6,0)),1)</f>
        <v>1</v>
      </c>
      <c r="KO10" s="72">
        <f>IFERROR((IF(AZ10="Cumple variable",$AZ$6,0)+IF(BA10="Cumple variable",$BA$6,0)+IF(BB10="Cumple variable",$BB$6,0)+IF(BC10="Cumple variable",$BC$6,0)+IF(BD10="Cumple variable",$BD$6,0)+IF(BE10="Cumple variable",$BE$6,0)+IF(BF10="Cumple variable",$BF$6,0)+IF(BG10="Cumple variable",$BG$6,0))/(IF(OR(AZ10="Cumple variable",AZ10="No cumple variable"),$AZ$6,0)+IF(OR(BA10="Cumple variable",BA10="No cumple variable"),$BA$6,0)+IF(OR(BB10="Cumple variable",BB10="No cumple variable"),$BB$6,0)+IF(OR(BC10="Cumple variable",BC10="No cumple variable"),$BC$6,0)+IF(OR(BD10="Cumple variable",BD10="No cumple variable"),$BD$6,0)+IF(OR(BE10="Cumple variable",BE10="No cumple variable"),$BE$6,0)+IF(OR(BF10="Cumple variable",BF10="No cumple variable"),$BF$6,0)+IF(OR(BG10="Cumple variable",BG10="No cumple variable"),$BG$6,0)),1)</f>
        <v>1</v>
      </c>
      <c r="KP10" s="72">
        <f>IFERROR((IF(BJ10="Cumple variable",$BJ$6,0)+IF(BK10="Cumple variable",$BK$6,0)+IF(BM10="Cumple variable",$BM$6,0))/(IF(OR(BJ10="Cumple variable",BJ10="No cumple variable"),$BJ$6,0)+IF(OR(BK10="Cumple variable",BK10="No cumple variable"),$BK$6,0)+IF(OR(BM10="Cumple variable",BM10="No cumple variable"),$BM$6,0)),1)</f>
        <v>1</v>
      </c>
      <c r="KQ10" s="72">
        <f>IFERROR((IF(BL10="Cumple variable",$BL$6,0)+IF(BN10="Cumple variable",$BN$6,0))/(IF(OR(BL10="Cumple variable",BL10="No cumple variable"),$BL$6,0)+IF(OR(BN10="Cumple variable",BN10="No cumple variable"),$BN$6,0)),1)</f>
        <v>1</v>
      </c>
      <c r="KR10" s="104"/>
      <c r="KS10" s="73">
        <f>+KL10*$KL$8+KM10*$KM$8+KN10*$KN$8+KO10*$KO$8+KP10*$KP$8+KQ10*$KQ$8</f>
        <v>1</v>
      </c>
      <c r="KT10" s="74">
        <f>IFERROR((IF(BO10="Cumple variable",$BO$6,0)+IF(BP10="Cumple variable",$BP$6,0)+IF(BQ10="Cumple variable",$BQ$6,0)+IF(BR10="Cumple variable",$BR$6,0)+IF(BS10="Cumple variable",$BS$6,0))/(IF(OR(BO10="Cumple variable",BO10="No cumple variable"),$BO$6,0)+IF(OR(BP10="Cumple variable",BP10="No cumple variable"),$BP$6,0)+IF(OR(BQ10="Cumple variable",BQ10="No cumple variable"),$BQ$6,0)+IF(OR(BR10="Cumple variable",BR10="No cumple variable"),$BR$6,0)+IF(OR(BS10="Cumple variable",BS10="No cumple variable"),$BS$6,0)),1)</f>
        <v>1</v>
      </c>
      <c r="KU10" s="75">
        <f>IFERROR((IF(BT10="Cumple variable",$BT$6,0)+IF(BU10="Cumple variable",$BU$6,0)+IF(BV10="Cumple variable",$BV$6,0))/(IF(OR(BT10="Cumple variable",BT10="No cumple variable"),$BT$6,0)+IF(OR(BU10="Cumple variable",BU10="No cumple variable"),$BU$6,0)+IF(OR(BV10="Cumple variable",BV10="No cumple variable"),$BV$6,0)),1)</f>
        <v>1</v>
      </c>
      <c r="KV10" s="93">
        <f>+KS10*$KS$8+KT10*$KT$8+KU10*$KU$8</f>
        <v>1</v>
      </c>
      <c r="KW10" s="93" t="str">
        <f>+IF(KV10=1,"100%",IF(AND(KV10&lt;1,KV10&gt;=0.9),"90%-99%",IF(AND(KV10&lt;0.9,KV10&gt;=0.8),"80%-89%",IF(AND(KV10&lt;8,KV10&gt;=0.7),"70%-79%","&lt;70"))))</f>
        <v>100%</v>
      </c>
    </row>
  </sheetData>
  <sheetProtection algorithmName="SHA-512" hashValue="Smkerc3hSQw4EO5kA4b+/cZkLafU9+g1Hsq4v7qRv+jQafra9MIBZmn7xcF6yE4TodIDXFLHcfYMMBlnI7L62A==" saltValue="mtRO7Y2R+zA/EL47nx5hRw==" spinCount="100000" sheet="1" objects="1" scenarios="1"/>
  <mergeCells count="18">
    <mergeCell ref="A1:A3"/>
    <mergeCell ref="KJ3:KK3"/>
    <mergeCell ref="P8:Z8"/>
    <mergeCell ref="D8:N8"/>
    <mergeCell ref="B1:KI3"/>
    <mergeCell ref="JR8:JU8"/>
    <mergeCell ref="KD8:KG8"/>
    <mergeCell ref="KH8:KK8"/>
    <mergeCell ref="IX8:JA8"/>
    <mergeCell ref="JB8:JE8"/>
    <mergeCell ref="JF8:JI8"/>
    <mergeCell ref="JJ8:JM8"/>
    <mergeCell ref="IT7:IV8"/>
    <mergeCell ref="EF5:EI5"/>
    <mergeCell ref="KL7:KR7"/>
    <mergeCell ref="JN8:JQ8"/>
    <mergeCell ref="JV8:JY8"/>
    <mergeCell ref="JZ8:KC8"/>
  </mergeCells>
  <conditionalFormatting sqref="KV10">
    <cfRule type="containsBlanks" priority="1" stopIfTrue="1">
      <formula>LEN(TRIM(KV10))=0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8BEB-316F-49A5-A4B7-112C14590F21}">
  <sheetPr>
    <pageSetUpPr fitToPage="1"/>
  </sheetPr>
  <dimension ref="A1:S23"/>
  <sheetViews>
    <sheetView view="pageBreakPreview" zoomScaleNormal="100" zoomScaleSheetLayoutView="100" workbookViewId="0">
      <selection activeCell="C1" sqref="C1"/>
    </sheetView>
  </sheetViews>
  <sheetFormatPr baseColWidth="10" defaultColWidth="11.5703125" defaultRowHeight="12" x14ac:dyDescent="0.2"/>
  <cols>
    <col min="1" max="1" width="5.140625" style="119" customWidth="1"/>
    <col min="2" max="2" width="33.140625" style="119" customWidth="1"/>
    <col min="3" max="18" width="6.42578125" style="119" customWidth="1"/>
    <col min="19" max="19" width="6" style="119" customWidth="1"/>
    <col min="20" max="16384" width="11.5703125" style="119"/>
  </cols>
  <sheetData>
    <row r="1" spans="1:19" ht="142.15" customHeight="1" thickBot="1" x14ac:dyDescent="0.25">
      <c r="A1" s="114" t="s">
        <v>324</v>
      </c>
      <c r="B1" s="115" t="s">
        <v>325</v>
      </c>
      <c r="C1" s="116" t="s">
        <v>326</v>
      </c>
      <c r="D1" s="117" t="s">
        <v>327</v>
      </c>
      <c r="E1" s="116" t="s">
        <v>328</v>
      </c>
      <c r="F1" s="116" t="s">
        <v>329</v>
      </c>
      <c r="G1" s="116" t="s">
        <v>330</v>
      </c>
      <c r="H1" s="116" t="s">
        <v>331</v>
      </c>
      <c r="I1" s="116" t="s">
        <v>332</v>
      </c>
      <c r="J1" s="116" t="s">
        <v>333</v>
      </c>
      <c r="K1" s="116" t="s">
        <v>334</v>
      </c>
      <c r="L1" s="116" t="s">
        <v>335</v>
      </c>
      <c r="M1" s="116" t="s">
        <v>336</v>
      </c>
      <c r="N1" s="116" t="s">
        <v>337</v>
      </c>
      <c r="O1" s="116" t="s">
        <v>338</v>
      </c>
      <c r="P1" s="116" t="s">
        <v>339</v>
      </c>
      <c r="Q1" s="116" t="s">
        <v>340</v>
      </c>
      <c r="R1" s="118" t="s">
        <v>341</v>
      </c>
      <c r="S1" s="118" t="s">
        <v>342</v>
      </c>
    </row>
    <row r="2" spans="1:19" ht="12.75" customHeight="1" x14ac:dyDescent="0.2">
      <c r="A2" s="120">
        <v>1</v>
      </c>
      <c r="B2" s="121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3"/>
      <c r="S2" s="124"/>
    </row>
    <row r="3" spans="1:19" x14ac:dyDescent="0.2">
      <c r="A3" s="125">
        <v>2</v>
      </c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  <c r="S3" s="124"/>
    </row>
    <row r="4" spans="1:19" x14ac:dyDescent="0.2">
      <c r="A4" s="125">
        <v>3</v>
      </c>
      <c r="B4" s="121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3"/>
      <c r="S4" s="124"/>
    </row>
    <row r="5" spans="1:19" x14ac:dyDescent="0.2">
      <c r="A5" s="125">
        <v>4</v>
      </c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3"/>
      <c r="S5" s="124"/>
    </row>
    <row r="6" spans="1:19" x14ac:dyDescent="0.2">
      <c r="A6" s="125">
        <v>5</v>
      </c>
      <c r="B6" s="121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24"/>
    </row>
    <row r="7" spans="1:19" x14ac:dyDescent="0.2">
      <c r="A7" s="125">
        <v>6</v>
      </c>
      <c r="B7" s="121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3"/>
      <c r="S7" s="124"/>
    </row>
    <row r="8" spans="1:19" x14ac:dyDescent="0.2">
      <c r="A8" s="125">
        <v>7</v>
      </c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3"/>
      <c r="S8" s="124"/>
    </row>
    <row r="9" spans="1:19" x14ac:dyDescent="0.2">
      <c r="A9" s="125">
        <v>8</v>
      </c>
      <c r="B9" s="121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3"/>
      <c r="S9" s="124"/>
    </row>
    <row r="10" spans="1:19" x14ac:dyDescent="0.2">
      <c r="A10" s="125">
        <v>9</v>
      </c>
      <c r="B10" s="121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3"/>
      <c r="S10" s="124"/>
    </row>
    <row r="11" spans="1:19" x14ac:dyDescent="0.2">
      <c r="A11" s="125">
        <v>10</v>
      </c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3"/>
      <c r="S11" s="124"/>
    </row>
    <row r="12" spans="1:19" x14ac:dyDescent="0.2">
      <c r="A12" s="125">
        <v>11</v>
      </c>
      <c r="B12" s="121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3"/>
      <c r="S12" s="124"/>
    </row>
    <row r="13" spans="1:19" x14ac:dyDescent="0.2">
      <c r="A13" s="125">
        <v>12</v>
      </c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3"/>
      <c r="S13" s="124"/>
    </row>
    <row r="14" spans="1:19" x14ac:dyDescent="0.2">
      <c r="A14" s="125">
        <v>13</v>
      </c>
      <c r="B14" s="121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3"/>
      <c r="S14" s="124"/>
    </row>
    <row r="15" spans="1:19" x14ac:dyDescent="0.2">
      <c r="A15" s="125">
        <v>14</v>
      </c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3"/>
      <c r="S15" s="124"/>
    </row>
    <row r="16" spans="1:19" x14ac:dyDescent="0.2">
      <c r="A16" s="125">
        <v>15</v>
      </c>
      <c r="B16" s="121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3"/>
      <c r="S16" s="124"/>
    </row>
    <row r="17" spans="1:19" x14ac:dyDescent="0.2">
      <c r="A17" s="125">
        <v>16</v>
      </c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3"/>
      <c r="S17" s="124"/>
    </row>
    <row r="18" spans="1:19" ht="12.75" thickBot="1" x14ac:dyDescent="0.25">
      <c r="A18" s="126">
        <v>17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9"/>
      <c r="S18" s="124"/>
    </row>
    <row r="19" spans="1:19" ht="12.75" thickBot="1" x14ac:dyDescent="0.2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</row>
    <row r="20" spans="1:19" x14ac:dyDescent="0.2">
      <c r="A20" s="298" t="s">
        <v>343</v>
      </c>
      <c r="B20" s="299"/>
      <c r="C20" s="299"/>
      <c r="D20" s="299"/>
      <c r="E20" s="299"/>
      <c r="F20" s="299"/>
      <c r="G20" s="299"/>
      <c r="H20" s="299"/>
      <c r="I20" s="299"/>
      <c r="J20" s="300"/>
      <c r="K20" s="130"/>
      <c r="L20" s="130"/>
      <c r="M20" s="130"/>
      <c r="N20" s="130"/>
      <c r="O20" s="130"/>
      <c r="P20" s="130"/>
      <c r="Q20" s="130"/>
      <c r="R20" s="130"/>
    </row>
    <row r="21" spans="1:19" x14ac:dyDescent="0.2">
      <c r="A21" s="131" t="s">
        <v>344</v>
      </c>
      <c r="B21" s="301" t="s">
        <v>345</v>
      </c>
      <c r="C21" s="301"/>
      <c r="D21" s="301"/>
      <c r="E21" s="301"/>
      <c r="F21" s="301"/>
      <c r="G21" s="301"/>
      <c r="H21" s="301"/>
      <c r="I21" s="301"/>
      <c r="J21" s="302"/>
      <c r="K21" s="130"/>
      <c r="L21" s="130"/>
      <c r="M21" s="130"/>
      <c r="N21" s="130"/>
      <c r="O21" s="130"/>
      <c r="P21" s="130"/>
      <c r="Q21" s="130"/>
      <c r="R21" s="130"/>
    </row>
    <row r="22" spans="1:19" x14ac:dyDescent="0.2">
      <c r="A22" s="131" t="s">
        <v>346</v>
      </c>
      <c r="B22" s="301" t="s">
        <v>347</v>
      </c>
      <c r="C22" s="301"/>
      <c r="D22" s="301"/>
      <c r="E22" s="301"/>
      <c r="F22" s="301"/>
      <c r="G22" s="301"/>
      <c r="H22" s="301"/>
      <c r="I22" s="301"/>
      <c r="J22" s="302"/>
      <c r="K22" s="130"/>
      <c r="L22" s="130"/>
      <c r="M22" s="130"/>
      <c r="N22" s="130"/>
      <c r="O22" s="130"/>
      <c r="P22" s="130"/>
      <c r="Q22" s="130"/>
      <c r="R22" s="130"/>
    </row>
    <row r="23" spans="1:19" ht="12.75" thickBot="1" x14ac:dyDescent="0.25">
      <c r="A23" s="132" t="s">
        <v>192</v>
      </c>
      <c r="B23" s="303" t="s">
        <v>348</v>
      </c>
      <c r="C23" s="303"/>
      <c r="D23" s="303"/>
      <c r="E23" s="303"/>
      <c r="F23" s="303"/>
      <c r="G23" s="303"/>
      <c r="H23" s="303"/>
      <c r="I23" s="303"/>
      <c r="J23" s="304"/>
      <c r="K23" s="130"/>
      <c r="L23" s="130"/>
      <c r="M23" s="130"/>
      <c r="N23" s="130"/>
      <c r="O23" s="130"/>
      <c r="P23" s="130"/>
      <c r="Q23" s="130"/>
      <c r="R23" s="130"/>
    </row>
  </sheetData>
  <mergeCells count="4">
    <mergeCell ref="A20:J20"/>
    <mergeCell ref="B21:J21"/>
    <mergeCell ref="B22:J22"/>
    <mergeCell ref="B23:J23"/>
  </mergeCells>
  <printOptions horizontalCentered="1"/>
  <pageMargins left="0.23622047244094491" right="0.23622047244094491" top="1.2204724409448819" bottom="0.74803149606299213" header="0.31496062992125984" footer="0.31496062992125984"/>
  <pageSetup scale="91" fitToHeight="0" orientation="landscape" r:id="rId1"/>
  <headerFooter>
    <oddHeader>&amp;L&amp;G&amp;C&amp;"Arial,Normal"&amp;10PROCESO
PROTECCIÓN
VERIFICACIÓN EN VISITA
EXTERNADO MEDIA JORNADA RAJ SRPA&amp;R&amp;"Arial,Normal"&amp;10F2.A28.G27.P 
Versión 2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6EB4-F2BE-42B9-AF8B-8B7BDD24CC6D}">
  <sheetPr>
    <pageSetUpPr fitToPage="1"/>
  </sheetPr>
  <dimension ref="A1:Q24"/>
  <sheetViews>
    <sheetView view="pageBreakPreview" zoomScaleNormal="100" zoomScaleSheetLayoutView="100" workbookViewId="0">
      <selection activeCell="C1" sqref="C1"/>
    </sheetView>
  </sheetViews>
  <sheetFormatPr baseColWidth="10" defaultColWidth="11.42578125" defaultRowHeight="14.25" x14ac:dyDescent="0.2"/>
  <cols>
    <col min="1" max="1" width="4.85546875" style="142" customWidth="1"/>
    <col min="2" max="2" width="31.28515625" style="142" customWidth="1"/>
    <col min="3" max="6" width="5.5703125" style="142" customWidth="1"/>
    <col min="7" max="7" width="6.5703125" style="142" customWidth="1"/>
    <col min="8" max="9" width="5.7109375" style="142" customWidth="1"/>
    <col min="10" max="10" width="5.85546875" style="142" customWidth="1"/>
    <col min="11" max="12" width="6.42578125" style="142" customWidth="1"/>
    <col min="13" max="13" width="8" style="142" customWidth="1"/>
    <col min="14" max="15" width="6.42578125" style="142" customWidth="1"/>
    <col min="16" max="17" width="6.85546875" style="142" customWidth="1"/>
    <col min="18" max="16384" width="11.42578125" style="142"/>
  </cols>
  <sheetData>
    <row r="1" spans="1:17" s="137" customFormat="1" ht="126.75" customHeight="1" thickBot="1" x14ac:dyDescent="0.25">
      <c r="A1" s="133" t="s">
        <v>324</v>
      </c>
      <c r="B1" s="134" t="s">
        <v>349</v>
      </c>
      <c r="C1" s="135" t="s">
        <v>350</v>
      </c>
      <c r="D1" s="135" t="s">
        <v>351</v>
      </c>
      <c r="E1" s="135" t="s">
        <v>352</v>
      </c>
      <c r="F1" s="135" t="s">
        <v>353</v>
      </c>
      <c r="G1" s="135" t="s">
        <v>354</v>
      </c>
      <c r="H1" s="135" t="s">
        <v>355</v>
      </c>
      <c r="I1" s="135" t="s">
        <v>356</v>
      </c>
      <c r="J1" s="135" t="s">
        <v>357</v>
      </c>
      <c r="K1" s="135" t="s">
        <v>358</v>
      </c>
      <c r="L1" s="135" t="s">
        <v>359</v>
      </c>
      <c r="M1" s="135" t="s">
        <v>360</v>
      </c>
      <c r="N1" s="135" t="s">
        <v>361</v>
      </c>
      <c r="O1" s="135" t="s">
        <v>362</v>
      </c>
      <c r="P1" s="135" t="s">
        <v>363</v>
      </c>
      <c r="Q1" s="136" t="s">
        <v>364</v>
      </c>
    </row>
    <row r="2" spans="1:17" ht="15" x14ac:dyDescent="0.2">
      <c r="A2" s="138">
        <v>1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1"/>
    </row>
    <row r="3" spans="1:17" ht="15" x14ac:dyDescent="0.2">
      <c r="A3" s="143">
        <v>2</v>
      </c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6"/>
    </row>
    <row r="4" spans="1:17" ht="15" x14ac:dyDescent="0.2">
      <c r="A4" s="143">
        <v>3</v>
      </c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6"/>
    </row>
    <row r="5" spans="1:17" ht="15" x14ac:dyDescent="0.2">
      <c r="A5" s="143">
        <v>4</v>
      </c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6"/>
    </row>
    <row r="6" spans="1:17" ht="15" x14ac:dyDescent="0.2">
      <c r="A6" s="143">
        <v>5</v>
      </c>
      <c r="B6" s="14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6"/>
    </row>
    <row r="7" spans="1:17" ht="15" x14ac:dyDescent="0.2">
      <c r="A7" s="143">
        <v>6</v>
      </c>
      <c r="B7" s="14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6"/>
    </row>
    <row r="8" spans="1:17" ht="15.6" customHeight="1" x14ac:dyDescent="0.2">
      <c r="A8" s="143">
        <v>7</v>
      </c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</row>
    <row r="9" spans="1:17" ht="15" x14ac:dyDescent="0.2">
      <c r="A9" s="143">
        <v>8</v>
      </c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6"/>
    </row>
    <row r="10" spans="1:17" ht="15" x14ac:dyDescent="0.2">
      <c r="A10" s="143">
        <v>9</v>
      </c>
      <c r="B10" s="14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6"/>
    </row>
    <row r="11" spans="1:17" ht="15" x14ac:dyDescent="0.2">
      <c r="A11" s="143">
        <v>10</v>
      </c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6"/>
    </row>
    <row r="12" spans="1:17" ht="15" x14ac:dyDescent="0.2">
      <c r="A12" s="143">
        <v>11</v>
      </c>
      <c r="B12" s="144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6"/>
    </row>
    <row r="13" spans="1:17" ht="15" x14ac:dyDescent="0.2">
      <c r="A13" s="143">
        <v>12</v>
      </c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6"/>
    </row>
    <row r="14" spans="1:17" ht="15" x14ac:dyDescent="0.2">
      <c r="A14" s="143">
        <v>13</v>
      </c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6"/>
    </row>
    <row r="15" spans="1:17" ht="15" x14ac:dyDescent="0.2">
      <c r="A15" s="143">
        <v>14</v>
      </c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6"/>
    </row>
    <row r="16" spans="1:17" ht="15" x14ac:dyDescent="0.2">
      <c r="A16" s="143">
        <v>15</v>
      </c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6"/>
    </row>
    <row r="17" spans="1:17" ht="15" x14ac:dyDescent="0.2">
      <c r="A17" s="143">
        <v>16</v>
      </c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6"/>
    </row>
    <row r="18" spans="1:17" ht="15.75" thickBot="1" x14ac:dyDescent="0.25">
      <c r="A18" s="147">
        <v>17</v>
      </c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50"/>
    </row>
    <row r="19" spans="1:17" ht="10.9" customHeight="1" thickBot="1" x14ac:dyDescent="0.25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</row>
    <row r="20" spans="1:17" ht="11.45" customHeight="1" x14ac:dyDescent="0.2">
      <c r="A20" s="298" t="s">
        <v>343</v>
      </c>
      <c r="B20" s="299"/>
      <c r="C20" s="299"/>
      <c r="D20" s="299"/>
      <c r="E20" s="299"/>
      <c r="F20" s="299"/>
      <c r="G20" s="299"/>
      <c r="H20" s="299"/>
      <c r="I20" s="300"/>
      <c r="J20" s="151"/>
      <c r="K20" s="151"/>
      <c r="L20" s="151"/>
      <c r="M20" s="151"/>
      <c r="N20" s="151"/>
      <c r="O20" s="151"/>
      <c r="P20" s="151"/>
      <c r="Q20" s="151"/>
    </row>
    <row r="21" spans="1:17" x14ac:dyDescent="0.2">
      <c r="A21" s="131" t="s">
        <v>344</v>
      </c>
      <c r="B21" s="301" t="s">
        <v>345</v>
      </c>
      <c r="C21" s="301"/>
      <c r="D21" s="301"/>
      <c r="E21" s="301"/>
      <c r="F21" s="301"/>
      <c r="G21" s="301"/>
      <c r="H21" s="301"/>
      <c r="I21" s="302"/>
      <c r="J21" s="151"/>
      <c r="K21" s="151"/>
      <c r="L21" s="151"/>
      <c r="M21" s="151"/>
      <c r="N21" s="151"/>
      <c r="O21" s="151"/>
      <c r="P21" s="151"/>
      <c r="Q21" s="151"/>
    </row>
    <row r="22" spans="1:17" x14ac:dyDescent="0.2">
      <c r="A22" s="131" t="s">
        <v>346</v>
      </c>
      <c r="B22" s="301" t="s">
        <v>347</v>
      </c>
      <c r="C22" s="301"/>
      <c r="D22" s="301"/>
      <c r="E22" s="301"/>
      <c r="F22" s="301"/>
      <c r="G22" s="301"/>
      <c r="H22" s="301"/>
      <c r="I22" s="302"/>
      <c r="J22" s="151"/>
      <c r="K22" s="151"/>
      <c r="L22" s="151"/>
      <c r="M22" s="151"/>
      <c r="N22" s="151"/>
      <c r="O22" s="151"/>
      <c r="P22" s="151"/>
      <c r="Q22" s="151"/>
    </row>
    <row r="23" spans="1:17" ht="15" thickBot="1" x14ac:dyDescent="0.25">
      <c r="A23" s="132" t="s">
        <v>192</v>
      </c>
      <c r="B23" s="303" t="s">
        <v>348</v>
      </c>
      <c r="C23" s="303"/>
      <c r="D23" s="303"/>
      <c r="E23" s="303"/>
      <c r="F23" s="303"/>
      <c r="G23" s="303"/>
      <c r="H23" s="303"/>
      <c r="I23" s="304"/>
      <c r="J23" s="151"/>
      <c r="K23" s="151"/>
      <c r="L23" s="151"/>
      <c r="M23" s="151"/>
      <c r="N23" s="151"/>
      <c r="O23" s="151"/>
      <c r="P23" s="151"/>
      <c r="Q23" s="151"/>
    </row>
    <row r="24" spans="1:17" ht="9" customHeight="1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1"/>
      <c r="K24" s="151"/>
      <c r="L24" s="151"/>
      <c r="M24" s="151"/>
      <c r="N24" s="151"/>
      <c r="O24" s="151"/>
      <c r="P24" s="151"/>
      <c r="Q24" s="151"/>
    </row>
  </sheetData>
  <mergeCells count="4">
    <mergeCell ref="A20:I20"/>
    <mergeCell ref="B21:I21"/>
    <mergeCell ref="B22:I22"/>
    <mergeCell ref="B23:I23"/>
  </mergeCells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VERIFICACIÓN EN VISITA
EXTERNADO MEDIA JORNADA RAJ SRPA&amp;R&amp;"Arial,Normal"&amp;10F2.A28.G27.P 
Versión 2 
Página &amp;P de &amp;N 
20/05/2024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ColWidth="11.42578125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193</v>
      </c>
      <c r="B1" s="5" t="s">
        <v>194</v>
      </c>
      <c r="C1" s="5" t="s">
        <v>195</v>
      </c>
      <c r="D1" s="16" t="s">
        <v>196</v>
      </c>
      <c r="E1" s="16" t="s">
        <v>194</v>
      </c>
    </row>
    <row r="2" spans="1:5" x14ac:dyDescent="0.25">
      <c r="A2" s="4" t="s">
        <v>197</v>
      </c>
      <c r="B2" s="4" t="s">
        <v>198</v>
      </c>
      <c r="C2" s="17" t="s">
        <v>199</v>
      </c>
      <c r="D2" s="3" t="s">
        <v>200</v>
      </c>
      <c r="E2" s="4" t="s">
        <v>201</v>
      </c>
    </row>
    <row r="3" spans="1:5" x14ac:dyDescent="0.25">
      <c r="A3" s="4" t="s">
        <v>202</v>
      </c>
      <c r="B3" s="4" t="s">
        <v>203</v>
      </c>
      <c r="D3" s="3" t="s">
        <v>204</v>
      </c>
      <c r="E3" s="4" t="s">
        <v>205</v>
      </c>
    </row>
    <row r="4" spans="1:5" x14ac:dyDescent="0.25">
      <c r="A4" s="4" t="s">
        <v>206</v>
      </c>
      <c r="B4" s="19" t="s">
        <v>207</v>
      </c>
      <c r="D4" s="18" t="s">
        <v>41</v>
      </c>
      <c r="E4" s="4" t="s">
        <v>192</v>
      </c>
    </row>
    <row r="5" spans="1:5" x14ac:dyDescent="0.25">
      <c r="A5" s="4" t="s">
        <v>208</v>
      </c>
    </row>
    <row r="6" spans="1:5" x14ac:dyDescent="0.25">
      <c r="A6" s="4" t="s">
        <v>209</v>
      </c>
    </row>
    <row r="7" spans="1:5" x14ac:dyDescent="0.25">
      <c r="A7" s="4" t="s">
        <v>210</v>
      </c>
    </row>
    <row r="8" spans="1:5" x14ac:dyDescent="0.25">
      <c r="A8" s="4" t="s">
        <v>211</v>
      </c>
    </row>
    <row r="9" spans="1:5" x14ac:dyDescent="0.25">
      <c r="A9" s="4" t="s">
        <v>212</v>
      </c>
    </row>
  </sheetData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DC0F74-BAB6-4BB1-9A86-7E4BEBA4D8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E6E2BA-CA22-4D35-8769-EBEE45F1C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9A477-863D-4F98-911C-DEF5DDE9C631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Registro</vt:lpstr>
      <vt:lpstr>Consolidado</vt:lpstr>
      <vt:lpstr>DHA</vt:lpstr>
      <vt:lpstr>DTH</vt:lpstr>
      <vt:lpstr>Tablas</vt:lpstr>
      <vt:lpstr>Registro!Área_de_impresión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Andres Perez Soraca</dc:creator>
  <cp:keywords/>
  <dc:description/>
  <cp:lastModifiedBy>Cesar Augusto Rodriguez Chaparro</cp:lastModifiedBy>
  <cp:revision/>
  <cp:lastPrinted>2024-05-20T16:49:34Z</cp:lastPrinted>
  <dcterms:created xsi:type="dcterms:W3CDTF">2019-01-30T14:18:32Z</dcterms:created>
  <dcterms:modified xsi:type="dcterms:W3CDTF">2024-05-20T16:49:58Z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  <property fmtid="{D5CDD505-2E9C-101B-9397-08002B2CF9AE}" pid="3" name="MediaServiceImageTags">
    <vt:lpwstr/>
  </property>
</Properties>
</file>