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mc:AlternateContent xmlns:mc="http://schemas.openxmlformats.org/markup-compatibility/2006">
    <mc:Choice Requires="x15">
      <x15ac:absPath xmlns:x15ac="http://schemas.microsoft.com/office/spreadsheetml/2010/11/ac" url="D:\SMO\"/>
    </mc:Choice>
  </mc:AlternateContent>
  <xr:revisionPtr revIDLastSave="0" documentId="13_ncr:1_{A4D010C1-0641-4348-B9E3-C8171944656D}" xr6:coauthVersionLast="47" xr6:coauthVersionMax="47" xr10:uidLastSave="{00000000-0000-0000-0000-000000000000}"/>
  <bookViews>
    <workbookView xWindow="-120" yWindow="-120" windowWidth="20730" windowHeight="11160" tabRatio="829" xr2:uid="{00000000-000D-0000-FFFF-FFFF00000000}"/>
  </bookViews>
  <sheets>
    <sheet name="1 ESTIMACIÓN DE DESARROLLO" sheetId="2" r:id="rId1"/>
    <sheet name="2 ESTIMACIÓN POR ETAPAS" sheetId="1" r:id="rId2"/>
    <sheet name="3 DISTR POR ROLES" sheetId="3" r:id="rId3"/>
    <sheet name="4 COSTO DEL SPRINT" sheetId="4" r:id="rId4"/>
    <sheet name="Eficiencia Usuario Final" sheetId="7" state="hidden" r:id="rId5"/>
    <sheet name="Procesamiento Complejo" sheetId="12" state="hidden" r:id="rId6"/>
    <sheet name="Facilidad de Uso" sheetId="13" state="hidden" r:id="rId7"/>
    <sheet name="Facilidad de Cambio" sheetId="14" state="hidden" r:id="rId8"/>
    <sheet name="Concurrencia" sheetId="11" state="hidden" r:id="rId9"/>
    <sheet name="FACTOR_TECNICO" sheetId="5" state="hidden" r:id="rId10"/>
    <sheet name="FACTOR_AMBIENTE" sheetId="15" state="hidden" r:id="rId11"/>
  </sheets>
  <externalReferences>
    <externalReference r:id="rId12"/>
  </externalReferences>
  <definedNames>
    <definedName name="_xlnm.Print_Area" localSheetId="0">'1 ESTIMACIÓN DE DESARROLLO'!$A$2:$G$59</definedName>
    <definedName name="_xlnm.Print_Area" localSheetId="1">'2 ESTIMACIÓN POR ETAPAS'!$A$2:$I$17</definedName>
    <definedName name="_xlnm.Print_Area" localSheetId="2">'3 DISTR POR ROLES'!$A$2:$V$20</definedName>
    <definedName name="_xlnm.Print_Area" localSheetId="3">'4 COSTO DEL SPRINT'!$A$2:$F$25</definedName>
    <definedName name="CF_INT">#REF!</definedName>
    <definedName name="EF" localSheetId="9">'[1]1 EST DE DESARROLLO'!$F$50</definedName>
    <definedName name="EF">'1 ESTIMACIÓN DE DESARROLLO'!$F$51</definedName>
    <definedName name="EF_INT">#REF!</definedName>
    <definedName name="TAW" localSheetId="9">'[1]1 EST DE DESARROLLO'!$F$11</definedName>
    <definedName name="TAW">'1 ESTIMACIÓN DE DESARROLLO'!$F$12</definedName>
    <definedName name="TAW_INT">#REF!</definedName>
    <definedName name="TBF" localSheetId="9">'[1]1 EST DE DESARROLLO'!$F$18</definedName>
    <definedName name="TBF">'1 ESTIMACIÓN DE DESARROLLO'!$F$19</definedName>
    <definedName name="TBF_INT">#REF!</definedName>
    <definedName name="TCF" localSheetId="9">'[1]1 EST DE DESARROLLO'!$F$37</definedName>
    <definedName name="TCF">'1 ESTIMACIÓN DE DESARROLLO'!$F$38</definedName>
    <definedName name="TCF_INT">#REF!</definedName>
    <definedName name="UCP_INT">#REF!</definedName>
    <definedName name="UUCP" localSheetId="9">'[1]1 EST DE DESARROLLO'!$F$19</definedName>
    <definedName name="UUCP">'1 ESTIMACIÓN DE DESARROLLO'!$F$20</definedName>
    <definedName name="UUCP_I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2" l="1"/>
  <c r="F32" i="2"/>
  <c r="F30" i="2"/>
  <c r="F27" i="2"/>
  <c r="F26" i="2"/>
  <c r="B14" i="4"/>
  <c r="B15" i="4"/>
  <c r="U12" i="3" l="1"/>
  <c r="V12" i="3" s="1"/>
  <c r="U13" i="3"/>
  <c r="V13" i="3" s="1"/>
  <c r="U14" i="3"/>
  <c r="V14" i="3" s="1"/>
  <c r="U15" i="3"/>
  <c r="V15" i="3" s="1"/>
  <c r="U11" i="3"/>
  <c r="V11" i="3" s="1"/>
  <c r="D8" i="11" l="1"/>
  <c r="F49" i="2"/>
  <c r="F48" i="2"/>
  <c r="F47" i="2"/>
  <c r="F46" i="2"/>
  <c r="F45" i="2"/>
  <c r="F44" i="2"/>
  <c r="F43" i="2"/>
  <c r="F42" i="2"/>
  <c r="F36" i="2" l="1"/>
  <c r="F35" i="2"/>
  <c r="F34" i="2"/>
  <c r="D8" i="14"/>
  <c r="F31" i="2"/>
  <c r="D8" i="13"/>
  <c r="F29" i="2"/>
  <c r="F25" i="2"/>
  <c r="F28" i="2"/>
  <c r="D8" i="12"/>
  <c r="F24" i="2"/>
  <c r="D19" i="7" l="1"/>
  <c r="W15" i="3" l="1"/>
  <c r="W14" i="3"/>
  <c r="W13" i="3"/>
  <c r="W12" i="3"/>
  <c r="F17" i="2"/>
  <c r="F16" i="2"/>
  <c r="F11" i="2"/>
  <c r="F10" i="2"/>
  <c r="F9" i="2"/>
  <c r="F12" i="2" l="1"/>
  <c r="B11" i="4"/>
  <c r="B10" i="4"/>
  <c r="B16" i="4"/>
  <c r="B13" i="4"/>
  <c r="B12" i="4"/>
  <c r="B11" i="3"/>
  <c r="C15" i="3" l="1"/>
  <c r="D14" i="1"/>
  <c r="F18" i="2" l="1"/>
  <c r="F19" i="2" s="1"/>
  <c r="F20" i="2" s="1"/>
  <c r="C14" i="3"/>
  <c r="B14" i="3"/>
  <c r="C13" i="3"/>
  <c r="B13" i="3"/>
  <c r="C12" i="3"/>
  <c r="B12" i="3"/>
  <c r="C11" i="3"/>
  <c r="F37" i="2" l="1"/>
  <c r="F38" i="2" s="1"/>
  <c r="F50" i="2"/>
  <c r="F51" i="2" s="1"/>
  <c r="F53" i="2" l="1"/>
  <c r="F57" i="2" l="1"/>
  <c r="E11" i="1" s="1"/>
  <c r="D13" i="3" s="1"/>
  <c r="E9" i="1" l="1"/>
  <c r="D11" i="3" s="1"/>
  <c r="E12" i="1"/>
  <c r="D14" i="3" s="1"/>
  <c r="E13" i="1"/>
  <c r="D15" i="3" s="1"/>
  <c r="E10" i="1"/>
  <c r="D12" i="3" s="1"/>
  <c r="R15" i="3" l="1"/>
  <c r="F15" i="3"/>
  <c r="R14" i="3"/>
  <c r="F14" i="3"/>
  <c r="J11" i="3"/>
  <c r="R11" i="3"/>
  <c r="L11" i="3"/>
  <c r="F11" i="3"/>
  <c r="N11" i="3"/>
  <c r="H11" i="3"/>
  <c r="P11" i="3"/>
  <c r="R12" i="3"/>
  <c r="F12" i="3"/>
  <c r="R13" i="3"/>
  <c r="F13" i="3"/>
  <c r="L14" i="3"/>
  <c r="N15" i="3"/>
  <c r="L15" i="3"/>
  <c r="J12" i="3"/>
  <c r="L12" i="3"/>
  <c r="P13" i="3"/>
  <c r="L13" i="3"/>
  <c r="P14" i="3"/>
  <c r="N14" i="3"/>
  <c r="N13" i="3"/>
  <c r="H12" i="3"/>
  <c r="H13" i="3"/>
  <c r="J13" i="3"/>
  <c r="P12" i="3"/>
  <c r="J14" i="3"/>
  <c r="P15" i="3"/>
  <c r="H14" i="3"/>
  <c r="H15" i="3"/>
  <c r="E14" i="1"/>
  <c r="J15" i="3"/>
  <c r="N12" i="3"/>
  <c r="D16" i="3"/>
  <c r="F16" i="3" l="1"/>
  <c r="H16" i="3"/>
  <c r="R16" i="3"/>
  <c r="D14" i="4" s="1"/>
  <c r="E14" i="4" s="1"/>
  <c r="T14" i="3"/>
  <c r="T11" i="3"/>
  <c r="T15" i="3"/>
  <c r="T13" i="3"/>
  <c r="T12" i="3"/>
  <c r="L16" i="3"/>
  <c r="D15" i="4" s="1"/>
  <c r="E15" i="4" s="1"/>
  <c r="J16" i="3"/>
  <c r="P16" i="3"/>
  <c r="N16" i="3"/>
  <c r="D16" i="4" l="1"/>
  <c r="E16" i="4" s="1"/>
  <c r="D12" i="4"/>
  <c r="E12" i="4" s="1"/>
  <c r="D11" i="4"/>
  <c r="E11" i="4" s="1"/>
  <c r="D13" i="4"/>
  <c r="E13" i="4" s="1"/>
  <c r="T16" i="3"/>
  <c r="T17" i="3" s="1"/>
  <c r="D10" i="4"/>
  <c r="D17" i="4" l="1"/>
  <c r="E10" i="4"/>
  <c r="E17" i="4" s="1"/>
  <c r="E21" i="4" l="1"/>
  <c r="E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Deicyta</author>
  </authors>
  <commentList>
    <comment ref="D2" authorId="0" shapeId="0" xr:uid="{93C9D36C-1967-4999-8013-22CF35F4BA58}">
      <text>
        <r>
          <rPr>
            <b/>
            <sz val="9"/>
            <color indexed="81"/>
            <rFont val="Tahoma"/>
            <family val="2"/>
          </rPr>
          <t>Deicyta:</t>
        </r>
        <r>
          <rPr>
            <sz val="9"/>
            <color indexed="81"/>
            <rFont val="Tahoma"/>
            <family val="2"/>
          </rPr>
          <t xml:space="preserve">
(Digite 1 si aplica y 0 si no aplica)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Deicyta</author>
  </authors>
  <commentList>
    <comment ref="D2" authorId="0" shapeId="0" xr:uid="{336FB91E-183F-43AE-8E05-0BB317C9905A}">
      <text>
        <r>
          <rPr>
            <b/>
            <sz val="9"/>
            <color indexed="81"/>
            <rFont val="Tahoma"/>
            <family val="2"/>
          </rPr>
          <t>Deicyta:</t>
        </r>
        <r>
          <rPr>
            <sz val="9"/>
            <color indexed="81"/>
            <rFont val="Tahoma"/>
            <family val="2"/>
          </rPr>
          <t xml:space="preserve">
(Digite 1 si aplica y 0 si no aplica)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Deicyta</author>
  </authors>
  <commentList>
    <comment ref="D2" authorId="0" shapeId="0" xr:uid="{73D221D6-8628-4BB2-8E08-3BB752396DD7}">
      <text>
        <r>
          <rPr>
            <b/>
            <sz val="9"/>
            <color indexed="81"/>
            <rFont val="Tahoma"/>
            <family val="2"/>
          </rPr>
          <t>Deicyta:</t>
        </r>
        <r>
          <rPr>
            <sz val="9"/>
            <color indexed="81"/>
            <rFont val="Tahoma"/>
            <family val="2"/>
          </rPr>
          <t xml:space="preserve">
(Digite 1 si aplica y 0 si no aplica)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Deicyta</author>
  </authors>
  <commentList>
    <comment ref="D2" authorId="0" shapeId="0" xr:uid="{52944CD0-272A-4704-A7F8-24CC9D59CFDE}">
      <text>
        <r>
          <rPr>
            <b/>
            <sz val="9"/>
            <color indexed="81"/>
            <rFont val="Tahoma"/>
            <family val="2"/>
          </rPr>
          <t>Deicyta:</t>
        </r>
        <r>
          <rPr>
            <sz val="9"/>
            <color indexed="81"/>
            <rFont val="Tahoma"/>
            <family val="2"/>
          </rPr>
          <t xml:space="preserve">
(Digite 1 si aplica y 0 si no aplica)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Deicyta</author>
  </authors>
  <commentList>
    <comment ref="D2" authorId="0" shapeId="0" xr:uid="{5BBB839B-FB7B-4F62-BD14-42ECB4BD52EE}">
      <text>
        <r>
          <rPr>
            <b/>
            <sz val="9"/>
            <color indexed="81"/>
            <rFont val="Tahoma"/>
            <family val="2"/>
          </rPr>
          <t>Deicyta:</t>
        </r>
        <r>
          <rPr>
            <sz val="9"/>
            <color indexed="81"/>
            <rFont val="Tahoma"/>
            <family val="2"/>
          </rPr>
          <t xml:space="preserve">
(Digite 1 si aplica y 0
 si no aplica)</t>
        </r>
      </text>
    </comment>
  </commentList>
</comments>
</file>

<file path=xl/sharedStrings.xml><?xml version="1.0" encoding="utf-8"?>
<sst xmlns="http://schemas.openxmlformats.org/spreadsheetml/2006/main" count="467" uniqueCount="347">
  <si>
    <t>FACTORES DE PESO DE LOS ACTORES</t>
  </si>
  <si>
    <t>TIPO DE ACTOR</t>
  </si>
  <si>
    <t>DESCRIPCIÓN</t>
  </si>
  <si>
    <t>PESO</t>
  </si>
  <si>
    <t>No. DE ACTORES</t>
  </si>
  <si>
    <t>OBSERVACIONES</t>
  </si>
  <si>
    <t>Actor Simple</t>
  </si>
  <si>
    <t>Actor Promedio</t>
  </si>
  <si>
    <t>Otro sistema interactuando a través de un protocolo (ej. TCP/IP) o una persona interactuando a través de una interfaz en modo texto. Interacción con otra aplicación (mensajería)</t>
  </si>
  <si>
    <t>Actor Complejo</t>
  </si>
  <si>
    <t>Una persona que interactúa con el sistema mediante una interfaz gráfica (GUI).</t>
  </si>
  <si>
    <t>TOTAL PESO ACTORES  (TAW)</t>
  </si>
  <si>
    <t>3 o menos transacciones</t>
  </si>
  <si>
    <t>4 a 7 transacciones</t>
  </si>
  <si>
    <t>Más de 7 transacciones</t>
  </si>
  <si>
    <t>TOTAL PESO FACTORES BASADOS EN TRANSACCIONES (TBF)</t>
  </si>
  <si>
    <t>FACTORES DE COMPLEJIDAD TÉCNICA</t>
  </si>
  <si>
    <t xml:space="preserve">FACTORES </t>
  </si>
  <si>
    <t>ESCALA DE REFERENCIA (IMPACTOS)</t>
  </si>
  <si>
    <t>VALOR IMPACTO</t>
  </si>
  <si>
    <t>PESO
COMPLEJ.</t>
  </si>
  <si>
    <t>T1</t>
  </si>
  <si>
    <t>Sistema Distribuido</t>
  </si>
  <si>
    <t>0 =No importante   5 =Esencial</t>
  </si>
  <si>
    <t>T2</t>
  </si>
  <si>
    <t>Objetivos de performance o tiempo de respuesta</t>
  </si>
  <si>
    <t>1</t>
  </si>
  <si>
    <t>T3</t>
  </si>
  <si>
    <t>Eficiencia del usuario final</t>
  </si>
  <si>
    <t>T4</t>
  </si>
  <si>
    <t>Procesamiento interno complejo</t>
  </si>
  <si>
    <t>T5</t>
  </si>
  <si>
    <t>El código debe ser reutilizable</t>
  </si>
  <si>
    <t>T6</t>
  </si>
  <si>
    <t>Facilidad de instalación</t>
  </si>
  <si>
    <t>0,5</t>
  </si>
  <si>
    <t>T7</t>
  </si>
  <si>
    <t>Facilidad de uso</t>
  </si>
  <si>
    <t>T8</t>
  </si>
  <si>
    <t>Portabilidad</t>
  </si>
  <si>
    <t>2</t>
  </si>
  <si>
    <t>T9</t>
  </si>
  <si>
    <t>Facilidad de cambio</t>
  </si>
  <si>
    <t>T10</t>
  </si>
  <si>
    <t>Concurrencia</t>
  </si>
  <si>
    <t>T11</t>
  </si>
  <si>
    <t>Incluye características especiales de seguridad</t>
  </si>
  <si>
    <t>T12</t>
  </si>
  <si>
    <t>Provee acceso directo a terceras partes</t>
  </si>
  <si>
    <t>T13</t>
  </si>
  <si>
    <t>Se requieren facilidades especiales de entrenamiento a usuarios</t>
  </si>
  <si>
    <t>FACTOR TÉCNICO</t>
  </si>
  <si>
    <t>(TCF)  FACTOR DE COMPLEJIDAD TÉCNICA (.06 + (.01*Factor Técnico))</t>
  </si>
  <si>
    <t xml:space="preserve">FACTORES AMBIENTALES DEL EQUIPO </t>
  </si>
  <si>
    <t>VALOR PESADO</t>
  </si>
  <si>
    <t>RAZÓN</t>
  </si>
  <si>
    <t>E1</t>
  </si>
  <si>
    <t>Familiaridad con el modelo de desarrollo utilizado</t>
  </si>
  <si>
    <t>0 = Sin experiencia, 3=Promedio, 5=Experto</t>
  </si>
  <si>
    <t>1,5</t>
  </si>
  <si>
    <t>E2</t>
  </si>
  <si>
    <t>Experiencia en la aplicación</t>
  </si>
  <si>
    <t>E3</t>
  </si>
  <si>
    <t>E4</t>
  </si>
  <si>
    <t>E5</t>
  </si>
  <si>
    <t>Motivación</t>
  </si>
  <si>
    <t>0=No motivada, 3=Promedio, 5=Alta</t>
  </si>
  <si>
    <t>E6</t>
  </si>
  <si>
    <t>Estabilidad de los requerimientos</t>
  </si>
  <si>
    <t>0=Extremadamente inestable, 5=Estables (no se esperan cambios)</t>
  </si>
  <si>
    <t>E7</t>
  </si>
  <si>
    <t>Personal trabajando tiempo parcial</t>
  </si>
  <si>
    <t>0=Tiempo completo , 5=Tiempo parcial</t>
  </si>
  <si>
    <t>-1</t>
  </si>
  <si>
    <t>E8</t>
  </si>
  <si>
    <t>Dificultad del lenguaje de programación</t>
  </si>
  <si>
    <t>0=Consolidada, 3=Promedio, 5=Poco Consolidada</t>
  </si>
  <si>
    <t xml:space="preserve">FACTORES AMBIENTALES   </t>
  </si>
  <si>
    <t>(EF) FACTOR AMBIENTAL  (1.4 + (-0.33* FACTORES AMBIENTALES))</t>
  </si>
  <si>
    <t>HORAS CONSTRUCCIÓN ESTIMADAS PARA EL PROYECTO/REQ (UCP*CF)</t>
  </si>
  <si>
    <t xml:space="preserve">ETAPA </t>
  </si>
  <si>
    <t>% ESFUERZO
Estándar</t>
  </si>
  <si>
    <t>OBSERVACION</t>
  </si>
  <si>
    <t>Levantamiento de requerimientos</t>
  </si>
  <si>
    <t>Análisis y Diseño</t>
  </si>
  <si>
    <t>Desarrollo, incluidas las pruebas unitarias</t>
  </si>
  <si>
    <t>TOTALES</t>
  </si>
  <si>
    <t>Perfil</t>
  </si>
  <si>
    <t>HORAS</t>
  </si>
  <si>
    <t xml:space="preserve">ESFUERZO EN HORAS </t>
  </si>
  <si>
    <t>Resultado Final</t>
  </si>
  <si>
    <t>%Esfuerzo</t>
  </si>
  <si>
    <t>Horas</t>
  </si>
  <si>
    <t>Desarrollador de software</t>
  </si>
  <si>
    <t>Analista de Pruebas</t>
  </si>
  <si>
    <t>Scrum Product Owner</t>
  </si>
  <si>
    <t>PESO TOTAL</t>
  </si>
  <si>
    <t>TIPO DE HISTORIAS DE USUARIO / CASO DE USO</t>
  </si>
  <si>
    <t>Costo total en el proyecto</t>
  </si>
  <si>
    <t>ESTIMACIÓN POR ETAPAS</t>
  </si>
  <si>
    <t>CANTIDAD TRANSACCIONES</t>
  </si>
  <si>
    <t>Los valores en PESO son inmodificables</t>
  </si>
  <si>
    <t>Estos valores son calculados automáticamente en esta plantilla y son inmodificables</t>
  </si>
  <si>
    <t>Horas en el sprint o Proyecto</t>
  </si>
  <si>
    <t>Valor hora incluido IVA</t>
  </si>
  <si>
    <t>Horas Hombre de Implementación - Vtiempo</t>
  </si>
  <si>
    <t>% faltante por asignar</t>
  </si>
  <si>
    <t>Horas asignadas</t>
  </si>
  <si>
    <t>Controles</t>
  </si>
  <si>
    <t>FACTOR DE EFICIENCIA SE DEBE DILIGENCIAR.</t>
  </si>
  <si>
    <t>Experiencia en Orientación a Objetos</t>
  </si>
  <si>
    <t>Valor</t>
  </si>
  <si>
    <t>Significado</t>
  </si>
  <si>
    <t>No importante</t>
  </si>
  <si>
    <t>Moderado</t>
  </si>
  <si>
    <t>Medio</t>
  </si>
  <si>
    <t>Significativo</t>
  </si>
  <si>
    <t>Esencial</t>
  </si>
  <si>
    <t>Sin experiencia</t>
  </si>
  <si>
    <t>Promedio</t>
  </si>
  <si>
    <t>Experto</t>
  </si>
  <si>
    <t xml:space="preserve">Ayuda y documentos en línea. </t>
  </si>
  <si>
    <t xml:space="preserve">Movimiento en sentido vertical. </t>
  </si>
  <si>
    <t xml:space="preserve">Impresión remota (vía transacciones en línea). </t>
  </si>
  <si>
    <t xml:space="preserve">Teclas de función pre asignadas. </t>
  </si>
  <si>
    <t xml:space="preserve">Trabajos por lotes enviados por transacciones en línea.  </t>
  </si>
  <si>
    <t xml:space="preserve">Selección por cursor de los datos de la pantalla. </t>
  </si>
  <si>
    <t xml:space="preserve">Fuerte uso de la visualización inversa, destacando, subrayando con colores, y otros indicadores.  </t>
  </si>
  <si>
    <t xml:space="preserve">Archivar la documentación correspondiente a las transacciones en línea del usuario.  </t>
  </si>
  <si>
    <t xml:space="preserve">Interfaz con mouse. </t>
  </si>
  <si>
    <t xml:space="preserve">Ventanas emergentes (Pop-up).  </t>
  </si>
  <si>
    <t xml:space="preserve">La menor cantidad posible de pantallas para lograr una función de negocio  </t>
  </si>
  <si>
    <t xml:space="preserve">Ayuda bilingüe (ayuda en dos idiomas; cuenta como cuatro puntos).  </t>
  </si>
  <si>
    <t xml:space="preserve">Ayuda multilingüe (ayuda en más de dos idiomas;  cuenta como seis puntos). </t>
  </si>
  <si>
    <t xml:space="preserve">Movimiento automatizado del cursor. </t>
  </si>
  <si>
    <t>Se ejecuta la acción de desplazamiento de elementos por medio del clickeo en un objeto del formulario.</t>
  </si>
  <si>
    <t>Las zonas del formulario no son compactas, se necesita realizar el scroll de manera vertical de manera intuitiva.</t>
  </si>
  <si>
    <t>Ayudas para la navegación.</t>
  </si>
  <si>
    <t>Se emplean textos alternativos de ayuda al usuario final. Por ejemplo, uso de ayuda contextual, links a documentos de ayuda.</t>
  </si>
  <si>
    <t>Almacenamiento de documentos, captura de los mismos desde Explorador</t>
  </si>
  <si>
    <t>Rastreo de movimiento del mouse del usuario. Por ejemplo, movimiento de un archivo a una carpeta.</t>
  </si>
  <si>
    <t>Definido por usabilidad</t>
  </si>
  <si>
    <t xml:space="preserve">Elementos propios de la usabilidad de la página web. Por ejemplo, teclas de función, saltos, menús generados dinámicamente. </t>
  </si>
  <si>
    <t>Aplica para ayudas de navegación y para documentación en dos idiomas.</t>
  </si>
  <si>
    <t>Aplica para ayudas de navegación y para documentación en varios idiomas</t>
  </si>
  <si>
    <t>Uso de diseño especial de interfaz, implementando colores que refuercen la personalidad de la página indicando contenidos relevantes y comprensibles.</t>
  </si>
  <si>
    <t>Menús</t>
  </si>
  <si>
    <t>Atajos de teclas únicas cuando se presione la tecla en un objeto del formulario.</t>
  </si>
  <si>
    <t>Total</t>
  </si>
  <si>
    <t>Proporciona una navegación de contexto para mejorar la experiencia de usuario</t>
  </si>
  <si>
    <t>Aplica</t>
  </si>
  <si>
    <t>Directriz</t>
  </si>
  <si>
    <t>Comentarios</t>
  </si>
  <si>
    <t>El cursor cambia en diferentes áreas del formulario indicando acciones. Por ejemplo, el cursor           (Flecha) indica "De Clic"  o    (Mano) selección de enlace</t>
  </si>
  <si>
    <t>Uso de ventanas emergentes, se evita que despliegue ventanas no solicitadas por el usuario garantizando al usuario el control de la interacción.</t>
  </si>
  <si>
    <t>Ítem</t>
  </si>
  <si>
    <t>Obtenida del Documento GUÍA DE ESTIMACIÓN DE ESFUERZO PARA DESARROLLOS NUEVOS</t>
  </si>
  <si>
    <t>La aplicación tiene  “requerimientos del sistema” que incluyen memoria, disco duro y procesador dependiendo del número de usuarios</t>
  </si>
  <si>
    <t>Tiempo de uso de la aplicación por usuario</t>
  </si>
  <si>
    <t>Plataforma de alta disponibilidad</t>
  </si>
  <si>
    <t>Requerimientos especiales de máquina</t>
  </si>
  <si>
    <t>Cantidad de Usuarios</t>
  </si>
  <si>
    <t>Tiempos de uso</t>
  </si>
  <si>
    <t>Se debe garantizar la continuidad de los servicios, incluso en situaciones de deficiencias(es decir, hardware, software, corte de energía, etc.). Las características del sistema no se pueden detener</t>
  </si>
  <si>
    <t>Capacidad del sistema para crecer ante un incremento en la concurrencia de usuarios</t>
  </si>
  <si>
    <t>Escalabilidad de la aplicación</t>
  </si>
  <si>
    <t>Se definen características Cantidad de usuarios logueados en la aplicación en el mismo momento</t>
  </si>
  <si>
    <t>Procesamiento Complejo</t>
  </si>
  <si>
    <t xml:space="preserve">Control sensible (por ejemplo, procesamiento especial de auditoría y/o tratamiento de seguridad específico de la aplicación). </t>
  </si>
  <si>
    <t xml:space="preserve">Procesamiento lógico extenso. </t>
  </si>
  <si>
    <t xml:space="preserve">Procesamiento matemático extenso. </t>
  </si>
  <si>
    <t xml:space="preserve">Mucho tratamiento de excepción, lo cual causa transacciones incompletas que deben ser procesadas otra vez, por ejemplo, transacciones ATM incompletas causadas por la interrupción del teleproceso, omitiendo valores de datos, o revisiones fallidas.  </t>
  </si>
  <si>
    <t>Procesamiento complejo para manejar múltiples posibilidades de entrada/salida, por ejemplo, multimedia, o independencia de dispositivos.</t>
  </si>
  <si>
    <t>Otro sistema que interactúa con el sistema a desarrollar mediante una interfaz de programación (API, Librería).</t>
  </si>
  <si>
    <t>Incidencial</t>
  </si>
  <si>
    <t xml:space="preserve">0: La aplicación no ayuda a la transferencia de datos ni a la función de procesamiento entre componentes del sistema.  </t>
  </si>
  <si>
    <t xml:space="preserve">0: No fue declarada por el usuario ninguna exigencia de funcionamiento especial.   </t>
  </si>
  <si>
    <t>0: Ninguno de los requisitos anteriores.</t>
  </si>
  <si>
    <t>0: Código no reusable.</t>
  </si>
  <si>
    <t>0: No fue declarada ninguna consideración especial por el usuario, y no se requiere ningún sistema especial para la instalación.</t>
  </si>
  <si>
    <t>0: No fue declarada por el usuario ninguna otra consideración operacional especial, más que los procedimientos de respaldo (Back-up) normales.</t>
  </si>
  <si>
    <t>0: La aplicación sólo debería abastecer al sistema operativo.</t>
  </si>
  <si>
    <t>0: Ninguno de las características anteriores.</t>
  </si>
  <si>
    <t>0: El aspecto de Seguridad no es importante.</t>
  </si>
  <si>
    <t xml:space="preserve">0: Ningún producto de terceras partes debe acceder a la aplicación.  </t>
  </si>
  <si>
    <t xml:space="preserve">0: No se requiere ningún tipo de entrenamiento para los usuarios.  </t>
  </si>
  <si>
    <t>1: La aplicación prepara los datos para el procesamiento de usuario final en otro componente del sistema tal como hojas de cálculo y sistemas de administración de bases de datos</t>
  </si>
  <si>
    <t>1: Fueron declarados y revisados el funcionamiento y las exigencias de diseño, pero no requirieron ninguna acción especial.</t>
  </si>
  <si>
    <t xml:space="preserve">2: Los datos están preparados para la transferencia, luego son transferidos y procesados sobre otro componente del sistema (no para el tratamiento de usuario final).   </t>
  </si>
  <si>
    <t xml:space="preserve">2: El tiempo de respuesta o el rendimiento son críticos durante las horas pico. No requirieren ningún diseño especial para la utilización de CPU. El plazo de procesamiento es para el siguiente día de trabajo. </t>
  </si>
  <si>
    <t>3: El procesamiento distribuido y la transferencia de datos son en línea y en una sola dirección</t>
  </si>
  <si>
    <t xml:space="preserve">4: El procesamiento distribuido y la transferencia de datos son en línea y en ambas direcciones. </t>
  </si>
  <si>
    <t>4: Además, los requisitos de funcionamiento indicados por el usuario son bastante rigurosos como para requerir tareas de análisis de funcionamiento en la fase de Diseño.</t>
  </si>
  <si>
    <t>5: Las funciones de procesamiento son realizadas dinámicamente en el componente más apropiado del sistema.</t>
  </si>
  <si>
    <t xml:space="preserve">5: Además, las herramientas de análisis de funcionamiento fueron usadas en el diseño, el desarrollo, y/o fases de puesta en práctica para satisfacer las exigencias de funcionamiento indicadas por el usuario. </t>
  </si>
  <si>
    <t>Su objetivo es descentralizar tanto el almacenamiento de la información como el procesamiento. Los componentes de la aplicación estan distribuidos en + de 1 procesador.</t>
  </si>
  <si>
    <t xml:space="preserve">Su objetivo es validar la importancia de la rapidez de respuesta </t>
  </si>
  <si>
    <r>
      <rPr>
        <b/>
        <sz val="8"/>
        <rFont val="Calibri"/>
        <family val="2"/>
        <scheme val="minor"/>
      </rPr>
      <t>Directriz:</t>
    </r>
    <r>
      <rPr>
        <sz val="8"/>
        <rFont val="Calibri"/>
        <family val="2"/>
        <scheme val="minor"/>
      </rPr>
      <t xml:space="preserve"> Frase corta que transmite la información pauta a cumplir</t>
    </r>
  </si>
  <si>
    <r>
      <rPr>
        <b/>
        <sz val="8"/>
        <rFont val="Calibri"/>
        <family val="2"/>
        <scheme val="minor"/>
      </rPr>
      <t>Comentarios:</t>
    </r>
    <r>
      <rPr>
        <sz val="8"/>
        <rFont val="Calibri"/>
        <family val="2"/>
        <scheme val="minor"/>
      </rPr>
      <t xml:space="preserve"> Explicación de la directriz</t>
    </r>
  </si>
  <si>
    <r>
      <rPr>
        <b/>
        <sz val="8"/>
        <color theme="1"/>
        <rFont val="Calibri"/>
        <family val="2"/>
        <scheme val="minor"/>
      </rPr>
      <t>Usabilidad:</t>
    </r>
    <r>
      <rPr>
        <sz val="8"/>
        <color theme="1"/>
        <rFont val="Calibri"/>
        <family val="2"/>
        <scheme val="minor"/>
      </rPr>
      <t xml:space="preserve"> Grado en el que un sistema, producto o servicio puede ser usado por usuarios específicos para conseguir metas específicas con eficacia, </t>
    </r>
    <r>
      <rPr>
        <b/>
        <sz val="8"/>
        <color theme="1"/>
        <rFont val="Calibri"/>
        <family val="2"/>
        <scheme val="minor"/>
      </rPr>
      <t>eficiencia</t>
    </r>
    <r>
      <rPr>
        <sz val="8"/>
        <color theme="1"/>
        <rFont val="Calibri"/>
        <family val="2"/>
        <scheme val="minor"/>
      </rPr>
      <t xml:space="preserve"> y satisfacción en un contexto de uso específico.</t>
    </r>
  </si>
  <si>
    <t>Los números más altos representan proyectos que dependen más de su aplicación para mejorar la eficiencia del usuario. Es el balance entre los recursos empleados y los resultados obtenidos</t>
  </si>
  <si>
    <t>La impresión de forma remota a través de internetdesde cualquier dispositivo y desde cualquier lugar.</t>
  </si>
  <si>
    <t>Comandos efectuados en grupo de forma secuencial automatizando  diversas tareas</t>
  </si>
  <si>
    <r>
      <t xml:space="preserve">0 =No importante   5 =Esencial. Para determinarlo Ingrese a </t>
    </r>
    <r>
      <rPr>
        <b/>
        <sz val="9"/>
        <rFont val="Arial"/>
        <family val="2"/>
      </rPr>
      <t>Eficiencia Usuario Final</t>
    </r>
  </si>
  <si>
    <t>Control sensible</t>
  </si>
  <si>
    <t>Manejo de Excepciones</t>
  </si>
  <si>
    <t>Multiples posiblidades de Entrada/Salida</t>
  </si>
  <si>
    <t>Trabajo algorítmico difícil de hacer y probar.</t>
  </si>
  <si>
    <t xml:space="preserve">1: De uno a tres de los requisitos anteriores. </t>
  </si>
  <si>
    <t>2: Cuatro o cinco de los requisitos anteriores.</t>
  </si>
  <si>
    <t xml:space="preserve">3: Seis o más de los requisitos anteriores, pero no hay exigencias específicas del usuario relacionadas con la eficiencia.  </t>
  </si>
  <si>
    <t>4: Seis o más de los requisitos anteriores y la eficiencia de los requerimientos de usuario indicados son lo suficientemente fuertes como para requerir tareas de diseño donde sean tenidos en cuenta los factores humanos, como por ejemplo el uso de plantillas, minimización de la utilización del teclado, etc.</t>
  </si>
  <si>
    <t xml:space="preserve">5: Seis o más de los requisitos anteriores y la e ficiencia de los requerimientos de usuario indicados son lo suficientemente fuertes como para requerir el uso de herramientas y procesos especiales para demostrar que se han alcanzado los objetivos. </t>
  </si>
  <si>
    <t>Los indicadores se generan para indicar el impacto cuyo incumplimiento signifique un mayor problema de facilidad de uso de la herramienta, todos tienen el mismo valor de impacto debido a que el mismo puede variar dependiendo del requerimiento. 
La escala de referencia se da de la siguiente manera:
0. Ninguno de los requisitos anteriores.
1. De uno a tres de los requisitos anteriores.
2. Cuatro o cinco de los requisitos anteriores
3. Seis o más de los requisitos anteriores, pero no hay exigencias específicas del usuario relacionadas con
la eficiencia.
4. Seis o más de los requisitos anteriores y la eficiencia de los requerimientos de usuario indicados son lo
suficientemente fuertes como para requerir tareas de diseño donde sean tenidos en cuenta los factores
humanos, como por ejemplo el uso de plantillas, minimización de la utilización del teclado, etc
5. Seis o más de los requisitos anteriores y la eficiencia de los requerimientos de usuario indicados son lo
suficientemente fuertes como para requerir el uso de herramientas y procesos especiales para
demostrar que se han alcanzado los objetivos</t>
  </si>
  <si>
    <t>1: Uno de los requisitos anteriores.</t>
  </si>
  <si>
    <t>2: Dos de los requisitos anteriores.</t>
  </si>
  <si>
    <t>3: Tres de los requisitos anteriores.</t>
  </si>
  <si>
    <t>4: Cuatro de los requisitos anteriores.</t>
  </si>
  <si>
    <t xml:space="preserve">5: Los cinco requisitos anteriores.. </t>
  </si>
  <si>
    <t>Facilidad de Uso</t>
  </si>
  <si>
    <t>Uno, unos, o todos los puntos siguientes se corresponden con la aplicación. Seleccione todo lo que se aplica. Cada uno tiene un puntaje de uno, si no se especifica de otra manera.  
La escala de referencia se da de la siguiente manera:
0. Ninguno de los requisitos anteriores
1. Uno de los requisitos anteriores. 
2. Dos de los requisitos anteriores. 
3. Tres de los requisitos anteriores.
4. Cuatro de los requisitos anteriores.
5. Los cinco requisitos anteriores.</t>
  </si>
  <si>
    <t xml:space="preserve">Se proporcionaron procesos de inicio, respaldo, y recuperación eficaces, pero requieren la intervención de un operador.  </t>
  </si>
  <si>
    <t xml:space="preserve">La aplicación minimiza la necesidad de montajes de cinta.  </t>
  </si>
  <si>
    <t xml:space="preserve">La aplicación minimiza la necesidad de manejo de papel. </t>
  </si>
  <si>
    <t>Funcionamiento sin atención quiere decir que no se  requiere de ninguna otra intervención de operador en el manejo del sistema más que para iniciar o cerrar La aplicación. La recuperación de error automática es una característica de La aplicación.</t>
  </si>
  <si>
    <t>La aplicación fue diseñada para el funcionamiento sin atención.</t>
  </si>
  <si>
    <t>Minimiza manejo de papel</t>
  </si>
  <si>
    <t>Minimiza montajes de cinta</t>
  </si>
  <si>
    <t>Se proporcionaron procesos de inicio, respaldo, y recuperación eficaces, pero no requieren ninguna intervención de un operador.</t>
  </si>
  <si>
    <t>Procesos de Respaldo Manuales</t>
  </si>
  <si>
    <t>Procesos de Respaldo Automáticos</t>
  </si>
  <si>
    <t>2: La aplicación debería abastecer a al menos dos familias diferentes de sistemas operativos, por ejemplo a Windows y a Linux.</t>
  </si>
  <si>
    <t>3: La aplicación debería abastecer a tres familias diferentes de sistemas operativos</t>
  </si>
  <si>
    <t>4: La aplicación debería abastecer a cuatro familias diferentes de sistemas operativos.</t>
  </si>
  <si>
    <t>5: La aplicación debería abastecer a cinco familias diferentes de sistemas operativos.</t>
  </si>
  <si>
    <t>1: El código reusable es usado dentro de la aplicación.</t>
  </si>
  <si>
    <t>2: Menos del 10 % de la aplicación consideró más de una necesidad del usuario.</t>
  </si>
  <si>
    <t>3: El diez por ciento (10 %) o más de la aplicación consideró más de una necesidad del usuario.</t>
  </si>
  <si>
    <t>4: La aplicación fue expresamente empaquetada y/o documentada para facilitar la reutilización, y es configurada por el usuario a nivel de código fuente.</t>
  </si>
  <si>
    <t>5: La aplicación fue expresamente empaquetada y/o documentada para facilitar la reutilización, y se configura para el uso por medio del mantenimiento de los parámetros de usuario.</t>
  </si>
  <si>
    <t>1: No fue declarada ninguna consideración especial por el usuario, pero se requiere un sistema especial para la instalación.</t>
  </si>
  <si>
    <t>2: Fueron declarados por el usuario requerimientos de instalación y conversión, y fueron provistas y testeadas guías de instalación y conversión. El impacto de la conversión en el proyecto no es considerado importante.</t>
  </si>
  <si>
    <t>3: Fueron declarados por el usuario requerimientos de instalación y conversión, y fueron provistas y testeadas guías de instalación y conversión. El impacto de la conversión en el proyecto es considerado importante.</t>
  </si>
  <si>
    <t>4: Además de dos de los requisitos anteriores, fueron provistas y testeadas conversión automatizada y herramientas de instalación.</t>
  </si>
  <si>
    <t>5: Además de tres requisitos de los anteriores, fueron provistas y testeadas conversión automatizada y herramientas de instalación.</t>
  </si>
  <si>
    <t>Una función de biblioteca compartida se puede reutilizar varias veces, y corregir el código en un lugar puede resolver varios errores.</t>
  </si>
  <si>
    <t>Principalemnet en cuanto a recuperacion de fallos</t>
  </si>
  <si>
    <t>5:  La aplicación fue diseñada para el funcionamiento sin atención. Funcionamiento sin atención quiere
decir que no se requiere de ninguna otra intervención de operador en el manejo del sistema más que
para iniciar o cerrar la aplicación. La recuperación de error automática es una característica de la
aplicación.</t>
  </si>
  <si>
    <t>Uno, unos, o todos los puntos siguientes se corresponden con la aplicación. Seleccione todo lo que se aplica. Cada uno tiene un puntaje de uno, si no se especifica de otra manera.  
La escala de referencia se da de la siguiente manera:
0. No fue declarada por el usuario ninguna otra consideración operacional especial, más que los
procedimientos de respaldo (Back-up) normales. 
1. Uno de los requisitos anteriores. 
2. Dos de los requisitos anteriores. 
3. Tres de los requisitos anteriores.
4. Cuatro de los requisitos anteriores.
5. La aplicación fue diseñada para el funcionamiento sin atención. Funcionamiento sin atención quiere decir que no se requiere de ninguna otra  intervención de operador en el manejo del sistema más que para iniciar o cerrar la aplicación. La recuperación de error automática es una característica de la aplicación.</t>
  </si>
  <si>
    <t>Determina si la aplicación requiere soporte multiplataforma</t>
  </si>
  <si>
    <t>1: La aplicación debería abastecer sólo a un tipo de familia de sistema operativo O la aplicación no debería abastecer a múltiples familias de sistemas operativos.</t>
  </si>
  <si>
    <t>1: Una de las características anteriores.</t>
  </si>
  <si>
    <t>2: Dos de las características anteriores.</t>
  </si>
  <si>
    <t>3: Tres de las características anteriores.</t>
  </si>
  <si>
    <t xml:space="preserve">5: Las cinco características anteriores. </t>
  </si>
  <si>
    <r>
      <t xml:space="preserve">0 =No importante   5 =Esencial. Para determinarlo Ingrese a </t>
    </r>
    <r>
      <rPr>
        <b/>
        <sz val="9"/>
        <rFont val="Arial"/>
        <family val="2"/>
      </rPr>
      <t>Procesamiento Complejo</t>
    </r>
  </si>
  <si>
    <r>
      <t xml:space="preserve">0 =No importante   5 =Esencial. Para determinarlo Ingrese a </t>
    </r>
    <r>
      <rPr>
        <b/>
        <sz val="9"/>
        <rFont val="Arial"/>
        <family val="2"/>
      </rPr>
      <t>Facilidad Uso</t>
    </r>
  </si>
  <si>
    <t>Cuanto más cambio / personalización se requiera en el futuro, mayor será el valor.</t>
  </si>
  <si>
    <t>Uno, unos, o todos los puntos siguientes se corresponden con la aplicación. Seleccione todo lo que se aplica. Cada uno tiene un puntaje de uno, si no se especifica de otra manera.  
La escala de referencia se da de la siguiente manera:
0. Ninguno de las características anteriores.
1. Una de las características anteriores. 
2. Dos de las características anteriores. 
3. Tres de las características anteriores.
4. Cuatro de las características anteriores.
5. Las cinco características anteriores.</t>
  </si>
  <si>
    <t>Se proporcionan consultas flexibles y facilidad de informes de manera tal que se puedan manejar.</t>
  </si>
  <si>
    <t>Consultas e Informes Flexibles</t>
  </si>
  <si>
    <t>Solicitudes simples como por ejemplo filtros lógicos aplicados sólo a un archivo lógico interno</t>
  </si>
  <si>
    <t>Solicitudes Simples</t>
  </si>
  <si>
    <t>Se proporcionan consultas flexibles y facilidad de informes de manera tal que se puedan manejar solicitudes complejas como por ejemplo, combinaciones de filtros lógicos en uno o más archivos
lógicos internos</t>
  </si>
  <si>
    <t>Solicitudes Complejas</t>
  </si>
  <si>
    <t>Los datos de control de negocio se guardan en tablas que son mantenidas por el usuario con procesos interactivos en línea, pero los cambios surten efecto sólo sobre el siguiente día de trabajo</t>
  </si>
  <si>
    <t xml:space="preserve">Los datos de control de negocio se guardan en tablas que son mantenidas por el usuario con procesos interactivos en línea y los cambios surten efecto inmediatamente </t>
  </si>
  <si>
    <t>Tareas programadas</t>
  </si>
  <si>
    <t>Procesos en línea</t>
  </si>
  <si>
    <t>1: Instalaciones simples de terceras partes que se encargan de la seguridad.</t>
  </si>
  <si>
    <t>2: Para implementar seguridad se necesita incorporar API’s de terceras partes en el código. Se incorpora el 100% de la seguridad codificándola. No obstante las API’s son muy conocidas en el mercado y sencillas de entender.</t>
  </si>
  <si>
    <t>3: Las API’s no son muy conocidas y necesitan una mayor curva de aprendizaje para entenderlas.</t>
  </si>
  <si>
    <t>4: La aplicación es una combinación de API’s de terceras partes y configuración de seguridad realizada por el usuario.</t>
  </si>
  <si>
    <t>5: Toda la seguridad de la aplicación es incorporada codificándola.</t>
  </si>
  <si>
    <t>Cuanto más trabajo de seguridad personalizado tenga que hacer (nivel de campo, nivel de página o seguridad basada en roles, por ejemplo), mayor será el valor.</t>
  </si>
  <si>
    <t>1: Las terceras partes deben acceder sólo al 5% de la funcionalidad de la aplicación.</t>
  </si>
  <si>
    <t xml:space="preserve">2: Las terceras partes deben acceder sólo al 10% de la funcionalidad de la aplicación. </t>
  </si>
  <si>
    <t xml:space="preserve">3: Las terceras partes deben acceder sólo al 20% de la funcionalidad de la aplicación. </t>
  </si>
  <si>
    <t>4: Las terceras partes deben acceder sólo al 50% de la funcionalidad de la aplicación</t>
  </si>
  <si>
    <t xml:space="preserve">5: Las terceras partes deben acceder al 100% de la funcionalidad de la aplicación. </t>
  </si>
  <si>
    <t>Acceso de terceros a la aplicación, puede incrementar la cantidad de validaciones sobre la herramienta.</t>
  </si>
  <si>
    <t xml:space="preserve">1: Se necesitan algunas instrucciones simples para que el usuario entienda el sistema. </t>
  </si>
  <si>
    <t>2: Se suministran archivos de ayuda, los cuales serán consultados por el usuario durante la utilización del software.</t>
  </si>
  <si>
    <t xml:space="preserve">3: Aun teniendo archivos de ayuda, se debe guiar al usuario en la etapa inicial.  </t>
  </si>
  <si>
    <t>4: Es necesario un entrenamiento especial.</t>
  </si>
  <si>
    <t>5: Se requiere un entrenamiento especial y el usuario tiene que adquirir una certificación para que sea apto para utilizar el producto.</t>
  </si>
  <si>
    <t>Principalmente cuando la aplicación es compleja o admite actividades complejas</t>
  </si>
  <si>
    <t>Facilidad de instalación para los usuarios finales un factor clave</t>
  </si>
  <si>
    <t>0: Ninguna.</t>
  </si>
  <si>
    <t>0: Ninguna experiencia previa en conceptos de Orientación a Objetos.</t>
  </si>
  <si>
    <t>0: No hay un analista líder en el proyecto.</t>
  </si>
  <si>
    <t>0: No hay motivación.</t>
  </si>
  <si>
    <t>0: No hay estabilidad. Cada reunión con el cliente significa un cambio del 80% en los requerimientos originales.</t>
  </si>
  <si>
    <t>Item</t>
  </si>
  <si>
    <t>0: No hay Personal tiempo parcial.</t>
  </si>
  <si>
    <t>0: Fácil, con una semana se puede aprender el Lenguaje.</t>
  </si>
  <si>
    <t>3: 60 % de familiaridad con el proyecto.</t>
  </si>
  <si>
    <t>3: Los requerimientos cambian alrededor de un 20% respecto de los requerimientos originales.</t>
  </si>
  <si>
    <t>3: 50 % de los miembros del equipo son personal tiempo parcial.</t>
  </si>
  <si>
    <t>3: Se necesita un entrenamiento especial para aprender el lenguaje.</t>
  </si>
  <si>
    <t>5: La dificultad del lenguaje hace necesaria gente con experiencia en el mismo.</t>
  </si>
  <si>
    <t>5: 100 % de familiaridad con el proyecto.</t>
  </si>
  <si>
    <t>5: Experto.</t>
  </si>
  <si>
    <t>5: Hay una alta motivación e iniciativa propia en todos los miembros del equipo.</t>
  </si>
  <si>
    <t>5: Estables.</t>
  </si>
  <si>
    <t xml:space="preserve">5: 100 % de los miembros del equipo son personal tiempo parcial. </t>
  </si>
  <si>
    <r>
      <t xml:space="preserve">0 =No importante   5 =Esencial.Para determinarlo Ingrese a </t>
    </r>
    <r>
      <rPr>
        <b/>
        <sz val="9"/>
        <rFont val="Arial"/>
        <family val="2"/>
      </rPr>
      <t>Facilidad de Cambio</t>
    </r>
  </si>
  <si>
    <r>
      <t xml:space="preserve">0 =No importante   5 =Esencial. Para determinarlo Ingrese a </t>
    </r>
    <r>
      <rPr>
        <b/>
        <sz val="9"/>
        <rFont val="Arial"/>
        <family val="2"/>
      </rPr>
      <t>Concurrencia</t>
    </r>
  </si>
  <si>
    <t>Cantidad de operaciones paralelas inplican mas recursos</t>
  </si>
  <si>
    <t xml:space="preserve">3: El tiempo de respuesta o el rendimiento son críticos durante todo el horario de trabajo. Sin diseño especial para la utilización de CPU. Plazo de procesamiento con los sistemas con los cuales se conecta poseen restricciones. </t>
  </si>
  <si>
    <t>3: Conocimiento medio en las aplicaciones del ICBF</t>
  </si>
  <si>
    <t>3: Conocimiento medio en orientación a objetos</t>
  </si>
  <si>
    <t xml:space="preserve">5: Experto.  </t>
  </si>
  <si>
    <t>5: Hay un experto</t>
  </si>
  <si>
    <t>4: Motivación media</t>
  </si>
  <si>
    <t>Scrum Master/Líder Técnico</t>
  </si>
  <si>
    <t>Arquitecto de software</t>
  </si>
  <si>
    <t>Analista de requerimientos</t>
  </si>
  <si>
    <t>Configuración y Despliegue</t>
  </si>
  <si>
    <t>F1.G2.GTI</t>
  </si>
  <si>
    <t>Página 1 de 1</t>
  </si>
  <si>
    <t>Clasificación de la Información:
PÚBLICA</t>
  </si>
  <si>
    <t xml:space="preserve"> FACTORES DE PESO CON BASE EN EL NÚMERO DE TRANSACCIONES DE  HISTORIAS DE USUARIO</t>
  </si>
  <si>
    <t>Historias de usuario Simple</t>
  </si>
  <si>
    <t>Historias de usuario Medio</t>
  </si>
  <si>
    <t>Historias de usuario Alto</t>
  </si>
  <si>
    <t xml:space="preserve"> (UUCP) PUNTOS DE HISTORIA DE USUARIO SIN AJUSTAR  TAW + TBF</t>
  </si>
  <si>
    <t>No. DE HISTORIA DE USUARIO</t>
  </si>
  <si>
    <t>PESO HISTORIA DE USUARIO</t>
  </si>
  <si>
    <t>Experiencia del equipo de trabajo</t>
  </si>
  <si>
    <t>(UCP) PUNTOS DE HISTORIA DE USUARIO AJUSTADO (UUCP*TCF*EF)</t>
  </si>
  <si>
    <t>FACTOR DE EFICIENCIA (CF) HORAS PERSONA POR PUNTO DE HISTORIA DE USUARIO</t>
  </si>
  <si>
    <t>Corresponde el factor de productividad del equipo de trabajo para desarrollar un punto de historia de usuario. Este valor deberá ser igual al factor de eficiencia indicado por el oferente en su oferta.</t>
  </si>
  <si>
    <t>Pruebas incluidas las de calidad -QA y pruebas de aceptación con el usuario funcional</t>
  </si>
  <si>
    <t>Despliegue en producción incluido elaboración del RFC y PIR</t>
  </si>
  <si>
    <t>Diligenciar las celdas "Valor hora inlcuido IVA" para cada perfil.</t>
  </si>
  <si>
    <r>
      <t xml:space="preserve">ESFUERZO EN HORAS
</t>
    </r>
    <r>
      <rPr>
        <b/>
        <sz val="8"/>
        <rFont val="Arial"/>
        <family val="2"/>
      </rPr>
      <t>(Establecidos automáticamente, no se pueden modificar)</t>
    </r>
  </si>
  <si>
    <r>
      <t xml:space="preserve">% asignado </t>
    </r>
    <r>
      <rPr>
        <i/>
        <sz val="7"/>
        <rFont val="Arial"/>
        <family val="2"/>
      </rPr>
      <t>(Debe ser =100%)</t>
    </r>
  </si>
  <si>
    <r>
      <t>Se deben diligenciar las celdas "</t>
    </r>
    <r>
      <rPr>
        <b/>
        <sz val="9"/>
        <rFont val="Arial"/>
        <family val="2"/>
      </rPr>
      <t>% de esfuerzo</t>
    </r>
    <r>
      <rPr>
        <sz val="9"/>
        <rFont val="Arial"/>
        <family val="2"/>
      </rPr>
      <t>" para cada perfil y etapa teniendo en cuenta lo establecido en la hoja "1 EST DE DESARROLLO".
En consideración que para la ejecución del contrato se contempla un equipo base que será el encargado de realizar el levantamiento de requerimientos, el porcentaje para la etapa de Levantamiento de Requerimiento se establece en 0%.</t>
    </r>
  </si>
  <si>
    <t>DISTRIBUCIÓN POR ROLES DEL EQUIPO DE FÁBRICA DE SOFTWARE</t>
  </si>
  <si>
    <t xml:space="preserve">Costo total - Vcosto </t>
  </si>
  <si>
    <t xml:space="preserve">4: Cuatro de las características anteriores. </t>
  </si>
  <si>
    <r>
      <rPr>
        <b/>
        <sz val="10"/>
        <color theme="1"/>
        <rFont val="Tempus Sans ITC"/>
        <family val="5"/>
      </rPr>
      <t>Antes de imprimir este documento… piense en el medio ambiente!</t>
    </r>
    <r>
      <rPr>
        <sz val="10"/>
        <color theme="1"/>
        <rFont val="Tempus Sans ITC"/>
        <family val="5"/>
      </rPr>
      <t xml:space="preserve">  </t>
    </r>
    <r>
      <rPr>
        <sz val="9"/>
        <color theme="1"/>
        <rFont val="Calibri"/>
        <family val="2"/>
        <scheme val="minor"/>
      </rPr>
      <t xml:space="preserve">
</t>
    </r>
    <r>
      <rPr>
        <sz val="6"/>
        <color theme="1"/>
        <rFont val="Arial"/>
        <family val="2"/>
      </rPr>
      <t>Cualquier copia impresa de este documento se considera como COPIA NO CONTROLADA</t>
    </r>
  </si>
  <si>
    <t>Versión 4</t>
  </si>
  <si>
    <r>
      <t xml:space="preserve">PROCESO
GESTIÓN DE TECNOLOGÍA E INFORMACIÓN
</t>
    </r>
    <r>
      <rPr>
        <sz val="10"/>
        <rFont val="Arial"/>
        <family val="2"/>
      </rPr>
      <t xml:space="preserve">
</t>
    </r>
    <r>
      <rPr>
        <b/>
        <sz val="10"/>
        <rFont val="Arial"/>
        <family val="2"/>
      </rPr>
      <t>MATRIZ DE ESTIMACIÓN DE ESFUERZO</t>
    </r>
  </si>
  <si>
    <t>PROCESO
GESTIÓN DE TECNOLOGÍA E INFORMACIÓN
MATRIZ DE ESTIMACIÓN DE ESFUERZO</t>
  </si>
  <si>
    <r>
      <t xml:space="preserve">PROCESO 
GESTIÓN DE TECNOLOGÍA E INFORMACIÓN
</t>
    </r>
    <r>
      <rPr>
        <sz val="10"/>
        <rFont val="Arial"/>
        <family val="2"/>
      </rPr>
      <t xml:space="preserve">
</t>
    </r>
    <r>
      <rPr>
        <b/>
        <sz val="10"/>
        <rFont val="Arial"/>
        <family val="2"/>
      </rPr>
      <t>MATRIZ DE ESTIMACIÓN DE ESFUERZO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</si>
</sst>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quot;$&quot;* #,##0_-;\-&quot;$&quot;* #,##0_-;_-&quot;$&quot;* &quot;-&quot;_-;_-@_-"/>
    <numFmt numFmtId="165" formatCode="_(* #,##0.00_);_(* \(#,##0.00\);_(* &quot;-&quot;??_);_(@_)"/>
    <numFmt numFmtId="166" formatCode="[$-240A]d&quot; de &quot;mmmm&quot; de &quot;yyyy;@"/>
    <numFmt numFmtId="167" formatCode="0.0"/>
    <numFmt numFmtId="168" formatCode="0.000"/>
    <numFmt numFmtId="169" formatCode="&quot;$&quot;#,##0.00"/>
    <numFmt numFmtId="170" formatCode="#,##0.00_ ;\-#,##0.00\ "/>
    <numFmt numFmtId="171" formatCode="_(* #,##0_);_(* \(#,##0\);_(* &quot;-&quot;??_);_(@_)"/>
    <numFmt numFmtId="172" formatCode="&quot;$&quot;#,##0.00;\-&quot;$&quot;#,##0.00"/>
  </numFmts>
  <fonts count="35" x14ac:knownFonts="1">
    <font>
      <sz val="11"/>
      <color theme="1"/>
      <name val="Calibri"/>
      <family val="2"/>
      <scheme val="minor"/>
    </font>
    <font>
      <sz val="11"/>
      <color theme="1"/>
      <name val="Calibri"/>
      <family val="2"/>
      <scheme val="minor"/>
    </font>
    <font>
      <b/>
      <sz val="9"/>
      <color theme="1"/>
      <name val="Arial"/>
      <family val="2"/>
    </font>
    <font>
      <sz val="9"/>
      <color theme="1"/>
      <name val="Arial"/>
      <family val="2"/>
    </font>
    <font>
      <sz val="9"/>
      <name val="Arial"/>
      <family val="2"/>
    </font>
    <font>
      <sz val="9"/>
      <color rgb="FFFF0000"/>
      <name val="Arial"/>
      <family val="2"/>
    </font>
    <font>
      <b/>
      <sz val="9"/>
      <name val="Arial"/>
      <family val="2"/>
    </font>
    <font>
      <sz val="10"/>
      <name val="Arial"/>
      <family val="2"/>
    </font>
    <font>
      <b/>
      <sz val="11"/>
      <name val="Arial"/>
      <family val="2"/>
    </font>
    <font>
      <b/>
      <sz val="11"/>
      <color indexed="8"/>
      <name val="Arial"/>
      <family val="2"/>
    </font>
    <font>
      <b/>
      <sz val="11"/>
      <color theme="1"/>
      <name val="Arial"/>
      <family val="2"/>
    </font>
    <font>
      <b/>
      <sz val="9"/>
      <color indexed="8"/>
      <name val="Arial"/>
      <family val="2"/>
    </font>
    <font>
      <i/>
      <sz val="8"/>
      <name val="Arial"/>
      <family val="2"/>
    </font>
    <font>
      <i/>
      <sz val="8"/>
      <color rgb="FFFF0000"/>
      <name val="Arial"/>
      <family val="2"/>
    </font>
    <font>
      <sz val="9"/>
      <color indexed="8"/>
      <name val="Arial"/>
      <family val="2"/>
    </font>
    <font>
      <i/>
      <sz val="9"/>
      <color rgb="FFFF0000"/>
      <name val="Arial"/>
      <family val="2"/>
    </font>
    <font>
      <b/>
      <sz val="11"/>
      <color theme="1"/>
      <name val="Calibri"/>
      <family val="2"/>
      <scheme val="minor"/>
    </font>
    <font>
      <sz val="11"/>
      <name val="Calibri"/>
      <family val="2"/>
      <scheme val="minor"/>
    </font>
    <font>
      <sz val="9"/>
      <color indexed="81"/>
      <name val="Tahoma"/>
      <family val="2"/>
    </font>
    <font>
      <b/>
      <sz val="9"/>
      <color indexed="81"/>
      <name val="Tahoma"/>
      <family val="2"/>
    </font>
    <font>
      <b/>
      <sz val="11"/>
      <name val="Calibri"/>
      <family val="2"/>
      <scheme val="minor"/>
    </font>
    <font>
      <sz val="8"/>
      <color theme="1"/>
      <name val="Calibri"/>
      <family val="2"/>
      <scheme val="minor"/>
    </font>
    <font>
      <b/>
      <sz val="8"/>
      <color theme="1"/>
      <name val="Calibri"/>
      <family val="2"/>
      <scheme val="minor"/>
    </font>
    <font>
      <sz val="8"/>
      <name val="Calibri"/>
      <family val="2"/>
      <scheme val="minor"/>
    </font>
    <font>
      <b/>
      <sz val="8"/>
      <name val="Calibri"/>
      <family val="2"/>
      <scheme val="minor"/>
    </font>
    <font>
      <b/>
      <sz val="10"/>
      <name val="Arial"/>
      <family val="2"/>
    </font>
    <font>
      <b/>
      <sz val="8"/>
      <name val="Arial"/>
      <family val="2"/>
    </font>
    <font>
      <sz val="10"/>
      <name val="Arial"/>
      <family val="2"/>
    </font>
    <font>
      <i/>
      <sz val="9"/>
      <name val="Arial"/>
      <family val="2"/>
    </font>
    <font>
      <i/>
      <sz val="7"/>
      <name val="Arial"/>
      <family val="2"/>
    </font>
    <font>
      <sz val="9"/>
      <color theme="1"/>
      <name val="Calibri"/>
      <family val="2"/>
      <scheme val="minor"/>
    </font>
    <font>
      <b/>
      <sz val="10"/>
      <color theme="1"/>
      <name val="Tempus Sans ITC"/>
      <family val="5"/>
    </font>
    <font>
      <sz val="10"/>
      <color theme="1"/>
      <name val="Tempus Sans ITC"/>
      <family val="5"/>
    </font>
    <font>
      <sz val="6"/>
      <color theme="1"/>
      <name val="Arial"/>
      <family val="2"/>
    </font>
    <font>
      <sz val="9"/>
      <color theme="1"/>
      <name val="Calibri"/>
      <family val="5"/>
      <scheme val="minor"/>
    </font>
  </fonts>
  <fills count="14">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39997558519241921"/>
        <bgColor indexed="64"/>
      </patternFill>
    </fill>
  </fills>
  <borders count="47">
    <border>
      <left/>
      <right/>
      <top/>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auto="1"/>
      </bottom>
      <diagonal/>
    </border>
    <border>
      <left style="thin">
        <color auto="1"/>
      </left>
      <right/>
      <top/>
      <bottom style="thin">
        <color auto="1"/>
      </bottom>
      <diagonal/>
    </border>
    <border>
      <left/>
      <right/>
      <top style="thin">
        <color indexed="64"/>
      </top>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theme="4" tint="0.39997558519241921"/>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165"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6" fontId="1" fillId="0" borderId="0"/>
    <xf numFmtId="0" fontId="7" fillId="0" borderId="0"/>
    <xf numFmtId="9" fontId="1"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0" fontId="27" fillId="0" borderId="0"/>
  </cellStyleXfs>
  <cellXfs count="223">
    <xf numFmtId="0" fontId="0" fillId="0" borderId="0" xfId="0"/>
    <xf numFmtId="0" fontId="3" fillId="0" borderId="0" xfId="0" applyNumberFormat="1" applyFont="1" applyProtection="1">
      <protection locked="0"/>
    </xf>
    <xf numFmtId="0" fontId="3" fillId="0" borderId="0" xfId="0" applyNumberFormat="1" applyFont="1" applyAlignment="1" applyProtection="1">
      <alignment horizontal="center"/>
      <protection locked="0"/>
    </xf>
    <xf numFmtId="3" fontId="3" fillId="0" borderId="0" xfId="0" applyNumberFormat="1" applyFont="1" applyProtection="1">
      <protection locked="0"/>
    </xf>
    <xf numFmtId="9" fontId="3" fillId="0" borderId="0" xfId="0" applyNumberFormat="1" applyFont="1" applyProtection="1">
      <protection locked="0"/>
    </xf>
    <xf numFmtId="0" fontId="4" fillId="0" borderId="0" xfId="0" applyFont="1" applyAlignment="1" applyProtection="1">
      <alignment vertical="center"/>
      <protection locked="0"/>
    </xf>
    <xf numFmtId="0" fontId="6" fillId="0" borderId="0" xfId="0" applyFont="1" applyAlignment="1" applyProtection="1">
      <alignment vertical="center"/>
      <protection locked="0"/>
    </xf>
    <xf numFmtId="0" fontId="4" fillId="8" borderId="0" xfId="0" applyFont="1" applyFill="1" applyBorder="1" applyAlignment="1" applyProtection="1">
      <alignment vertical="center" wrapText="1"/>
      <protection locked="0"/>
    </xf>
    <xf numFmtId="0" fontId="4" fillId="0" borderId="0" xfId="0" applyFont="1" applyAlignment="1" applyProtection="1">
      <alignment horizontal="center" vertical="center"/>
      <protection locked="0"/>
    </xf>
    <xf numFmtId="0" fontId="4" fillId="0" borderId="0" xfId="0" applyFont="1" applyFill="1" applyAlignment="1" applyProtection="1">
      <alignment vertical="center" wrapText="1"/>
      <protection locked="0"/>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3" borderId="12" xfId="0" applyFont="1" applyFill="1" applyBorder="1" applyAlignment="1" applyProtection="1">
      <alignment horizontal="center" vertical="center" wrapText="1"/>
      <protection locked="0"/>
    </xf>
    <xf numFmtId="49" fontId="6" fillId="3" borderId="12" xfId="0" applyNumberFormat="1" applyFont="1" applyFill="1" applyBorder="1" applyAlignment="1" applyProtection="1">
      <alignment horizontal="center" vertical="center" wrapText="1"/>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4" fillId="6" borderId="12" xfId="0" applyFont="1" applyFill="1" applyBorder="1" applyAlignment="1" applyProtection="1">
      <alignment horizontal="center" vertical="center"/>
    </xf>
    <xf numFmtId="1" fontId="4" fillId="2" borderId="12" xfId="0" applyNumberFormat="1" applyFont="1" applyFill="1" applyBorder="1" applyAlignment="1" applyProtection="1">
      <alignment horizontal="center" vertical="center" wrapText="1"/>
      <protection locked="0"/>
    </xf>
    <xf numFmtId="49" fontId="4" fillId="6" borderId="12" xfId="0" applyNumberFormat="1" applyFont="1" applyFill="1" applyBorder="1" applyAlignment="1" applyProtection="1">
      <alignment horizontal="center" vertical="center" wrapText="1"/>
    </xf>
    <xf numFmtId="0" fontId="3" fillId="0" borderId="12" xfId="0" applyFont="1" applyBorder="1" applyAlignment="1">
      <alignment horizontal="justify" vertical="center" wrapText="1"/>
    </xf>
    <xf numFmtId="167" fontId="6" fillId="6" borderId="12" xfId="0" applyNumberFormat="1" applyFont="1" applyFill="1" applyBorder="1" applyAlignment="1" applyProtection="1">
      <alignment horizontal="center" vertical="center"/>
    </xf>
    <xf numFmtId="0" fontId="6" fillId="0" borderId="12" xfId="0" applyFont="1" applyBorder="1" applyAlignment="1" applyProtection="1">
      <alignment vertical="center"/>
      <protection locked="0"/>
    </xf>
    <xf numFmtId="0" fontId="3" fillId="0" borderId="12" xfId="0" applyFont="1" applyBorder="1" applyAlignment="1">
      <alignment horizontal="center" vertical="center" wrapText="1"/>
    </xf>
    <xf numFmtId="0" fontId="6" fillId="3" borderId="3" xfId="0" applyFont="1" applyFill="1" applyBorder="1" applyAlignment="1" applyProtection="1">
      <alignment horizontal="center" vertical="center" wrapText="1"/>
      <protection locked="0"/>
    </xf>
    <xf numFmtId="49" fontId="6" fillId="3" borderId="3" xfId="0" applyNumberFormat="1" applyFont="1" applyFill="1" applyBorder="1" applyAlignment="1" applyProtection="1">
      <alignment horizontal="center" vertical="center" wrapText="1"/>
      <protection locked="0"/>
    </xf>
    <xf numFmtId="49" fontId="4" fillId="0" borderId="3" xfId="0" applyNumberFormat="1" applyFont="1" applyBorder="1" applyAlignment="1" applyProtection="1">
      <alignment vertical="center" wrapText="1"/>
      <protection locked="0"/>
    </xf>
    <xf numFmtId="49" fontId="4" fillId="6" borderId="3" xfId="0" applyNumberFormat="1" applyFont="1" applyFill="1" applyBorder="1" applyAlignment="1" applyProtection="1">
      <alignment horizontal="center" vertical="center" wrapText="1"/>
    </xf>
    <xf numFmtId="49" fontId="6" fillId="6" borderId="3" xfId="0" applyNumberFormat="1" applyFont="1" applyFill="1" applyBorder="1" applyAlignment="1" applyProtection="1">
      <alignment horizontal="center" vertical="center" wrapText="1"/>
    </xf>
    <xf numFmtId="1" fontId="4" fillId="2" borderId="3" xfId="0" applyNumberFormat="1" applyFont="1" applyFill="1" applyBorder="1" applyAlignment="1" applyProtection="1">
      <alignment horizontal="center" vertical="center" wrapText="1"/>
      <protection locked="0"/>
    </xf>
    <xf numFmtId="0" fontId="3" fillId="0" borderId="1" xfId="0" applyFont="1" applyBorder="1" applyAlignment="1">
      <alignment horizontal="justify" vertical="center" wrapText="1"/>
    </xf>
    <xf numFmtId="3" fontId="3" fillId="0" borderId="0" xfId="0" applyNumberFormat="1" applyFont="1" applyBorder="1" applyAlignment="1" applyProtection="1">
      <alignment horizontal="center"/>
      <protection locked="0"/>
    </xf>
    <xf numFmtId="0" fontId="2" fillId="3" borderId="12" xfId="0" applyFont="1" applyFill="1" applyBorder="1" applyAlignment="1" applyProtection="1">
      <alignment horizontal="center" vertical="center" wrapText="1"/>
      <protection locked="0"/>
    </xf>
    <xf numFmtId="0" fontId="3" fillId="0" borderId="12" xfId="0" applyFont="1" applyFill="1" applyBorder="1" applyAlignment="1">
      <alignment horizontal="center" vertical="center"/>
    </xf>
    <xf numFmtId="0" fontId="4" fillId="0" borderId="12" xfId="0" applyFont="1" applyFill="1" applyBorder="1" applyAlignment="1">
      <alignment horizontal="justify" vertical="center"/>
    </xf>
    <xf numFmtId="0" fontId="3" fillId="0" borderId="0" xfId="0" applyFont="1"/>
    <xf numFmtId="0" fontId="3" fillId="0" borderId="0" xfId="0" applyFont="1" applyAlignment="1">
      <alignment vertical="center"/>
    </xf>
    <xf numFmtId="0" fontId="6" fillId="5" borderId="12" xfId="0" applyFont="1" applyFill="1" applyBorder="1" applyAlignment="1" applyProtection="1">
      <alignment horizontal="center" vertical="center"/>
    </xf>
    <xf numFmtId="0" fontId="6" fillId="10" borderId="12" xfId="0" applyFont="1" applyFill="1" applyBorder="1" applyAlignment="1" applyProtection="1">
      <alignment horizontal="center" vertical="center"/>
    </xf>
    <xf numFmtId="3" fontId="6" fillId="2" borderId="12" xfId="0" applyNumberFormat="1" applyFont="1" applyFill="1" applyBorder="1" applyAlignment="1" applyProtection="1">
      <alignment horizontal="center" vertical="center"/>
    </xf>
    <xf numFmtId="0" fontId="3" fillId="8" borderId="0" xfId="0" applyFont="1" applyFill="1"/>
    <xf numFmtId="0" fontId="3" fillId="8" borderId="0" xfId="0" applyFont="1" applyFill="1" applyBorder="1"/>
    <xf numFmtId="0" fontId="3" fillId="8" borderId="0" xfId="0" applyFont="1" applyFill="1" applyBorder="1" applyAlignment="1">
      <alignment horizontal="center"/>
    </xf>
    <xf numFmtId="164" fontId="3" fillId="8" borderId="0" xfId="3" applyFont="1" applyFill="1" applyBorder="1"/>
    <xf numFmtId="0" fontId="3" fillId="0" borderId="0" xfId="0" applyFont="1" applyAlignment="1">
      <alignment horizontal="center"/>
    </xf>
    <xf numFmtId="0" fontId="4" fillId="0" borderId="0" xfId="0" applyFont="1" applyAlignment="1">
      <alignment vertical="center"/>
    </xf>
    <xf numFmtId="0" fontId="11" fillId="9" borderId="0" xfId="0" applyFont="1" applyFill="1" applyBorder="1" applyAlignment="1">
      <alignment horizontal="center" vertical="center" wrapText="1"/>
    </xf>
    <xf numFmtId="0" fontId="6" fillId="5" borderId="0" xfId="0" applyFont="1" applyFill="1" applyAlignment="1">
      <alignment vertical="center"/>
    </xf>
    <xf numFmtId="0" fontId="6" fillId="0" borderId="0" xfId="0" applyFont="1" applyFill="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165" fontId="4" fillId="0" borderId="0" xfId="1" applyFont="1" applyAlignment="1">
      <alignment vertical="center"/>
    </xf>
    <xf numFmtId="0" fontId="8" fillId="7" borderId="12" xfId="0" applyFont="1" applyFill="1" applyBorder="1" applyAlignment="1" applyProtection="1">
      <alignment vertical="center" wrapText="1"/>
      <protection locked="0"/>
    </xf>
    <xf numFmtId="9" fontId="6" fillId="3" borderId="12" xfId="0" applyNumberFormat="1"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protection locked="0"/>
    </xf>
    <xf numFmtId="0" fontId="4" fillId="0" borderId="12" xfId="0" applyFont="1" applyFill="1" applyBorder="1" applyAlignment="1" applyProtection="1">
      <alignment vertical="center" wrapText="1"/>
      <protection locked="0"/>
    </xf>
    <xf numFmtId="0" fontId="4" fillId="0" borderId="12" xfId="0" applyFont="1" applyFill="1" applyBorder="1" applyAlignment="1">
      <alignment vertical="center"/>
    </xf>
    <xf numFmtId="0" fontId="6" fillId="5" borderId="12" xfId="0" applyFont="1" applyFill="1" applyBorder="1" applyAlignment="1">
      <alignment vertical="center"/>
    </xf>
    <xf numFmtId="0" fontId="6" fillId="5" borderId="12" xfId="0" applyFont="1" applyFill="1" applyBorder="1" applyAlignment="1" applyProtection="1">
      <alignment horizontal="center" vertical="center" wrapText="1"/>
      <protection locked="0"/>
    </xf>
    <xf numFmtId="0" fontId="12" fillId="0" borderId="12" xfId="0" applyFont="1" applyBorder="1" applyAlignment="1">
      <alignment horizontal="center" vertical="center" wrapText="1"/>
    </xf>
    <xf numFmtId="3" fontId="12" fillId="0" borderId="12" xfId="0" applyNumberFormat="1" applyFont="1" applyBorder="1" applyAlignment="1">
      <alignment vertical="center"/>
    </xf>
    <xf numFmtId="9" fontId="12" fillId="0" borderId="12" xfId="0" applyNumberFormat="1" applyFont="1" applyBorder="1" applyAlignment="1">
      <alignment vertical="center"/>
    </xf>
    <xf numFmtId="0" fontId="15" fillId="0" borderId="0" xfId="0" applyFont="1" applyAlignment="1">
      <alignment vertical="center"/>
    </xf>
    <xf numFmtId="9" fontId="3" fillId="0" borderId="12" xfId="0" applyNumberFormat="1" applyFont="1" applyFill="1" applyBorder="1" applyAlignment="1">
      <alignment horizontal="left" vertical="center" wrapText="1"/>
    </xf>
    <xf numFmtId="3" fontId="6" fillId="10" borderId="12" xfId="0" applyNumberFormat="1" applyFont="1" applyFill="1" applyBorder="1" applyAlignment="1" applyProtection="1">
      <alignment horizontal="center" vertical="center"/>
      <protection locked="0"/>
    </xf>
    <xf numFmtId="9" fontId="4" fillId="10" borderId="12" xfId="0" applyNumberFormat="1" applyFont="1" applyFill="1" applyBorder="1" applyAlignment="1" applyProtection="1">
      <alignment horizontal="center" vertical="center"/>
      <protection locked="0"/>
    </xf>
    <xf numFmtId="9" fontId="4" fillId="6" borderId="12" xfId="0" applyNumberFormat="1" applyFont="1" applyFill="1" applyBorder="1" applyAlignment="1" applyProtection="1">
      <alignment horizontal="center" vertical="center"/>
    </xf>
    <xf numFmtId="9" fontId="6" fillId="6" borderId="12" xfId="0" applyNumberFormat="1" applyFont="1" applyFill="1" applyBorder="1" applyAlignment="1" applyProtection="1">
      <alignment horizontal="center" vertical="center"/>
    </xf>
    <xf numFmtId="3" fontId="4" fillId="6" borderId="12" xfId="0" applyNumberFormat="1" applyFont="1" applyFill="1" applyBorder="1" applyAlignment="1" applyProtection="1">
      <alignment horizontal="center" vertical="center"/>
    </xf>
    <xf numFmtId="3" fontId="6" fillId="6" borderId="12" xfId="0" applyNumberFormat="1" applyFont="1" applyFill="1" applyBorder="1" applyAlignment="1" applyProtection="1">
      <alignment horizontal="center" vertical="center"/>
    </xf>
    <xf numFmtId="0" fontId="6" fillId="0" borderId="12" xfId="0" applyFont="1" applyFill="1" applyBorder="1" applyAlignment="1">
      <alignment horizontal="justify" vertical="center"/>
    </xf>
    <xf numFmtId="168" fontId="6" fillId="10" borderId="3" xfId="0" applyNumberFormat="1" applyFont="1" applyFill="1" applyBorder="1" applyAlignment="1" applyProtection="1">
      <alignment horizontal="center" vertical="center"/>
    </xf>
    <xf numFmtId="4" fontId="6" fillId="10" borderId="12" xfId="0" applyNumberFormat="1" applyFont="1" applyFill="1" applyBorder="1" applyAlignment="1" applyProtection="1">
      <alignment horizontal="center" vertical="center"/>
    </xf>
    <xf numFmtId="3" fontId="6" fillId="6" borderId="12" xfId="0" applyNumberFormat="1" applyFont="1" applyFill="1" applyBorder="1" applyAlignment="1" applyProtection="1">
      <alignment horizontal="center" vertical="center"/>
      <protection locked="0"/>
    </xf>
    <xf numFmtId="9" fontId="6" fillId="10" borderId="12" xfId="0" applyNumberFormat="1" applyFont="1" applyFill="1" applyBorder="1" applyAlignment="1" applyProtection="1">
      <alignment horizontal="center" vertical="center"/>
      <protection locked="0"/>
    </xf>
    <xf numFmtId="0" fontId="6" fillId="11" borderId="12" xfId="5" applyFont="1" applyFill="1" applyBorder="1" applyAlignment="1" applyProtection="1">
      <alignment horizontal="center" vertical="center" wrapText="1"/>
    </xf>
    <xf numFmtId="169" fontId="4" fillId="11" borderId="12" xfId="5" applyNumberFormat="1" applyFont="1" applyFill="1" applyBorder="1" applyAlignment="1" applyProtection="1">
      <alignment horizontal="right" vertical="center" wrapText="1"/>
    </xf>
    <xf numFmtId="169" fontId="2" fillId="11" borderId="12" xfId="3" applyNumberFormat="1" applyFont="1" applyFill="1" applyBorder="1" applyAlignment="1">
      <alignment horizontal="right" vertical="center"/>
    </xf>
    <xf numFmtId="169" fontId="4" fillId="0" borderId="12" xfId="5" applyNumberFormat="1" applyFont="1" applyFill="1" applyBorder="1" applyAlignment="1" applyProtection="1">
      <alignment horizontal="right" vertical="center" wrapText="1"/>
    </xf>
    <xf numFmtId="170" fontId="4" fillId="8" borderId="12" xfId="2" applyNumberFormat="1" applyFont="1" applyFill="1" applyBorder="1" applyAlignment="1">
      <alignment vertical="center"/>
    </xf>
    <xf numFmtId="9" fontId="4" fillId="4" borderId="12" xfId="6" applyNumberFormat="1" applyFont="1" applyFill="1" applyBorder="1" applyAlignment="1" applyProtection="1">
      <alignment horizontal="center" vertical="center" wrapText="1"/>
      <protection locked="0" hidden="1"/>
    </xf>
    <xf numFmtId="9" fontId="4" fillId="0" borderId="0" xfId="6" applyFont="1" applyAlignment="1">
      <alignment vertical="center"/>
    </xf>
    <xf numFmtId="171" fontId="8" fillId="4" borderId="12" xfId="1" applyNumberFormat="1" applyFont="1" applyFill="1" applyBorder="1" applyAlignment="1" applyProtection="1">
      <alignment horizontal="center" vertical="center" wrapText="1"/>
      <protection locked="0" hidden="1"/>
    </xf>
    <xf numFmtId="1" fontId="3" fillId="6" borderId="12" xfId="2" applyNumberFormat="1" applyFont="1" applyFill="1" applyBorder="1" applyAlignment="1">
      <alignment horizontal="center" vertical="center" wrapText="1"/>
    </xf>
    <xf numFmtId="1" fontId="2" fillId="10" borderId="12" xfId="2" applyNumberFormat="1" applyFont="1" applyFill="1" applyBorder="1" applyAlignment="1">
      <alignment horizontal="center" vertical="center"/>
    </xf>
    <xf numFmtId="0" fontId="0" fillId="0" borderId="2" xfId="0" applyBorder="1"/>
    <xf numFmtId="0" fontId="16" fillId="0" borderId="0" xfId="0" applyFont="1"/>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0" xfId="0" applyAlignment="1">
      <alignment wrapText="1"/>
    </xf>
    <xf numFmtId="0" fontId="0" fillId="0" borderId="26" xfId="0" applyBorder="1" applyAlignment="1">
      <alignment wrapText="1"/>
    </xf>
    <xf numFmtId="0" fontId="0" fillId="0" borderId="2" xfId="0" applyBorder="1" applyAlignment="1">
      <alignment wrapText="1"/>
    </xf>
    <xf numFmtId="0" fontId="0" fillId="0" borderId="27" xfId="0" applyBorder="1" applyAlignment="1">
      <alignment wrapText="1"/>
    </xf>
    <xf numFmtId="0" fontId="0" fillId="0" borderId="28" xfId="0" applyBorder="1" applyAlignment="1">
      <alignment wrapText="1"/>
    </xf>
    <xf numFmtId="0" fontId="0" fillId="0" borderId="29" xfId="0" applyBorder="1" applyAlignment="1">
      <alignment wrapText="1"/>
    </xf>
    <xf numFmtId="0" fontId="0" fillId="0" borderId="30" xfId="0" applyBorder="1" applyAlignment="1">
      <alignment wrapText="1"/>
    </xf>
    <xf numFmtId="0" fontId="17" fillId="0" borderId="0" xfId="0" applyFont="1" applyFill="1"/>
    <xf numFmtId="0" fontId="16" fillId="12" borderId="2" xfId="0" applyFont="1" applyFill="1" applyBorder="1"/>
    <xf numFmtId="0" fontId="0" fillId="0" borderId="0" xfId="0" applyFill="1" applyAlignment="1">
      <alignment wrapText="1"/>
    </xf>
    <xf numFmtId="0" fontId="0" fillId="0" borderId="0" xfId="0" applyFill="1"/>
    <xf numFmtId="0" fontId="17" fillId="0" borderId="2" xfId="0" applyFont="1" applyFill="1" applyBorder="1" applyAlignment="1">
      <alignment wrapText="1"/>
    </xf>
    <xf numFmtId="0" fontId="17" fillId="0" borderId="0" xfId="0" applyFont="1" applyFill="1" applyAlignment="1">
      <alignment wrapText="1"/>
    </xf>
    <xf numFmtId="0" fontId="0" fillId="0" borderId="2" xfId="0" applyFill="1" applyBorder="1"/>
    <xf numFmtId="0" fontId="17" fillId="0" borderId="2" xfId="0" applyFont="1" applyFill="1" applyBorder="1"/>
    <xf numFmtId="0" fontId="17" fillId="0" borderId="2" xfId="0" applyFont="1" applyBorder="1" applyAlignment="1">
      <alignment wrapText="1"/>
    </xf>
    <xf numFmtId="0" fontId="16" fillId="12" borderId="2" xfId="0" applyFont="1" applyFill="1" applyBorder="1" applyAlignment="1"/>
    <xf numFmtId="0" fontId="16" fillId="7" borderId="32" xfId="0" applyFont="1" applyFill="1" applyBorder="1" applyAlignment="1">
      <alignment horizontal="center" vertical="center"/>
    </xf>
    <xf numFmtId="0" fontId="0" fillId="0" borderId="33" xfId="0" applyBorder="1" applyAlignment="1">
      <alignment wrapText="1"/>
    </xf>
    <xf numFmtId="0" fontId="0" fillId="0" borderId="34" xfId="0" applyBorder="1" applyAlignment="1">
      <alignment wrapText="1"/>
    </xf>
    <xf numFmtId="0" fontId="0" fillId="0" borderId="37" xfId="0" applyBorder="1" applyAlignment="1">
      <alignment wrapText="1"/>
    </xf>
    <xf numFmtId="0" fontId="0" fillId="0" borderId="11" xfId="0" applyBorder="1" applyAlignment="1">
      <alignment wrapText="1"/>
    </xf>
    <xf numFmtId="0" fontId="0" fillId="0" borderId="31" xfId="0" applyBorder="1" applyAlignment="1">
      <alignment wrapText="1"/>
    </xf>
    <xf numFmtId="0" fontId="0" fillId="0" borderId="9" xfId="0" applyBorder="1" applyAlignment="1">
      <alignment wrapText="1"/>
    </xf>
    <xf numFmtId="0" fontId="0" fillId="0" borderId="40" xfId="0" applyBorder="1" applyAlignment="1">
      <alignment wrapText="1"/>
    </xf>
    <xf numFmtId="0" fontId="20" fillId="7" borderId="38" xfId="0" applyFont="1" applyFill="1" applyBorder="1" applyAlignment="1">
      <alignment vertical="center" wrapText="1"/>
    </xf>
    <xf numFmtId="0" fontId="20" fillId="7" borderId="35" xfId="0" applyFont="1" applyFill="1" applyBorder="1" applyAlignment="1">
      <alignment vertical="center" wrapText="1"/>
    </xf>
    <xf numFmtId="0" fontId="20" fillId="7" borderId="39" xfId="0" applyFont="1" applyFill="1" applyBorder="1" applyAlignment="1">
      <alignment vertical="center" wrapText="1"/>
    </xf>
    <xf numFmtId="0" fontId="20" fillId="7" borderId="36" xfId="0" applyFont="1" applyFill="1" applyBorder="1" applyAlignment="1">
      <alignment vertical="center" wrapText="1"/>
    </xf>
    <xf numFmtId="0" fontId="0" fillId="13" borderId="0" xfId="0" applyFill="1" applyAlignment="1">
      <alignment horizontal="center" wrapText="1"/>
    </xf>
    <xf numFmtId="0" fontId="20" fillId="7" borderId="0" xfId="0" applyFont="1" applyFill="1" applyBorder="1" applyAlignment="1">
      <alignment vertical="center" wrapText="1"/>
    </xf>
    <xf numFmtId="1" fontId="4" fillId="6" borderId="12" xfId="0" applyNumberFormat="1" applyFont="1" applyFill="1" applyBorder="1" applyAlignment="1" applyProtection="1">
      <alignment horizontal="center" vertical="center"/>
    </xf>
    <xf numFmtId="0" fontId="17" fillId="13" borderId="41" xfId="0" applyFont="1" applyFill="1" applyBorder="1" applyAlignment="1">
      <alignment vertical="center" wrapText="1"/>
    </xf>
    <xf numFmtId="0" fontId="4" fillId="6" borderId="12" xfId="0" applyNumberFormat="1" applyFont="1" applyFill="1" applyBorder="1" applyAlignment="1" applyProtection="1">
      <alignment horizontal="center" vertical="center" wrapText="1"/>
    </xf>
    <xf numFmtId="0" fontId="23" fillId="0" borderId="0" xfId="0" applyFont="1" applyFill="1" applyAlignment="1">
      <alignment wrapText="1"/>
    </xf>
    <xf numFmtId="0" fontId="0" fillId="0" borderId="33" xfId="0" applyFill="1" applyBorder="1" applyAlignment="1">
      <alignment wrapText="1"/>
    </xf>
    <xf numFmtId="0" fontId="17" fillId="13" borderId="42" xfId="0" applyFont="1" applyFill="1" applyBorder="1" applyAlignment="1">
      <alignment vertical="center" wrapText="1"/>
    </xf>
    <xf numFmtId="0" fontId="20" fillId="7" borderId="22" xfId="0" applyFont="1" applyFill="1" applyBorder="1" applyAlignment="1">
      <alignment vertical="center" wrapText="1"/>
    </xf>
    <xf numFmtId="0" fontId="16" fillId="7" borderId="43" xfId="0" applyFont="1" applyFill="1" applyBorder="1" applyAlignment="1">
      <alignment horizontal="center" vertical="center"/>
    </xf>
    <xf numFmtId="0" fontId="16" fillId="7" borderId="44" xfId="0" applyFont="1" applyFill="1" applyBorder="1" applyAlignment="1">
      <alignment horizontal="center" vertical="center"/>
    </xf>
    <xf numFmtId="172" fontId="3" fillId="4" borderId="12" xfId="0" applyNumberFormat="1" applyFont="1" applyFill="1" applyBorder="1" applyAlignment="1">
      <alignment horizontal="right" vertical="center" wrapText="1"/>
    </xf>
    <xf numFmtId="9" fontId="6" fillId="3" borderId="12" xfId="0" applyNumberFormat="1" applyFont="1" applyFill="1" applyBorder="1" applyAlignment="1" applyProtection="1">
      <alignment horizontal="center" vertical="center" wrapText="1"/>
      <protection locked="0"/>
    </xf>
    <xf numFmtId="0" fontId="11" fillId="9" borderId="0" xfId="0" applyFont="1" applyFill="1" applyBorder="1" applyAlignment="1">
      <alignment horizontal="center" vertical="center" wrapText="1"/>
    </xf>
    <xf numFmtId="0" fontId="2" fillId="8" borderId="0" xfId="0" applyFont="1" applyFill="1" applyBorder="1" applyAlignment="1">
      <alignment horizontal="center" vertical="center" wrapText="1"/>
    </xf>
    <xf numFmtId="0" fontId="3" fillId="0" borderId="0" xfId="0" applyFont="1" applyAlignment="1">
      <alignment horizontal="center"/>
    </xf>
    <xf numFmtId="0" fontId="14" fillId="9" borderId="0" xfId="0" applyFont="1" applyFill="1" applyBorder="1" applyAlignment="1">
      <alignment horizontal="left" vertical="center" wrapText="1"/>
    </xf>
    <xf numFmtId="0" fontId="8" fillId="7" borderId="0" xfId="0" applyNumberFormat="1" applyFont="1" applyFill="1" applyBorder="1" applyAlignment="1" applyProtection="1">
      <alignment horizontal="center" vertical="center"/>
      <protection locked="0"/>
    </xf>
    <xf numFmtId="4" fontId="4" fillId="10" borderId="12" xfId="0" applyNumberFormat="1" applyFont="1" applyFill="1" applyBorder="1" applyAlignment="1" applyProtection="1">
      <alignment horizontal="center" vertical="center"/>
      <protection locked="0"/>
    </xf>
    <xf numFmtId="0" fontId="11" fillId="9" borderId="0" xfId="0" applyFont="1" applyFill="1" applyBorder="1" applyAlignment="1">
      <alignment vertical="center" wrapText="1"/>
    </xf>
    <xf numFmtId="0" fontId="3" fillId="0" borderId="0" xfId="0" applyNumberFormat="1" applyFont="1" applyProtection="1">
      <protection locked="0"/>
    </xf>
    <xf numFmtId="0" fontId="3" fillId="0" borderId="0" xfId="0" applyNumberFormat="1" applyFont="1" applyAlignment="1" applyProtection="1">
      <alignment horizontal="center"/>
      <protection locked="0"/>
    </xf>
    <xf numFmtId="0" fontId="4" fillId="8" borderId="0" xfId="0" applyFont="1" applyFill="1" applyBorder="1" applyAlignment="1" applyProtection="1">
      <alignment vertical="center" wrapText="1"/>
      <protection locked="0"/>
    </xf>
    <xf numFmtId="0" fontId="3" fillId="0" borderId="0" xfId="0" applyFont="1"/>
    <xf numFmtId="0" fontId="4" fillId="0" borderId="0" xfId="0" applyFont="1" applyAlignment="1">
      <alignment vertical="center"/>
    </xf>
    <xf numFmtId="0" fontId="11" fillId="9" borderId="0" xfId="0" applyFont="1" applyFill="1" applyBorder="1" applyAlignment="1">
      <alignment horizontal="center" vertical="center" wrapText="1"/>
    </xf>
    <xf numFmtId="0" fontId="25" fillId="0" borderId="2" xfId="8" applyFont="1" applyFill="1" applyBorder="1" applyAlignment="1">
      <alignment horizontal="center" vertical="center" wrapText="1"/>
    </xf>
    <xf numFmtId="0" fontId="25" fillId="0" borderId="24" xfId="8" applyFont="1" applyFill="1" applyBorder="1" applyAlignment="1">
      <alignment horizontal="center" vertical="center" wrapText="1"/>
    </xf>
    <xf numFmtId="0" fontId="25" fillId="0" borderId="27" xfId="8" applyFont="1" applyFill="1" applyBorder="1" applyAlignment="1">
      <alignment horizontal="center" vertical="center" wrapText="1"/>
    </xf>
    <xf numFmtId="14" fontId="25" fillId="0" borderId="25" xfId="8" applyNumberFormat="1" applyFont="1" applyFill="1" applyBorder="1" applyAlignment="1">
      <alignment horizontal="center" vertical="center" wrapText="1"/>
    </xf>
    <xf numFmtId="14" fontId="25" fillId="0" borderId="2" xfId="8" applyNumberFormat="1" applyFont="1" applyFill="1" applyBorder="1" applyAlignment="1">
      <alignment horizontal="center" vertical="center" wrapText="1"/>
    </xf>
    <xf numFmtId="0" fontId="4" fillId="0" borderId="0" xfId="0" applyFont="1" applyAlignment="1">
      <alignment vertical="center"/>
    </xf>
    <xf numFmtId="1" fontId="4" fillId="2" borderId="12" xfId="0" applyNumberFormat="1" applyFont="1" applyFill="1" applyBorder="1" applyAlignment="1" applyProtection="1">
      <alignment horizontal="center" vertical="center" wrapText="1"/>
      <protection locked="0"/>
    </xf>
    <xf numFmtId="1" fontId="4" fillId="2" borderId="3" xfId="0" applyNumberFormat="1" applyFont="1" applyFill="1" applyBorder="1" applyAlignment="1" applyProtection="1">
      <alignment horizontal="center" vertical="center" wrapText="1"/>
      <protection locked="0"/>
    </xf>
    <xf numFmtId="0" fontId="3" fillId="0" borderId="0" xfId="0" applyFont="1"/>
    <xf numFmtId="0" fontId="4" fillId="0" borderId="0" xfId="0" applyFont="1" applyAlignment="1">
      <alignment vertical="center"/>
    </xf>
    <xf numFmtId="0" fontId="12" fillId="0" borderId="12" xfId="0" applyFont="1" applyBorder="1" applyAlignment="1">
      <alignment horizontal="center" vertical="center" wrapText="1"/>
    </xf>
    <xf numFmtId="0" fontId="25" fillId="0" borderId="2" xfId="8" applyFont="1" applyFill="1" applyBorder="1" applyAlignment="1">
      <alignment horizontal="center" vertical="center" wrapText="1"/>
    </xf>
    <xf numFmtId="9" fontId="6" fillId="10" borderId="12" xfId="0" applyNumberFormat="1" applyFont="1" applyFill="1" applyBorder="1" applyAlignment="1" applyProtection="1">
      <alignment horizontal="center" vertical="center"/>
      <protection locked="0"/>
    </xf>
    <xf numFmtId="0" fontId="30" fillId="0" borderId="0" xfId="10" applyFont="1" applyAlignment="1">
      <alignment vertical="center" wrapText="1"/>
    </xf>
    <xf numFmtId="0" fontId="34" fillId="0" borderId="0" xfId="10" applyFont="1" applyAlignment="1">
      <alignment vertical="center" wrapText="1"/>
    </xf>
    <xf numFmtId="0" fontId="4" fillId="0" borderId="13" xfId="0"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6" fillId="0" borderId="3" xfId="0" applyFont="1" applyBorder="1" applyAlignment="1" applyProtection="1">
      <alignment horizontal="right" vertical="center" wrapText="1"/>
      <protection locked="0"/>
    </xf>
    <xf numFmtId="0" fontId="6" fillId="10" borderId="3" xfId="0" applyFont="1" applyFill="1" applyBorder="1" applyAlignment="1" applyProtection="1">
      <alignment horizontal="right" vertical="center" wrapText="1"/>
      <protection locked="0"/>
    </xf>
    <xf numFmtId="0" fontId="6" fillId="10" borderId="12" xfId="0" applyFont="1" applyFill="1" applyBorder="1" applyAlignment="1" applyProtection="1">
      <alignment horizontal="right" vertical="center" wrapText="1"/>
      <protection locked="0"/>
    </xf>
    <xf numFmtId="0" fontId="4" fillId="0" borderId="1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6" fillId="0" borderId="29" xfId="8" applyFont="1" applyFill="1" applyBorder="1" applyAlignment="1">
      <alignment horizontal="center" vertical="center" wrapText="1"/>
    </xf>
    <xf numFmtId="0" fontId="6" fillId="0" borderId="30" xfId="8" applyFont="1" applyFill="1" applyBorder="1" applyAlignment="1">
      <alignment horizontal="center" vertical="center" wrapText="1"/>
    </xf>
    <xf numFmtId="0" fontId="4" fillId="0" borderId="2" xfId="8" applyFont="1" applyFill="1" applyBorder="1" applyAlignment="1">
      <alignment horizontal="center"/>
    </xf>
    <xf numFmtId="0" fontId="25" fillId="0" borderId="2" xfId="8" applyFont="1" applyFill="1" applyBorder="1" applyAlignment="1">
      <alignment horizontal="center" vertical="center" wrapText="1"/>
    </xf>
    <xf numFmtId="0" fontId="30" fillId="0" borderId="0" xfId="10" applyFont="1" applyAlignment="1">
      <alignment horizontal="center" vertical="center" wrapText="1"/>
    </xf>
    <xf numFmtId="0" fontId="9" fillId="7" borderId="12" xfId="4" applyNumberFormat="1" applyFont="1" applyFill="1" applyBorder="1" applyAlignment="1" applyProtection="1">
      <alignment horizontal="center" vertical="center"/>
      <protection locked="0"/>
    </xf>
    <xf numFmtId="0" fontId="6" fillId="5" borderId="12" xfId="0" applyFont="1" applyFill="1" applyBorder="1" applyAlignment="1" applyProtection="1">
      <alignment horizontal="right" vertical="center" wrapText="1"/>
      <protection locked="0"/>
    </xf>
    <xf numFmtId="0" fontId="6" fillId="2" borderId="12" xfId="0" applyFont="1" applyFill="1" applyBorder="1" applyAlignment="1" applyProtection="1">
      <alignment horizontal="right" vertical="center" wrapText="1"/>
      <protection locked="0"/>
    </xf>
    <xf numFmtId="0" fontId="6" fillId="0" borderId="12" xfId="0" applyFont="1" applyBorder="1" applyAlignment="1" applyProtection="1">
      <alignment horizontal="right" vertical="center" wrapText="1"/>
      <protection locked="0"/>
    </xf>
    <xf numFmtId="0" fontId="34" fillId="0" borderId="0" xfId="10" applyFont="1" applyAlignment="1">
      <alignment horizontal="center" vertical="center" wrapText="1"/>
    </xf>
    <xf numFmtId="0" fontId="25" fillId="0" borderId="8" xfId="8" applyFont="1" applyFill="1" applyBorder="1" applyAlignment="1">
      <alignment horizontal="center" vertical="center" wrapText="1"/>
    </xf>
    <xf numFmtId="0" fontId="25" fillId="0" borderId="6" xfId="8" applyFont="1" applyFill="1" applyBorder="1" applyAlignment="1">
      <alignment horizontal="center" vertical="center" wrapText="1"/>
    </xf>
    <xf numFmtId="0" fontId="25" fillId="0" borderId="9" xfId="8" applyFont="1" applyFill="1" applyBorder="1" applyAlignment="1">
      <alignment horizontal="center" vertical="center" wrapText="1"/>
    </xf>
    <xf numFmtId="0" fontId="25" fillId="0" borderId="7" xfId="8" applyFont="1" applyFill="1" applyBorder="1" applyAlignment="1">
      <alignment horizontal="center" vertical="center" wrapText="1"/>
    </xf>
    <xf numFmtId="0" fontId="25" fillId="0" borderId="0" xfId="8" applyFont="1" applyFill="1" applyBorder="1" applyAlignment="1">
      <alignment horizontal="center" vertical="center" wrapText="1"/>
    </xf>
    <xf numFmtId="0" fontId="25" fillId="0" borderId="10" xfId="8" applyFont="1" applyFill="1" applyBorder="1" applyAlignment="1">
      <alignment horizontal="center" vertical="center" wrapText="1"/>
    </xf>
    <xf numFmtId="0" fontId="25" fillId="0" borderId="5" xfId="8" applyFont="1" applyFill="1" applyBorder="1" applyAlignment="1">
      <alignment horizontal="center" vertical="center" wrapText="1"/>
    </xf>
    <xf numFmtId="0" fontId="25" fillId="0" borderId="4" xfId="8" applyFont="1" applyFill="1" applyBorder="1" applyAlignment="1">
      <alignment horizontal="center" vertical="center" wrapText="1"/>
    </xf>
    <xf numFmtId="0" fontId="25" fillId="0" borderId="11" xfId="8" applyFont="1" applyFill="1" applyBorder="1" applyAlignment="1">
      <alignment horizontal="center" vertical="center" wrapText="1"/>
    </xf>
    <xf numFmtId="0" fontId="10" fillId="7" borderId="12" xfId="0" applyNumberFormat="1"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2" fillId="0" borderId="12" xfId="0" applyFont="1" applyFill="1" applyBorder="1" applyAlignment="1" applyProtection="1">
      <alignment horizontal="center" vertical="top"/>
      <protection locked="0"/>
    </xf>
    <xf numFmtId="0" fontId="25" fillId="0" borderId="45" xfId="8" applyFont="1" applyFill="1" applyBorder="1" applyAlignment="1">
      <alignment horizontal="center" vertical="center" wrapText="1"/>
    </xf>
    <xf numFmtId="0" fontId="25" fillId="0" borderId="31" xfId="8" applyFont="1" applyFill="1" applyBorder="1" applyAlignment="1">
      <alignment horizontal="center" vertical="center" wrapText="1"/>
    </xf>
    <xf numFmtId="0" fontId="6" fillId="0" borderId="45" xfId="8" applyFont="1" applyFill="1" applyBorder="1" applyAlignment="1">
      <alignment horizontal="center" vertical="center" wrapText="1"/>
    </xf>
    <xf numFmtId="0" fontId="6" fillId="0" borderId="46" xfId="8" applyFont="1" applyFill="1" applyBorder="1" applyAlignment="1">
      <alignment horizontal="center" vertical="center" wrapText="1"/>
    </xf>
    <xf numFmtId="0" fontId="6" fillId="0" borderId="31" xfId="8" applyFont="1" applyFill="1" applyBorder="1" applyAlignment="1">
      <alignment horizontal="center" vertical="center" wrapText="1"/>
    </xf>
    <xf numFmtId="0" fontId="6" fillId="0" borderId="2" xfId="8" applyFont="1" applyFill="1" applyBorder="1" applyAlignment="1">
      <alignment horizontal="center" vertical="center" wrapText="1"/>
    </xf>
    <xf numFmtId="14" fontId="25" fillId="0" borderId="2" xfId="8" applyNumberFormat="1" applyFont="1" applyFill="1" applyBorder="1" applyAlignment="1">
      <alignment horizontal="center" vertical="center" wrapText="1"/>
    </xf>
    <xf numFmtId="0" fontId="28" fillId="0" borderId="12" xfId="0" applyFont="1" applyBorder="1" applyAlignment="1">
      <alignment horizontal="center" vertical="center"/>
    </xf>
    <xf numFmtId="3" fontId="13" fillId="0" borderId="13" xfId="0" applyNumberFormat="1" applyFont="1" applyBorder="1" applyAlignment="1">
      <alignment horizontal="center" vertical="center" wrapText="1"/>
    </xf>
    <xf numFmtId="3" fontId="13" fillId="0" borderId="14" xfId="0" applyNumberFormat="1" applyFont="1" applyBorder="1" applyAlignment="1">
      <alignment horizontal="center" vertical="center" wrapText="1"/>
    </xf>
    <xf numFmtId="3" fontId="13" fillId="0" borderId="15" xfId="0" applyNumberFormat="1" applyFont="1" applyBorder="1" applyAlignment="1">
      <alignment horizontal="center" vertical="center" wrapText="1"/>
    </xf>
    <xf numFmtId="9" fontId="6" fillId="3" borderId="12" xfId="0" applyNumberFormat="1" applyFont="1" applyFill="1" applyBorder="1" applyAlignment="1" applyProtection="1">
      <alignment horizontal="center" vertical="center" wrapText="1"/>
      <protection locked="0"/>
    </xf>
    <xf numFmtId="0" fontId="8" fillId="7" borderId="17" xfId="0" applyNumberFormat="1" applyFont="1" applyFill="1" applyBorder="1" applyAlignment="1" applyProtection="1">
      <alignment horizontal="center" vertical="center"/>
      <protection locked="0"/>
    </xf>
    <xf numFmtId="0" fontId="8" fillId="7" borderId="12" xfId="0" applyNumberFormat="1" applyFont="1" applyFill="1" applyBorder="1" applyAlignment="1" applyProtection="1">
      <alignment horizontal="center" vertical="center"/>
      <protection locked="0"/>
    </xf>
    <xf numFmtId="0" fontId="4" fillId="9" borderId="16" xfId="0" applyFont="1" applyFill="1" applyBorder="1" applyAlignment="1">
      <alignment horizontal="left" vertical="center" wrapText="1"/>
    </xf>
    <xf numFmtId="0" fontId="5" fillId="0" borderId="0" xfId="0" applyFont="1" applyAlignment="1">
      <alignment horizontal="center" vertical="center" wrapText="1"/>
    </xf>
    <xf numFmtId="0" fontId="6" fillId="3" borderId="12" xfId="0" applyFont="1" applyFill="1" applyBorder="1" applyAlignment="1" applyProtection="1">
      <alignment horizontal="center" vertical="center" wrapText="1"/>
      <protection locked="0"/>
    </xf>
    <xf numFmtId="0" fontId="3" fillId="0" borderId="0" xfId="0" applyFont="1" applyAlignment="1">
      <alignment horizontal="center"/>
    </xf>
    <xf numFmtId="0" fontId="2" fillId="10" borderId="12" xfId="0" applyFont="1" applyFill="1" applyBorder="1" applyAlignment="1">
      <alignment horizontal="right" vertical="center"/>
    </xf>
    <xf numFmtId="0" fontId="10" fillId="11" borderId="18" xfId="0" applyFont="1" applyFill="1" applyBorder="1" applyAlignment="1">
      <alignment horizontal="center"/>
    </xf>
    <xf numFmtId="0" fontId="10" fillId="11" borderId="19" xfId="0" applyFont="1" applyFill="1" applyBorder="1" applyAlignment="1">
      <alignment horizontal="center"/>
    </xf>
    <xf numFmtId="0" fontId="10" fillId="11" borderId="20" xfId="0" applyFont="1" applyFill="1" applyBorder="1" applyAlignment="1">
      <alignment horizontal="center"/>
    </xf>
    <xf numFmtId="0" fontId="4" fillId="11" borderId="12" xfId="0" applyFont="1" applyFill="1" applyBorder="1" applyAlignment="1">
      <alignment horizontal="left" vertical="center" wrapText="1"/>
    </xf>
    <xf numFmtId="0" fontId="4" fillId="8" borderId="0" xfId="0" applyFont="1" applyFill="1" applyBorder="1" applyAlignment="1">
      <alignment horizontal="left" vertical="center"/>
    </xf>
    <xf numFmtId="0" fontId="16" fillId="12" borderId="2" xfId="0" applyFont="1" applyFill="1" applyBorder="1" applyAlignment="1">
      <alignment horizontal="left"/>
    </xf>
    <xf numFmtId="0" fontId="16" fillId="12" borderId="2" xfId="0" applyFont="1" applyFill="1" applyBorder="1" applyAlignment="1">
      <alignment horizontal="center"/>
    </xf>
    <xf numFmtId="0" fontId="21" fillId="0" borderId="0" xfId="0" applyFont="1" applyAlignment="1">
      <alignment horizontal="left" wrapText="1"/>
    </xf>
    <xf numFmtId="0" fontId="0" fillId="0" borderId="0" xfId="0" applyFill="1" applyAlignment="1">
      <alignment horizontal="left" vertical="top"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wrapText="1"/>
    </xf>
    <xf numFmtId="0" fontId="9" fillId="7" borderId="21" xfId="4" applyNumberFormat="1" applyFont="1" applyFill="1" applyBorder="1" applyAlignment="1" applyProtection="1">
      <alignment horizontal="center" vertical="center"/>
      <protection locked="0"/>
    </xf>
    <xf numFmtId="0" fontId="9" fillId="7" borderId="0" xfId="4" applyNumberFormat="1" applyFont="1" applyFill="1" applyAlignment="1" applyProtection="1">
      <alignment horizontal="center" vertical="center"/>
      <protection locked="0"/>
    </xf>
  </cellXfs>
  <cellStyles count="11">
    <cellStyle name="Millares" xfId="1" builtinId="3"/>
    <cellStyle name="Millares [0]" xfId="2" builtinId="6"/>
    <cellStyle name="Millares 2" xfId="7" xr:uid="{EA57885F-2B0C-4121-ADB1-0BA469AC6DF4}"/>
    <cellStyle name="Moneda [0]" xfId="3" builtinId="7"/>
    <cellStyle name="Normal" xfId="0" builtinId="0"/>
    <cellStyle name="Normal 2" xfId="4" xr:uid="{00000000-0005-0000-0000-000005000000}"/>
    <cellStyle name="Normal 2 2" xfId="9" xr:uid="{E413AC53-AB52-4120-90E2-C1C6443B3E35}"/>
    <cellStyle name="Normal 3" xfId="8" xr:uid="{545CCFDD-61F1-4537-9D5C-AD062ECACF36}"/>
    <cellStyle name="Normal 4" xfId="10" xr:uid="{2EE069D4-5426-4395-BC9A-A0541456C432}"/>
    <cellStyle name="Normal_Anexo 1 RFP Valorem CalificarV2" xfId="5" xr:uid="{00000000-0005-0000-0000-000006000000}"/>
    <cellStyle name="Porcentaje" xfId="6" builtinId="5"/>
  </cellStyles>
  <dxfs count="18">
    <dxf>
      <font>
        <b/>
        <i val="0"/>
        <strike val="0"/>
        <condense val="0"/>
        <extend val="0"/>
        <outline val="0"/>
        <shadow val="0"/>
        <u val="none"/>
        <vertAlign val="baseline"/>
        <sz val="11"/>
        <color theme="1"/>
        <name val="Calibri"/>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medium">
          <color indexed="64"/>
        </top>
        <bottom/>
        <vertical/>
        <horizontal/>
      </border>
    </dxf>
    <dxf>
      <alignment horizontal="general" vertical="bottom"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8" tint="0.79998168889431442"/>
        </patternFill>
      </fill>
      <alignment horizontal="general" vertical="center"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1</xdr:row>
      <xdr:rowOff>76201</xdr:rowOff>
    </xdr:from>
    <xdr:to>
      <xdr:col>0</xdr:col>
      <xdr:colOff>828675</xdr:colOff>
      <xdr:row>3</xdr:row>
      <xdr:rowOff>229908</xdr:rowOff>
    </xdr:to>
    <xdr:pic>
      <xdr:nvPicPr>
        <xdr:cNvPr id="5" name="Imagen 4">
          <a:extLst>
            <a:ext uri="{FF2B5EF4-FFF2-40B4-BE49-F238E27FC236}">
              <a16:creationId xmlns:a16="http://schemas.microsoft.com/office/drawing/2014/main" id="{D1B82A51-ACD1-44AD-B12B-9A5E9A439064}"/>
            </a:ext>
          </a:extLst>
        </xdr:cNvPr>
        <xdr:cNvPicPr>
          <a:picLocks noChangeAspect="1"/>
        </xdr:cNvPicPr>
      </xdr:nvPicPr>
      <xdr:blipFill>
        <a:blip xmlns:r="http://schemas.openxmlformats.org/officeDocument/2006/relationships" r:embed="rId1"/>
        <a:stretch>
          <a:fillRect/>
        </a:stretch>
      </xdr:blipFill>
      <xdr:spPr>
        <a:xfrm>
          <a:off x="171450" y="695326"/>
          <a:ext cx="657225" cy="7537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158462</xdr:colOff>
      <xdr:row>1</xdr:row>
      <xdr:rowOff>184439</xdr:rowOff>
    </xdr:from>
    <xdr:to>
      <xdr:col>1</xdr:col>
      <xdr:colOff>445374</xdr:colOff>
      <xdr:row>3</xdr:row>
      <xdr:rowOff>274494</xdr:rowOff>
    </xdr:to>
    <xdr:pic>
      <xdr:nvPicPr>
        <xdr:cNvPr id="6" name="Imagen 5">
          <a:extLst>
            <a:ext uri="{FF2B5EF4-FFF2-40B4-BE49-F238E27FC236}">
              <a16:creationId xmlns:a16="http://schemas.microsoft.com/office/drawing/2014/main" id="{022DB299-EA97-48F8-9B83-DA2F17974F8D}"/>
            </a:ext>
          </a:extLst>
        </xdr:cNvPr>
        <xdr:cNvPicPr>
          <a:picLocks noChangeAspect="1"/>
        </xdr:cNvPicPr>
      </xdr:nvPicPr>
      <xdr:blipFill>
        <a:blip xmlns:r="http://schemas.openxmlformats.org/officeDocument/2006/relationships" r:embed="rId1"/>
        <a:stretch>
          <a:fillRect/>
        </a:stretch>
      </xdr:blipFill>
      <xdr:spPr>
        <a:xfrm>
          <a:off x="158462" y="336839"/>
          <a:ext cx="601237" cy="6901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1</xdr:row>
      <xdr:rowOff>76200</xdr:rowOff>
    </xdr:from>
    <xdr:to>
      <xdr:col>1</xdr:col>
      <xdr:colOff>220237</xdr:colOff>
      <xdr:row>3</xdr:row>
      <xdr:rowOff>118630</xdr:rowOff>
    </xdr:to>
    <xdr:pic>
      <xdr:nvPicPr>
        <xdr:cNvPr id="5" name="Imagen 4">
          <a:extLst>
            <a:ext uri="{FF2B5EF4-FFF2-40B4-BE49-F238E27FC236}">
              <a16:creationId xmlns:a16="http://schemas.microsoft.com/office/drawing/2014/main" id="{DFA98107-3C65-4ACE-87B8-B407A70243CC}"/>
            </a:ext>
          </a:extLst>
        </xdr:cNvPr>
        <xdr:cNvPicPr>
          <a:picLocks noChangeAspect="1"/>
        </xdr:cNvPicPr>
      </xdr:nvPicPr>
      <xdr:blipFill>
        <a:blip xmlns:r="http://schemas.openxmlformats.org/officeDocument/2006/relationships" r:embed="rId1"/>
        <a:stretch>
          <a:fillRect/>
        </a:stretch>
      </xdr:blipFill>
      <xdr:spPr>
        <a:xfrm>
          <a:off x="47625" y="400050"/>
          <a:ext cx="601237" cy="6901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118245</xdr:colOff>
      <xdr:row>1</xdr:row>
      <xdr:rowOff>240242</xdr:rowOff>
    </xdr:from>
    <xdr:to>
      <xdr:col>0</xdr:col>
      <xdr:colOff>559858</xdr:colOff>
      <xdr:row>3</xdr:row>
      <xdr:rowOff>94843</xdr:rowOff>
    </xdr:to>
    <xdr:pic>
      <xdr:nvPicPr>
        <xdr:cNvPr id="7" name="Imagen 6">
          <a:extLst>
            <a:ext uri="{FF2B5EF4-FFF2-40B4-BE49-F238E27FC236}">
              <a16:creationId xmlns:a16="http://schemas.microsoft.com/office/drawing/2014/main" id="{D2668162-8669-43FB-AA6D-BB6A7543ACD0}"/>
            </a:ext>
          </a:extLst>
        </xdr:cNvPr>
        <xdr:cNvPicPr>
          <a:picLocks noChangeAspect="1"/>
        </xdr:cNvPicPr>
      </xdr:nvPicPr>
      <xdr:blipFill>
        <a:blip xmlns:r="http://schemas.openxmlformats.org/officeDocument/2006/relationships" r:embed="rId1"/>
        <a:stretch>
          <a:fillRect/>
        </a:stretch>
      </xdr:blipFill>
      <xdr:spPr>
        <a:xfrm>
          <a:off x="118245" y="388409"/>
          <a:ext cx="441613" cy="5531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1971675</xdr:colOff>
      <xdr:row>10</xdr:row>
      <xdr:rowOff>180975</xdr:rowOff>
    </xdr:from>
    <xdr:to>
      <xdr:col>2</xdr:col>
      <xdr:colOff>2162140</xdr:colOff>
      <xdr:row>10</xdr:row>
      <xdr:rowOff>371440</xdr:rowOff>
    </xdr:to>
    <xdr:pic>
      <xdr:nvPicPr>
        <xdr:cNvPr id="3" name="Imagen 2">
          <a:extLst>
            <a:ext uri="{FF2B5EF4-FFF2-40B4-BE49-F238E27FC236}">
              <a16:creationId xmlns:a16="http://schemas.microsoft.com/office/drawing/2014/main" id="{1395B631-6244-4855-ABA9-FF39C2D986D9}"/>
            </a:ext>
          </a:extLst>
        </xdr:cNvPr>
        <xdr:cNvPicPr>
          <a:picLocks noChangeAspect="1"/>
        </xdr:cNvPicPr>
      </xdr:nvPicPr>
      <xdr:blipFill>
        <a:blip xmlns:r="http://schemas.openxmlformats.org/officeDocument/2006/relationships" r:embed="rId1"/>
        <a:stretch>
          <a:fillRect/>
        </a:stretch>
      </xdr:blipFill>
      <xdr:spPr>
        <a:xfrm>
          <a:off x="5962650" y="5505450"/>
          <a:ext cx="190465" cy="190465"/>
        </a:xfrm>
        <a:prstGeom prst="rect">
          <a:avLst/>
        </a:prstGeom>
      </xdr:spPr>
    </xdr:pic>
    <xdr:clientData/>
  </xdr:twoCellAnchor>
  <xdr:twoCellAnchor editAs="oneCell">
    <xdr:from>
      <xdr:col>2</xdr:col>
      <xdr:colOff>3838575</xdr:colOff>
      <xdr:row>10</xdr:row>
      <xdr:rowOff>180975</xdr:rowOff>
    </xdr:from>
    <xdr:to>
      <xdr:col>2</xdr:col>
      <xdr:colOff>4062057</xdr:colOff>
      <xdr:row>10</xdr:row>
      <xdr:rowOff>390489</xdr:rowOff>
    </xdr:to>
    <xdr:pic>
      <xdr:nvPicPr>
        <xdr:cNvPr id="5" name="Imagen 4">
          <a:extLst>
            <a:ext uri="{FF2B5EF4-FFF2-40B4-BE49-F238E27FC236}">
              <a16:creationId xmlns:a16="http://schemas.microsoft.com/office/drawing/2014/main" id="{EEF1D011-8669-4908-8C12-8F4C623A6251}"/>
            </a:ext>
          </a:extLst>
        </xdr:cNvPr>
        <xdr:cNvPicPr>
          <a:picLocks noChangeAspect="1"/>
        </xdr:cNvPicPr>
      </xdr:nvPicPr>
      <xdr:blipFill>
        <a:blip xmlns:r="http://schemas.openxmlformats.org/officeDocument/2006/relationships" r:embed="rId2"/>
        <a:stretch>
          <a:fillRect/>
        </a:stretch>
      </xdr:blipFill>
      <xdr:spPr>
        <a:xfrm>
          <a:off x="7829550" y="5505450"/>
          <a:ext cx="223482" cy="2095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my.sharepoint.com/INTERVENTORIA%20ICBF/OFICIALES/0_INICIO/FCT%20CONTRATISTA/Anexos%20FCT/Anexo%20No.%206.%20Estimacion%20Esfuerzo_Ejercic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EST DE DESARROLLO"/>
      <sheetName val="CONCEPTOS"/>
      <sheetName val="LISTAS"/>
      <sheetName val="Hoja1"/>
      <sheetName val="VAF"/>
      <sheetName val="FACTOR_TECNICO"/>
      <sheetName val="GOB_EN_LINEA"/>
      <sheetName val="FACTOR_AMBIENTE"/>
      <sheetName val="2 EST POR ETAPAS"/>
      <sheetName val="3 DISTR POR ROLES"/>
      <sheetName val="4 COSTO DEL SPRINT"/>
    </sheetNames>
    <sheetDataSet>
      <sheetData sheetId="0">
        <row r="11">
          <cell r="F11">
            <v>3</v>
          </cell>
        </row>
        <row r="18">
          <cell r="F18">
            <v>15</v>
          </cell>
        </row>
        <row r="19">
          <cell r="F19">
            <v>18</v>
          </cell>
        </row>
        <row r="37">
          <cell r="F37">
            <v>0.82</v>
          </cell>
        </row>
        <row r="50">
          <cell r="F50">
            <v>0.42499999999999993</v>
          </cell>
        </row>
      </sheetData>
      <sheetData sheetId="1"/>
      <sheetData sheetId="2"/>
      <sheetData sheetId="3"/>
      <sheetData sheetId="4"/>
      <sheetData sheetId="5"/>
      <sheetData sheetId="6"/>
      <sheetData sheetId="7"/>
      <sheetData sheetId="8"/>
      <sheetData sheetId="9"/>
      <sheetData sheetId="1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61C4019-B735-46E5-A09E-04FFBB86549F}" name="Tabla2" displayName="Tabla2" ref="B11:O18" totalsRowShown="0" headerRowDxfId="17" dataDxfId="15" headerRowBorderDxfId="16" tableBorderDxfId="14">
  <autoFilter ref="B11:O18" xr:uid="{7A3AFE9B-365C-4B94-8578-BFCA31763EB2}"/>
  <tableColumns count="14">
    <tableColumn id="1" xr3:uid="{D87835E6-24FF-4D84-9964-9A37F73ABB44}" name="Sistema Distribuido" dataDxfId="13"/>
    <tableColumn id="2" xr3:uid="{C8CDD15F-D91C-485B-A8E6-53272AE1898C}" name="Objetivos de performance o tiempo de respuesta" dataDxfId="12"/>
    <tableColumn id="3" xr3:uid="{CFC620F5-C1AE-4838-ACD2-90041916436E}" name="Eficiencia del usuario final" dataDxfId="11"/>
    <tableColumn id="4" xr3:uid="{245C503E-3014-4CB3-B427-DA52DA835707}" name="Procesamiento interno complejo" dataDxfId="10"/>
    <tableColumn id="5" xr3:uid="{1E2F2C51-619B-4F05-836F-ED8750B63E51}" name="El código debe ser reutilizable" dataDxfId="9"/>
    <tableColumn id="6" xr3:uid="{0A7E7860-7DA4-4850-A379-8BFB7E1796A6}" name="Facilidad de instalación" dataDxfId="8"/>
    <tableColumn id="7" xr3:uid="{E1F0231A-718B-43D4-89AE-85A4A7663DA7}" name="Facilidad de uso" dataDxfId="7"/>
    <tableColumn id="8" xr3:uid="{8613D0B0-BB05-4A2C-83DB-2E1DDF134176}" name="Portabilidad" dataDxfId="6"/>
    <tableColumn id="9" xr3:uid="{882961C0-7920-4DB4-B786-61822D939850}" name="Facilidad de cambio" dataDxfId="5"/>
    <tableColumn id="10" xr3:uid="{071770AA-A22C-40B4-843B-90412CCA2A0D}" name="Concurrencia" dataDxfId="4"/>
    <tableColumn id="11" xr3:uid="{EEF40D4D-5F19-43E3-8F63-C11861CD374B}" name="Incluye características especiales de seguridad" dataDxfId="3"/>
    <tableColumn id="12" xr3:uid="{E4F7E30D-9304-4849-8B8E-4F9E61EE3D4D}" name="Provee acceso directo a terceras partes" dataDxfId="2"/>
    <tableColumn id="13" xr3:uid="{C8BC5D60-ABB1-4F45-AF1A-95BA6CFA425E}" name="Se requieren facilidades especiales de entrenamiento a usuarios" dataDxfId="1"/>
    <tableColumn id="14" xr3:uid="{E8A457CA-1837-4790-83F2-66363ABD1735}" name="Ítem"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M71"/>
  <sheetViews>
    <sheetView showGridLines="0" tabSelected="1" topLeftCell="B1" zoomScaleNormal="100" workbookViewId="0">
      <selection activeCell="G2" sqref="G2"/>
    </sheetView>
  </sheetViews>
  <sheetFormatPr baseColWidth="10" defaultColWidth="9.140625" defaultRowHeight="12" x14ac:dyDescent="0.25"/>
  <cols>
    <col min="1" max="1" width="17.85546875" style="5" customWidth="1"/>
    <col min="2" max="2" width="45.140625" style="10" customWidth="1"/>
    <col min="3" max="3" width="37" style="11" customWidth="1"/>
    <col min="4" max="4" width="6.42578125" style="12" customWidth="1"/>
    <col min="5" max="5" width="39.28515625" style="9" customWidth="1"/>
    <col min="6" max="6" width="17.42578125" style="8" bestFit="1" customWidth="1"/>
    <col min="7" max="7" width="33.42578125" style="9" customWidth="1"/>
    <col min="8" max="8" width="3.42578125" style="5" customWidth="1"/>
    <col min="9" max="16384" width="9.140625" style="5"/>
  </cols>
  <sheetData>
    <row r="1" spans="1:7" s="35" customFormat="1" ht="48.75" customHeight="1" thickBot="1" x14ac:dyDescent="0.25">
      <c r="A1" s="138"/>
      <c r="B1" s="132"/>
      <c r="C1" s="132"/>
      <c r="D1" s="132"/>
      <c r="E1" s="132"/>
      <c r="F1" s="132"/>
      <c r="G1" s="132"/>
    </row>
    <row r="2" spans="1:7" s="35" customFormat="1" ht="27" customHeight="1" x14ac:dyDescent="0.2">
      <c r="A2" s="169"/>
      <c r="B2" s="170" t="s">
        <v>344</v>
      </c>
      <c r="C2" s="170"/>
      <c r="D2" s="170"/>
      <c r="E2" s="170"/>
      <c r="F2" s="146" t="s">
        <v>319</v>
      </c>
      <c r="G2" s="148">
        <v>44448</v>
      </c>
    </row>
    <row r="3" spans="1:7" s="35" customFormat="1" ht="20.25" customHeight="1" x14ac:dyDescent="0.2">
      <c r="A3" s="169"/>
      <c r="B3" s="170"/>
      <c r="C3" s="170"/>
      <c r="D3" s="170"/>
      <c r="E3" s="170"/>
      <c r="F3" s="145" t="s">
        <v>343</v>
      </c>
      <c r="G3" s="147" t="s">
        <v>320</v>
      </c>
    </row>
    <row r="4" spans="1:7" s="35" customFormat="1" ht="31.5" customHeight="1" thickBot="1" x14ac:dyDescent="0.25">
      <c r="A4" s="169"/>
      <c r="B4" s="170"/>
      <c r="C4" s="170"/>
      <c r="D4" s="170"/>
      <c r="E4" s="170"/>
      <c r="F4" s="167" t="s">
        <v>321</v>
      </c>
      <c r="G4" s="168"/>
    </row>
    <row r="5" spans="1:7" s="35" customFormat="1" ht="48.75" customHeight="1" x14ac:dyDescent="0.2">
      <c r="A5" s="138"/>
      <c r="B5" s="132"/>
      <c r="C5" s="132"/>
      <c r="D5" s="132"/>
      <c r="E5" s="132"/>
      <c r="F5" s="132"/>
      <c r="G5" s="132"/>
    </row>
    <row r="7" spans="1:7" ht="15" x14ac:dyDescent="0.25">
      <c r="B7" s="172" t="s">
        <v>0</v>
      </c>
      <c r="C7" s="172"/>
      <c r="D7" s="172"/>
      <c r="E7" s="172"/>
      <c r="F7" s="172"/>
      <c r="G7" s="172"/>
    </row>
    <row r="8" spans="1:7" s="6" customFormat="1" x14ac:dyDescent="0.25">
      <c r="B8" s="13" t="s">
        <v>1</v>
      </c>
      <c r="C8" s="14" t="s">
        <v>2</v>
      </c>
      <c r="D8" s="13" t="s">
        <v>3</v>
      </c>
      <c r="E8" s="13" t="s">
        <v>4</v>
      </c>
      <c r="F8" s="13" t="s">
        <v>96</v>
      </c>
      <c r="G8" s="13" t="s">
        <v>5</v>
      </c>
    </row>
    <row r="9" spans="1:7" ht="36" x14ac:dyDescent="0.25">
      <c r="B9" s="15" t="s">
        <v>6</v>
      </c>
      <c r="C9" s="16" t="s">
        <v>173</v>
      </c>
      <c r="D9" s="17">
        <v>1</v>
      </c>
      <c r="E9" s="18"/>
      <c r="F9" s="17">
        <f>+D9*E9</f>
        <v>0</v>
      </c>
      <c r="G9" s="165" t="s">
        <v>101</v>
      </c>
    </row>
    <row r="10" spans="1:7" ht="60" x14ac:dyDescent="0.25">
      <c r="B10" s="15" t="s">
        <v>7</v>
      </c>
      <c r="C10" s="16" t="s">
        <v>8</v>
      </c>
      <c r="D10" s="17">
        <v>2</v>
      </c>
      <c r="E10" s="18"/>
      <c r="F10" s="17">
        <f>+D10*E10</f>
        <v>0</v>
      </c>
      <c r="G10" s="165"/>
    </row>
    <row r="11" spans="1:7" ht="24" x14ac:dyDescent="0.25">
      <c r="B11" s="15" t="s">
        <v>9</v>
      </c>
      <c r="C11" s="16" t="s">
        <v>10</v>
      </c>
      <c r="D11" s="17">
        <v>3</v>
      </c>
      <c r="E11" s="18"/>
      <c r="F11" s="17">
        <f>+D11*E11</f>
        <v>0</v>
      </c>
      <c r="G11" s="165"/>
    </row>
    <row r="12" spans="1:7" x14ac:dyDescent="0.25">
      <c r="B12" s="173" t="s">
        <v>11</v>
      </c>
      <c r="C12" s="173"/>
      <c r="D12" s="173"/>
      <c r="E12" s="173"/>
      <c r="F12" s="37">
        <f>SUM(F9:F11)</f>
        <v>0</v>
      </c>
      <c r="G12" s="165"/>
    </row>
    <row r="13" spans="1:7" x14ac:dyDescent="0.25">
      <c r="B13" s="5"/>
      <c r="C13" s="5"/>
      <c r="D13" s="5"/>
      <c r="E13" s="5"/>
      <c r="F13" s="5"/>
      <c r="G13" s="5"/>
    </row>
    <row r="14" spans="1:7" ht="15" x14ac:dyDescent="0.25">
      <c r="B14" s="172" t="s">
        <v>322</v>
      </c>
      <c r="C14" s="172"/>
      <c r="D14" s="172"/>
      <c r="E14" s="172"/>
      <c r="F14" s="172"/>
      <c r="G14" s="172"/>
    </row>
    <row r="15" spans="1:7" s="6" customFormat="1" ht="24" x14ac:dyDescent="0.25">
      <c r="B15" s="13" t="s">
        <v>97</v>
      </c>
      <c r="C15" s="14" t="s">
        <v>100</v>
      </c>
      <c r="D15" s="13" t="s">
        <v>3</v>
      </c>
      <c r="E15" s="13" t="s">
        <v>327</v>
      </c>
      <c r="F15" s="13" t="s">
        <v>328</v>
      </c>
      <c r="G15" s="13" t="s">
        <v>5</v>
      </c>
    </row>
    <row r="16" spans="1:7" x14ac:dyDescent="0.25">
      <c r="B16" s="15" t="s">
        <v>323</v>
      </c>
      <c r="C16" s="16" t="s">
        <v>12</v>
      </c>
      <c r="D16" s="17">
        <v>5</v>
      </c>
      <c r="E16" s="18"/>
      <c r="F16" s="17">
        <f>D16*E16</f>
        <v>0</v>
      </c>
      <c r="G16" s="165" t="s">
        <v>101</v>
      </c>
    </row>
    <row r="17" spans="1:7" ht="15" customHeight="1" x14ac:dyDescent="0.25">
      <c r="B17" s="15" t="s">
        <v>324</v>
      </c>
      <c r="C17" s="16" t="s">
        <v>13</v>
      </c>
      <c r="D17" s="17">
        <v>10</v>
      </c>
      <c r="E17" s="18"/>
      <c r="F17" s="17">
        <f>D17*E17</f>
        <v>0</v>
      </c>
      <c r="G17" s="165"/>
    </row>
    <row r="18" spans="1:7" ht="15" customHeight="1" x14ac:dyDescent="0.25">
      <c r="B18" s="15" t="s">
        <v>325</v>
      </c>
      <c r="C18" s="16" t="s">
        <v>14</v>
      </c>
      <c r="D18" s="17">
        <v>15</v>
      </c>
      <c r="E18" s="18"/>
      <c r="F18" s="17">
        <f>D18*E18</f>
        <v>0</v>
      </c>
      <c r="G18" s="165"/>
    </row>
    <row r="19" spans="1:7" ht="15" customHeight="1" x14ac:dyDescent="0.25">
      <c r="B19" s="164" t="s">
        <v>15</v>
      </c>
      <c r="C19" s="164"/>
      <c r="D19" s="164"/>
      <c r="E19" s="164"/>
      <c r="F19" s="38">
        <f>SUM(F16:F18)</f>
        <v>0</v>
      </c>
      <c r="G19" s="165"/>
    </row>
    <row r="20" spans="1:7" ht="15" customHeight="1" x14ac:dyDescent="0.25">
      <c r="B20" s="164" t="s">
        <v>326</v>
      </c>
      <c r="C20" s="164"/>
      <c r="D20" s="164"/>
      <c r="E20" s="164"/>
      <c r="F20" s="38">
        <f>TAW+TBF</f>
        <v>0</v>
      </c>
      <c r="G20" s="165"/>
    </row>
    <row r="21" spans="1:7" x14ac:dyDescent="0.25">
      <c r="B21" s="5"/>
      <c r="C21" s="5"/>
      <c r="D21" s="5"/>
      <c r="E21" s="5"/>
      <c r="F21" s="5"/>
      <c r="G21" s="5"/>
    </row>
    <row r="22" spans="1:7" ht="15" x14ac:dyDescent="0.25">
      <c r="B22" s="172" t="s">
        <v>16</v>
      </c>
      <c r="C22" s="172"/>
      <c r="D22" s="172"/>
      <c r="E22" s="172"/>
      <c r="F22" s="172"/>
      <c r="G22" s="172"/>
    </row>
    <row r="23" spans="1:7" s="6" customFormat="1" ht="24" x14ac:dyDescent="0.25">
      <c r="A23" s="22"/>
      <c r="B23" s="13" t="s">
        <v>17</v>
      </c>
      <c r="C23" s="14" t="s">
        <v>18</v>
      </c>
      <c r="D23" s="13" t="s">
        <v>3</v>
      </c>
      <c r="E23" s="13" t="s">
        <v>19</v>
      </c>
      <c r="F23" s="13" t="s">
        <v>20</v>
      </c>
      <c r="G23" s="13" t="s">
        <v>5</v>
      </c>
    </row>
    <row r="24" spans="1:7" x14ac:dyDescent="0.25">
      <c r="A24" s="23" t="s">
        <v>21</v>
      </c>
      <c r="B24" s="15" t="s">
        <v>22</v>
      </c>
      <c r="C24" s="16" t="s">
        <v>23</v>
      </c>
      <c r="D24" s="19">
        <v>2</v>
      </c>
      <c r="E24" s="18"/>
      <c r="F24" s="121">
        <f>+IFERROR( D24*VLOOKUP(E24,FACTOR_TECNICO!$B$13:$O$18,14,),0)</f>
        <v>0</v>
      </c>
      <c r="G24" s="165" t="s">
        <v>101</v>
      </c>
    </row>
    <row r="25" spans="1:7" x14ac:dyDescent="0.25">
      <c r="A25" s="23" t="s">
        <v>24</v>
      </c>
      <c r="B25" s="20" t="s">
        <v>25</v>
      </c>
      <c r="C25" s="16" t="s">
        <v>23</v>
      </c>
      <c r="D25" s="123">
        <v>1</v>
      </c>
      <c r="E25" s="18"/>
      <c r="F25" s="121">
        <f>+IFERROR(D25*VLOOKUP(E25,FACTOR_TECNICO!C13:O18,13,),0)</f>
        <v>0</v>
      </c>
      <c r="G25" s="165"/>
    </row>
    <row r="26" spans="1:7" ht="36" x14ac:dyDescent="0.25">
      <c r="A26" s="23" t="s">
        <v>27</v>
      </c>
      <c r="B26" s="20" t="s">
        <v>28</v>
      </c>
      <c r="C26" s="16" t="s">
        <v>203</v>
      </c>
      <c r="D26" s="123">
        <v>1</v>
      </c>
      <c r="E26" s="151"/>
      <c r="F26" s="17">
        <f>+IFERROR(D26*VLOOKUP(E26,FACTOR_TECNICO!C14:O19,13,),0)</f>
        <v>0</v>
      </c>
      <c r="G26" s="165"/>
    </row>
    <row r="27" spans="1:7" ht="36" x14ac:dyDescent="0.25">
      <c r="A27" s="23" t="s">
        <v>29</v>
      </c>
      <c r="B27" s="20" t="s">
        <v>30</v>
      </c>
      <c r="C27" s="16" t="s">
        <v>255</v>
      </c>
      <c r="D27" s="123">
        <v>1</v>
      </c>
      <c r="E27" s="151"/>
      <c r="F27" s="17">
        <f>+IFERROR(D27*VLOOKUP(E27,FACTOR_TECNICO!C15:O20,13,),0)</f>
        <v>0</v>
      </c>
      <c r="G27" s="165"/>
    </row>
    <row r="28" spans="1:7" x14ac:dyDescent="0.25">
      <c r="A28" s="23" t="s">
        <v>31</v>
      </c>
      <c r="B28" s="20" t="s">
        <v>32</v>
      </c>
      <c r="C28" s="16" t="s">
        <v>23</v>
      </c>
      <c r="D28" s="123">
        <v>1</v>
      </c>
      <c r="E28" s="18"/>
      <c r="F28" s="17">
        <f>+IFERROR( D28*VLOOKUP(E28,FACTOR_TECNICO!$F$13:$O$18,10,),0)</f>
        <v>0</v>
      </c>
      <c r="G28" s="165"/>
    </row>
    <row r="29" spans="1:7" x14ac:dyDescent="0.25">
      <c r="A29" s="23" t="s">
        <v>33</v>
      </c>
      <c r="B29" s="20" t="s">
        <v>34</v>
      </c>
      <c r="C29" s="16" t="s">
        <v>23</v>
      </c>
      <c r="D29" s="123">
        <v>0.5</v>
      </c>
      <c r="E29" s="18"/>
      <c r="F29" s="17">
        <f>+IFERROR( D29*VLOOKUP(E29,FACTOR_TECNICO!$G$13:$O$18,9,),0)</f>
        <v>0</v>
      </c>
      <c r="G29" s="165"/>
    </row>
    <row r="30" spans="1:7" ht="24" x14ac:dyDescent="0.25">
      <c r="A30" s="23" t="s">
        <v>36</v>
      </c>
      <c r="B30" s="20" t="s">
        <v>37</v>
      </c>
      <c r="C30" s="16" t="s">
        <v>256</v>
      </c>
      <c r="D30" s="123">
        <v>0.5</v>
      </c>
      <c r="E30" s="151"/>
      <c r="F30" s="17">
        <f>+IFERROR(D30*VLOOKUP(E30,FACTOR_TECNICO!C18:O23,13,),0)</f>
        <v>0</v>
      </c>
      <c r="G30" s="165"/>
    </row>
    <row r="31" spans="1:7" x14ac:dyDescent="0.25">
      <c r="A31" s="23" t="s">
        <v>38</v>
      </c>
      <c r="B31" s="20" t="s">
        <v>39</v>
      </c>
      <c r="C31" s="16" t="s">
        <v>23</v>
      </c>
      <c r="D31" s="123">
        <v>2</v>
      </c>
      <c r="E31" s="18"/>
      <c r="F31" s="17">
        <f>+IFERROR(D31*VLOOKUP(E31,FACTOR_TECNICO!I13:O18,7,),0)</f>
        <v>0</v>
      </c>
      <c r="G31" s="165"/>
    </row>
    <row r="32" spans="1:7" ht="24" x14ac:dyDescent="0.25">
      <c r="A32" s="23" t="s">
        <v>41</v>
      </c>
      <c r="B32" s="20" t="s">
        <v>42</v>
      </c>
      <c r="C32" s="16" t="s">
        <v>306</v>
      </c>
      <c r="D32" s="123">
        <v>1</v>
      </c>
      <c r="E32" s="151"/>
      <c r="F32" s="17">
        <f>+IFERROR(D32*VLOOKUP(E32,FACTOR_TECNICO!C20:O25,13,),0)</f>
        <v>0</v>
      </c>
      <c r="G32" s="165"/>
    </row>
    <row r="33" spans="1:7" ht="24" x14ac:dyDescent="0.25">
      <c r="A33" s="23" t="s">
        <v>43</v>
      </c>
      <c r="B33" s="20" t="s">
        <v>44</v>
      </c>
      <c r="C33" s="16" t="s">
        <v>307</v>
      </c>
      <c r="D33" s="123">
        <v>1</v>
      </c>
      <c r="E33" s="151"/>
      <c r="F33" s="17">
        <f>+IFERROR(D33*VLOOKUP(E33,FACTOR_TECNICO!C21:O26,13,),0)</f>
        <v>0</v>
      </c>
      <c r="G33" s="165"/>
    </row>
    <row r="34" spans="1:7" x14ac:dyDescent="0.25">
      <c r="A34" s="23" t="s">
        <v>45</v>
      </c>
      <c r="B34" s="20" t="s">
        <v>46</v>
      </c>
      <c r="C34" s="16" t="s">
        <v>23</v>
      </c>
      <c r="D34" s="123">
        <v>1</v>
      </c>
      <c r="E34" s="18"/>
      <c r="F34" s="17">
        <f>+IFERROR(D34*VLOOKUP(E34,Tabla2[[Incluye características especiales de seguridad]:[Ítem]],4,),0)</f>
        <v>0</v>
      </c>
      <c r="G34" s="165"/>
    </row>
    <row r="35" spans="1:7" x14ac:dyDescent="0.25">
      <c r="A35" s="23" t="s">
        <v>47</v>
      </c>
      <c r="B35" s="20" t="s">
        <v>48</v>
      </c>
      <c r="C35" s="16" t="s">
        <v>23</v>
      </c>
      <c r="D35" s="123">
        <v>1</v>
      </c>
      <c r="E35" s="18"/>
      <c r="F35" s="17">
        <f>+IFERROR(D35*VLOOKUP(E35,FACTOR_TECNICO!M13:O18,3,),0)</f>
        <v>0</v>
      </c>
      <c r="G35" s="165"/>
    </row>
    <row r="36" spans="1:7" ht="24" x14ac:dyDescent="0.25">
      <c r="A36" s="23" t="s">
        <v>49</v>
      </c>
      <c r="B36" s="20" t="s">
        <v>50</v>
      </c>
      <c r="C36" s="16" t="s">
        <v>23</v>
      </c>
      <c r="D36" s="123">
        <v>1</v>
      </c>
      <c r="E36" s="18"/>
      <c r="F36" s="17">
        <f>+IFERROR(D36*VLOOKUP(E36,FACTOR_TECNICO!N13:O18,2,),0)</f>
        <v>0</v>
      </c>
      <c r="G36" s="165"/>
    </row>
    <row r="37" spans="1:7" x14ac:dyDescent="0.25">
      <c r="B37" s="175" t="s">
        <v>51</v>
      </c>
      <c r="C37" s="175"/>
      <c r="D37" s="175"/>
      <c r="E37" s="175"/>
      <c r="F37" s="21">
        <f>SUM(F24:F36)</f>
        <v>0</v>
      </c>
      <c r="G37" s="165"/>
    </row>
    <row r="38" spans="1:7" ht="18.75" customHeight="1" x14ac:dyDescent="0.25">
      <c r="B38" s="164" t="s">
        <v>52</v>
      </c>
      <c r="C38" s="164"/>
      <c r="D38" s="164"/>
      <c r="E38" s="164"/>
      <c r="F38" s="38">
        <f>0.6+(0.01*F37)</f>
        <v>0.6</v>
      </c>
      <c r="G38" s="165"/>
    </row>
    <row r="39" spans="1:7" x14ac:dyDescent="0.25">
      <c r="B39" s="5"/>
      <c r="C39" s="5"/>
      <c r="D39" s="5"/>
      <c r="E39" s="5"/>
      <c r="F39" s="5"/>
      <c r="G39" s="5"/>
    </row>
    <row r="40" spans="1:7" ht="15" x14ac:dyDescent="0.25">
      <c r="B40" s="172" t="s">
        <v>53</v>
      </c>
      <c r="C40" s="172"/>
      <c r="D40" s="172"/>
      <c r="E40" s="172"/>
      <c r="F40" s="172"/>
      <c r="G40" s="172"/>
    </row>
    <row r="41" spans="1:7" s="6" customFormat="1" x14ac:dyDescent="0.25">
      <c r="B41" s="24" t="s">
        <v>17</v>
      </c>
      <c r="C41" s="25" t="s">
        <v>18</v>
      </c>
      <c r="D41" s="24" t="s">
        <v>3</v>
      </c>
      <c r="E41" s="24" t="s">
        <v>19</v>
      </c>
      <c r="F41" s="24" t="s">
        <v>54</v>
      </c>
      <c r="G41" s="24" t="s">
        <v>55</v>
      </c>
    </row>
    <row r="42" spans="1:7" x14ac:dyDescent="0.25">
      <c r="A42" s="23" t="s">
        <v>56</v>
      </c>
      <c r="B42" s="30" t="s">
        <v>57</v>
      </c>
      <c r="C42" s="26" t="s">
        <v>58</v>
      </c>
      <c r="D42" s="27" t="s">
        <v>59</v>
      </c>
      <c r="E42" s="29"/>
      <c r="F42" s="17">
        <f>+IFERROR(D42*VLOOKUP(E42,FACTOR_AMBIENTE!$B$12:$J$14,9,),0)</f>
        <v>0</v>
      </c>
      <c r="G42" s="166" t="s">
        <v>101</v>
      </c>
    </row>
    <row r="43" spans="1:7" x14ac:dyDescent="0.25">
      <c r="A43" s="23" t="s">
        <v>60</v>
      </c>
      <c r="B43" s="30" t="s">
        <v>61</v>
      </c>
      <c r="C43" s="26" t="s">
        <v>58</v>
      </c>
      <c r="D43" s="27" t="s">
        <v>35</v>
      </c>
      <c r="E43" s="29"/>
      <c r="F43" s="17">
        <f>+IFERROR(D43*VLOOKUP(E43,FACTOR_AMBIENTE!$C$12:$J$14,8,),0)</f>
        <v>0</v>
      </c>
      <c r="G43" s="166"/>
    </row>
    <row r="44" spans="1:7" x14ac:dyDescent="0.25">
      <c r="A44" s="23" t="s">
        <v>62</v>
      </c>
      <c r="B44" s="30" t="s">
        <v>110</v>
      </c>
      <c r="C44" s="26" t="s">
        <v>58</v>
      </c>
      <c r="D44" s="27" t="s">
        <v>26</v>
      </c>
      <c r="E44" s="152"/>
      <c r="F44" s="17">
        <f>+IFERROR(D44*VLOOKUP(E44,FACTOR_AMBIENTE!$D$12:$J$14,7,),0)</f>
        <v>0</v>
      </c>
      <c r="G44" s="166"/>
    </row>
    <row r="45" spans="1:7" x14ac:dyDescent="0.25">
      <c r="A45" s="23" t="s">
        <v>63</v>
      </c>
      <c r="B45" s="30" t="s">
        <v>329</v>
      </c>
      <c r="C45" s="26" t="s">
        <v>58</v>
      </c>
      <c r="D45" s="27" t="s">
        <v>35</v>
      </c>
      <c r="E45" s="152"/>
      <c r="F45" s="17">
        <f>+IFERROR(D45*VLOOKUP(E45,FACTOR_AMBIENTE!$E$12:$J$14,6,),0)</f>
        <v>0</v>
      </c>
      <c r="G45" s="166"/>
    </row>
    <row r="46" spans="1:7" x14ac:dyDescent="0.25">
      <c r="A46" s="23" t="s">
        <v>64</v>
      </c>
      <c r="B46" s="30" t="s">
        <v>65</v>
      </c>
      <c r="C46" s="26" t="s">
        <v>66</v>
      </c>
      <c r="D46" s="27" t="s">
        <v>26</v>
      </c>
      <c r="E46" s="152"/>
      <c r="F46" s="17">
        <f>+IFERROR(D46*VLOOKUP(E46,FACTOR_AMBIENTE!$F$12:$J$14,5,),0)</f>
        <v>0</v>
      </c>
      <c r="G46" s="166"/>
    </row>
    <row r="47" spans="1:7" ht="24" x14ac:dyDescent="0.25">
      <c r="A47" s="23" t="s">
        <v>67</v>
      </c>
      <c r="B47" s="30" t="s">
        <v>68</v>
      </c>
      <c r="C47" s="26" t="s">
        <v>69</v>
      </c>
      <c r="D47" s="27" t="s">
        <v>40</v>
      </c>
      <c r="E47" s="152"/>
      <c r="F47" s="17">
        <f>+IFERROR(D47*VLOOKUP(E47,FACTOR_AMBIENTE!$G$12:$J$14,4,),0)</f>
        <v>0</v>
      </c>
      <c r="G47" s="166"/>
    </row>
    <row r="48" spans="1:7" ht="17.25" customHeight="1" x14ac:dyDescent="0.25">
      <c r="A48" s="23" t="s">
        <v>70</v>
      </c>
      <c r="B48" s="30" t="s">
        <v>71</v>
      </c>
      <c r="C48" s="26" t="s">
        <v>72</v>
      </c>
      <c r="D48" s="27" t="s">
        <v>73</v>
      </c>
      <c r="E48" s="152"/>
      <c r="F48" s="17">
        <f>+IFERROR(VLOOKUP(E48,FACTOR_AMBIENTE!$H$12:$J$14,3,),0)</f>
        <v>0</v>
      </c>
      <c r="G48" s="166"/>
    </row>
    <row r="49" spans="1:13" ht="24" x14ac:dyDescent="0.25">
      <c r="A49" s="23" t="s">
        <v>74</v>
      </c>
      <c r="B49" s="30" t="s">
        <v>75</v>
      </c>
      <c r="C49" s="26" t="s">
        <v>76</v>
      </c>
      <c r="D49" s="27">
        <v>-1</v>
      </c>
      <c r="E49" s="152"/>
      <c r="F49" s="17">
        <f>+IFERROR(VLOOKUP(E49,FACTOR_AMBIENTE!$I$12:$J$14,2,),0)</f>
        <v>0</v>
      </c>
      <c r="G49" s="166"/>
    </row>
    <row r="50" spans="1:13" x14ac:dyDescent="0.25">
      <c r="B50" s="162" t="s">
        <v>77</v>
      </c>
      <c r="C50" s="162"/>
      <c r="D50" s="162"/>
      <c r="E50" s="162"/>
      <c r="F50" s="28">
        <f>SUM(F42:F49)</f>
        <v>0</v>
      </c>
      <c r="G50" s="166"/>
    </row>
    <row r="51" spans="1:13" ht="17.25" customHeight="1" x14ac:dyDescent="0.25">
      <c r="B51" s="163" t="s">
        <v>78</v>
      </c>
      <c r="C51" s="163"/>
      <c r="D51" s="163"/>
      <c r="E51" s="163"/>
      <c r="F51" s="71">
        <f>1.4 + (-0.03*F50)</f>
        <v>1.4</v>
      </c>
      <c r="G51" s="166"/>
    </row>
    <row r="52" spans="1:13" x14ac:dyDescent="0.25">
      <c r="B52" s="5"/>
      <c r="C52" s="5"/>
      <c r="D52" s="5"/>
      <c r="E52" s="5"/>
      <c r="F52" s="5"/>
      <c r="G52" s="7"/>
    </row>
    <row r="53" spans="1:13" ht="18.75" customHeight="1" x14ac:dyDescent="0.25">
      <c r="B53" s="164" t="s">
        <v>330</v>
      </c>
      <c r="C53" s="164"/>
      <c r="D53" s="164"/>
      <c r="E53" s="164"/>
      <c r="F53" s="72">
        <f>UUCP * TCF *EF</f>
        <v>0</v>
      </c>
      <c r="G53" s="7"/>
    </row>
    <row r="54" spans="1:13" x14ac:dyDescent="0.25">
      <c r="B54" s="5"/>
      <c r="C54" s="5"/>
      <c r="D54" s="5"/>
      <c r="E54" s="5"/>
      <c r="F54" s="5"/>
      <c r="G54" s="7"/>
    </row>
    <row r="55" spans="1:13" ht="39.75" customHeight="1" x14ac:dyDescent="0.25">
      <c r="B55" s="52" t="s">
        <v>331</v>
      </c>
      <c r="C55" s="160" t="s">
        <v>332</v>
      </c>
      <c r="D55" s="161"/>
      <c r="E55" s="161"/>
      <c r="F55" s="82">
        <v>14</v>
      </c>
      <c r="G55" s="141" t="s">
        <v>109</v>
      </c>
    </row>
    <row r="56" spans="1:13" x14ac:dyDescent="0.25">
      <c r="B56" s="5"/>
      <c r="C56" s="5"/>
      <c r="D56" s="5"/>
      <c r="E56" s="5"/>
      <c r="F56" s="5"/>
      <c r="G56" s="7"/>
    </row>
    <row r="57" spans="1:13" ht="19.5" customHeight="1" x14ac:dyDescent="0.25">
      <c r="B57" s="174" t="s">
        <v>79</v>
      </c>
      <c r="C57" s="174"/>
      <c r="D57" s="174"/>
      <c r="E57" s="174"/>
      <c r="F57" s="39">
        <f>ROUND(F53*F55,0)</f>
        <v>0</v>
      </c>
      <c r="G57" s="7"/>
    </row>
    <row r="59" spans="1:13" ht="27.75" customHeight="1" x14ac:dyDescent="0.25">
      <c r="A59" s="171" t="s">
        <v>342</v>
      </c>
      <c r="B59" s="171"/>
      <c r="C59" s="171"/>
      <c r="D59" s="171"/>
      <c r="E59" s="171"/>
      <c r="F59" s="171"/>
      <c r="G59" s="171"/>
      <c r="H59" s="158"/>
      <c r="I59" s="158"/>
      <c r="J59" s="158"/>
      <c r="K59" s="158"/>
      <c r="L59" s="158"/>
      <c r="M59" s="158"/>
    </row>
    <row r="60" spans="1:13" x14ac:dyDescent="0.25">
      <c r="B60" s="5"/>
      <c r="C60" s="5"/>
      <c r="D60" s="5"/>
      <c r="E60" s="5"/>
    </row>
    <row r="61" spans="1:13" x14ac:dyDescent="0.25">
      <c r="B61" s="5"/>
      <c r="C61" s="5"/>
      <c r="D61" s="5"/>
      <c r="E61" s="5"/>
    </row>
    <row r="62" spans="1:13" x14ac:dyDescent="0.25">
      <c r="B62" s="5"/>
      <c r="C62" s="5"/>
      <c r="D62" s="5"/>
      <c r="E62" s="5"/>
    </row>
    <row r="63" spans="1:13" x14ac:dyDescent="0.25">
      <c r="B63" s="5"/>
      <c r="C63" s="5"/>
      <c r="D63" s="5"/>
      <c r="E63" s="5"/>
    </row>
    <row r="64" spans="1:13" x14ac:dyDescent="0.25">
      <c r="B64" s="5"/>
      <c r="C64" s="5"/>
      <c r="D64" s="5"/>
      <c r="E64" s="5"/>
    </row>
    <row r="65" spans="2:5" x14ac:dyDescent="0.25">
      <c r="B65" s="5"/>
      <c r="C65" s="5"/>
      <c r="D65" s="5"/>
      <c r="E65" s="5"/>
    </row>
    <row r="66" spans="2:5" x14ac:dyDescent="0.25">
      <c r="B66" s="5"/>
      <c r="C66" s="5"/>
      <c r="D66" s="5"/>
      <c r="E66" s="5"/>
    </row>
    <row r="67" spans="2:5" x14ac:dyDescent="0.25">
      <c r="B67" s="5"/>
      <c r="C67" s="5"/>
      <c r="D67" s="5"/>
      <c r="E67" s="5"/>
    </row>
    <row r="68" spans="2:5" x14ac:dyDescent="0.25">
      <c r="B68" s="5"/>
      <c r="C68" s="5"/>
      <c r="D68" s="5"/>
      <c r="E68" s="5"/>
    </row>
    <row r="69" spans="2:5" x14ac:dyDescent="0.25">
      <c r="B69" s="5"/>
      <c r="C69" s="5"/>
      <c r="D69" s="5"/>
      <c r="E69" s="5"/>
    </row>
    <row r="70" spans="2:5" x14ac:dyDescent="0.25">
      <c r="B70" s="5"/>
      <c r="C70" s="5"/>
      <c r="D70" s="5"/>
      <c r="E70" s="5"/>
    </row>
    <row r="71" spans="2:5" x14ac:dyDescent="0.25">
      <c r="B71" s="5"/>
      <c r="C71" s="5"/>
      <c r="D71" s="5"/>
      <c r="E71" s="5"/>
    </row>
  </sheetData>
  <sheetProtection formatCells="0" formatColumns="0" formatRows="0" insertColumns="0" insertRows="0" insertHyperlinks="0" deleteColumns="0" deleteRows="0" sort="0" autoFilter="0" pivotTables="0"/>
  <mergeCells count="22">
    <mergeCell ref="F4:G4"/>
    <mergeCell ref="A2:A4"/>
    <mergeCell ref="B2:E4"/>
    <mergeCell ref="A59:G59"/>
    <mergeCell ref="B22:G22"/>
    <mergeCell ref="B7:G7"/>
    <mergeCell ref="B12:E12"/>
    <mergeCell ref="B14:G14"/>
    <mergeCell ref="B19:E19"/>
    <mergeCell ref="B20:E20"/>
    <mergeCell ref="G9:G12"/>
    <mergeCell ref="G16:G20"/>
    <mergeCell ref="B57:E57"/>
    <mergeCell ref="B37:E37"/>
    <mergeCell ref="B38:E38"/>
    <mergeCell ref="B40:G40"/>
    <mergeCell ref="C55:E55"/>
    <mergeCell ref="B50:E50"/>
    <mergeCell ref="B51:E51"/>
    <mergeCell ref="B53:E53"/>
    <mergeCell ref="G24:G38"/>
    <mergeCell ref="G42:G51"/>
  </mergeCells>
  <dataValidations count="2">
    <dataValidation type="whole" allowBlank="1" showInputMessage="1" showErrorMessage="1" error="Revisar,  debe ser un valor entero." sqref="F55" xr:uid="{00000000-0002-0000-0000-000001000000}">
      <formula1>1</formula1>
      <formula2>100</formula2>
    </dataValidation>
    <dataValidation type="whole" allowBlank="1" showInputMessage="1" showErrorMessage="1" sqref="E9:E11 E16:E18" xr:uid="{00000000-0002-0000-0000-000002000000}">
      <formula1>0</formula1>
      <formula2>9999999</formula2>
    </dataValidation>
  </dataValidations>
  <printOptions horizontalCentered="1"/>
  <pageMargins left="0.19685039370078741" right="0.19685039370078741" top="0.19685039370078741" bottom="0.19685039370078741" header="0" footer="0"/>
  <pageSetup scale="52" orientation="portrait" r:id="rId1"/>
  <drawing r:id="rId2"/>
  <extLst>
    <ext xmlns:x14="http://schemas.microsoft.com/office/spreadsheetml/2009/9/main" uri="{CCE6A557-97BC-4b89-ADB6-D9C93CAAB3DF}">
      <x14:dataValidations xmlns:xm="http://schemas.microsoft.com/office/excel/2006/main" count="21">
        <x14:dataValidation type="list" allowBlank="1" showInputMessage="1" showErrorMessage="1" xr:uid="{A2D00CD8-375D-4577-9D36-5E8E5F29FE8A}">
          <x14:formula1>
            <xm:f>FACTOR_TECNICO!$C$13:$C$18</xm:f>
          </x14:formula1>
          <xm:sqref>E25</xm:sqref>
        </x14:dataValidation>
        <x14:dataValidation type="list" allowBlank="1" showInputMessage="1" showErrorMessage="1" xr:uid="{509F5A8C-54AC-420C-B5D8-640A02D470C6}">
          <x14:formula1>
            <xm:f>FACTOR_TECNICO!$B$13:$B$18</xm:f>
          </x14:formula1>
          <xm:sqref>E24</xm:sqref>
        </x14:dataValidation>
        <x14:dataValidation type="list" allowBlank="1" showInputMessage="1" showErrorMessage="1" xr:uid="{BFB50FC7-F472-47DD-9FAA-6BC322CA56AA}">
          <x14:formula1>
            <xm:f>FACTOR_TECNICO!$F$13:$F$18</xm:f>
          </x14:formula1>
          <xm:sqref>E28</xm:sqref>
        </x14:dataValidation>
        <x14:dataValidation type="list" allowBlank="1" showInputMessage="1" showErrorMessage="1" xr:uid="{4C017083-3C42-4C67-B4C7-B6556882B6E4}">
          <x14:formula1>
            <xm:f>FACTOR_TECNICO!$G$13:$G$18</xm:f>
          </x14:formula1>
          <xm:sqref>E29</xm:sqref>
        </x14:dataValidation>
        <x14:dataValidation type="list" allowBlank="1" showInputMessage="1" showErrorMessage="1" xr:uid="{00505CE2-55F1-4870-8B08-F9C9C8088027}">
          <x14:formula1>
            <xm:f>FACTOR_TECNICO!$I$13:$I$18</xm:f>
          </x14:formula1>
          <xm:sqref>E31</xm:sqref>
        </x14:dataValidation>
        <x14:dataValidation type="list" allowBlank="1" showInputMessage="1" showErrorMessage="1" xr:uid="{B45E6E68-43E0-4B01-8B5C-EBE184E5995E}">
          <x14:formula1>
            <xm:f>FACTOR_TECNICO!$L$13:$L$18</xm:f>
          </x14:formula1>
          <xm:sqref>E34</xm:sqref>
        </x14:dataValidation>
        <x14:dataValidation type="list" allowBlank="1" showInputMessage="1" showErrorMessage="1" xr:uid="{2094E640-D665-41D6-A01F-BB4AA40D512E}">
          <x14:formula1>
            <xm:f>FACTOR_TECNICO!$M$13:$M$18</xm:f>
          </x14:formula1>
          <xm:sqref>E35</xm:sqref>
        </x14:dataValidation>
        <x14:dataValidation type="list" allowBlank="1" showInputMessage="1" showErrorMessage="1" xr:uid="{5E1C908B-493F-4006-A5B8-42D37FDDBF81}">
          <x14:formula1>
            <xm:f>FACTOR_TECNICO!$N$13:$N$18</xm:f>
          </x14:formula1>
          <xm:sqref>E36</xm:sqref>
        </x14:dataValidation>
        <x14:dataValidation type="list" allowBlank="1" showInputMessage="1" showErrorMessage="1" xr:uid="{8F4B765C-AC2D-4E08-AE0D-F0BAE7E5217F}">
          <x14:formula1>
            <xm:f>FACTOR_AMBIENTE!$B$12:$B$14</xm:f>
          </x14:formula1>
          <xm:sqref>E42</xm:sqref>
        </x14:dataValidation>
        <x14:dataValidation type="list" allowBlank="1" showInputMessage="1" showErrorMessage="1" xr:uid="{9355012B-3CF2-40F3-A742-B78884081B5A}">
          <x14:formula1>
            <xm:f>FACTOR_AMBIENTE!$C$12:$C$14</xm:f>
          </x14:formula1>
          <xm:sqref>E43</xm:sqref>
        </x14:dataValidation>
        <x14:dataValidation type="list" allowBlank="1" showInputMessage="1" showErrorMessage="1" xr:uid="{4FE20937-A960-4842-9E4B-AA71B9C7D820}">
          <x14:formula1>
            <xm:f>FACTOR_AMBIENTE!$D$12:$D$14</xm:f>
          </x14:formula1>
          <xm:sqref>E44</xm:sqref>
        </x14:dataValidation>
        <x14:dataValidation type="list" allowBlank="1" showInputMessage="1" showErrorMessage="1" xr:uid="{295BA483-840B-4849-916C-598C88E27108}">
          <x14:formula1>
            <xm:f>FACTOR_AMBIENTE!$E$12:$E$14</xm:f>
          </x14:formula1>
          <xm:sqref>E45</xm:sqref>
        </x14:dataValidation>
        <x14:dataValidation type="list" allowBlank="1" showInputMessage="1" showErrorMessage="1" xr:uid="{BB5D6C13-2D44-4CD3-95FF-E5E7EF2708FB}">
          <x14:formula1>
            <xm:f>FACTOR_AMBIENTE!$F$12:$F$14</xm:f>
          </x14:formula1>
          <xm:sqref>E46</xm:sqref>
        </x14:dataValidation>
        <x14:dataValidation type="list" allowBlank="1" showInputMessage="1" showErrorMessage="1" xr:uid="{0A66695E-84F5-4435-8041-A052AC4C26CE}">
          <x14:formula1>
            <xm:f>FACTOR_AMBIENTE!$G$12:$G$14</xm:f>
          </x14:formula1>
          <xm:sqref>E47</xm:sqref>
        </x14:dataValidation>
        <x14:dataValidation type="list" allowBlank="1" showInputMessage="1" showErrorMessage="1" xr:uid="{062CD80C-A5C8-4745-8752-0B794C4D2029}">
          <x14:formula1>
            <xm:f>FACTOR_AMBIENTE!$H$12:$H$14</xm:f>
          </x14:formula1>
          <xm:sqref>E48</xm:sqref>
        </x14:dataValidation>
        <x14:dataValidation type="list" allowBlank="1" showInputMessage="1" showErrorMessage="1" xr:uid="{BC459432-D9D5-4367-B22F-ADDD8CF32387}">
          <x14:formula1>
            <xm:f>FACTOR_AMBIENTE!$I$12:$I$14</xm:f>
          </x14:formula1>
          <xm:sqref>E49</xm:sqref>
        </x14:dataValidation>
        <x14:dataValidation type="list" allowBlank="1" showInputMessage="1" showErrorMessage="1" xr:uid="{3E97138D-D05E-44CB-BD2A-B425E7FDADD7}">
          <x14:formula1>
            <xm:f>FACTOR_TECNICO!$K$13:$K$18</xm:f>
          </x14:formula1>
          <xm:sqref>E33</xm:sqref>
        </x14:dataValidation>
        <x14:dataValidation type="list" allowBlank="1" showInputMessage="1" showErrorMessage="1" xr:uid="{D3D8F2DB-06B1-47B7-929C-B752C07C5F97}">
          <x14:formula1>
            <xm:f>FACTOR_TECNICO!$J$13:$J$18</xm:f>
          </x14:formula1>
          <xm:sqref>E32</xm:sqref>
        </x14:dataValidation>
        <x14:dataValidation type="list" allowBlank="1" showInputMessage="1" showErrorMessage="1" xr:uid="{48390F97-5EE3-4E48-AEF4-EFCA51EBAEDC}">
          <x14:formula1>
            <xm:f>FACTOR_TECNICO!$H$13:$H$18</xm:f>
          </x14:formula1>
          <xm:sqref>E30</xm:sqref>
        </x14:dataValidation>
        <x14:dataValidation type="list" allowBlank="1" showInputMessage="1" showErrorMessage="1" xr:uid="{EAFD7360-E21E-4FC8-BFA3-CEE52EFDAEB8}">
          <x14:formula1>
            <xm:f>FACTOR_TECNICO!$E$13:$E$18</xm:f>
          </x14:formula1>
          <xm:sqref>E27</xm:sqref>
        </x14:dataValidation>
        <x14:dataValidation type="list" allowBlank="1" showInputMessage="1" showErrorMessage="1" xr:uid="{9A73FD5A-15A8-48A7-923A-681CA621B367}">
          <x14:formula1>
            <xm:f>FACTOR_TECNICO!$D$13:$D$18</xm:f>
          </x14:formula1>
          <xm:sqref>E26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16DBF-E4E3-400A-A8F8-66333E54DE19}">
  <sheetPr codeName="Hoja1"/>
  <dimension ref="A2:O18"/>
  <sheetViews>
    <sheetView topLeftCell="J11" zoomScale="80" zoomScaleNormal="80" workbookViewId="0">
      <selection activeCell="N13" sqref="N13"/>
    </sheetView>
  </sheetViews>
  <sheetFormatPr baseColWidth="10" defaultRowHeight="15" x14ac:dyDescent="0.25"/>
  <cols>
    <col min="1" max="1" width="11.7109375" customWidth="1"/>
    <col min="2" max="2" width="41.42578125" customWidth="1"/>
    <col min="3" max="3" width="46.28515625" customWidth="1"/>
    <col min="4" max="4" width="41.5703125" customWidth="1"/>
    <col min="5" max="5" width="31.5703125" customWidth="1"/>
    <col min="6" max="8" width="30.7109375" customWidth="1"/>
    <col min="9" max="9" width="41.42578125" customWidth="1"/>
    <col min="10" max="11" width="30.7109375" customWidth="1"/>
    <col min="12" max="12" width="44.140625" customWidth="1"/>
    <col min="13" max="13" width="46.28515625" customWidth="1"/>
    <col min="14" max="14" width="59.7109375" customWidth="1"/>
    <col min="15" max="15" width="30.7109375" customWidth="1"/>
  </cols>
  <sheetData>
    <row r="2" spans="1:15" x14ac:dyDescent="0.25">
      <c r="A2" s="221" t="s">
        <v>16</v>
      </c>
      <c r="B2" s="222"/>
      <c r="C2" s="222"/>
      <c r="D2" s="222"/>
      <c r="E2" s="222"/>
      <c r="F2" s="222"/>
      <c r="G2" s="222"/>
      <c r="H2" s="222"/>
    </row>
    <row r="4" spans="1:15" x14ac:dyDescent="0.25">
      <c r="A4" s="85" t="s">
        <v>111</v>
      </c>
      <c r="B4" s="85">
        <v>0</v>
      </c>
      <c r="C4" s="85">
        <v>1</v>
      </c>
      <c r="D4" s="85">
        <v>2</v>
      </c>
      <c r="E4" s="85"/>
      <c r="F4" s="85">
        <v>3</v>
      </c>
      <c r="G4" s="85">
        <v>4</v>
      </c>
      <c r="H4" s="85">
        <v>5</v>
      </c>
    </row>
    <row r="5" spans="1:15" x14ac:dyDescent="0.25">
      <c r="A5" s="85" t="s">
        <v>112</v>
      </c>
      <c r="B5" s="85" t="s">
        <v>113</v>
      </c>
      <c r="C5" s="85" t="s">
        <v>174</v>
      </c>
      <c r="D5" s="85" t="s">
        <v>114</v>
      </c>
      <c r="E5" s="85"/>
      <c r="F5" s="85" t="s">
        <v>115</v>
      </c>
      <c r="G5" s="85" t="s">
        <v>116</v>
      </c>
      <c r="H5" s="85" t="s">
        <v>117</v>
      </c>
    </row>
    <row r="7" spans="1:15" x14ac:dyDescent="0.25">
      <c r="A7" s="86" t="s">
        <v>156</v>
      </c>
    </row>
    <row r="8" spans="1:15" x14ac:dyDescent="0.25">
      <c r="A8" s="86"/>
    </row>
    <row r="9" spans="1:15" x14ac:dyDescent="0.25">
      <c r="A9" s="86"/>
    </row>
    <row r="10" spans="1:15" x14ac:dyDescent="0.25">
      <c r="A10" s="86"/>
    </row>
    <row r="11" spans="1:15" s="90" customFormat="1" ht="15.75" thickBot="1" x14ac:dyDescent="0.3">
      <c r="B11" s="115" t="s">
        <v>22</v>
      </c>
      <c r="C11" s="116" t="s">
        <v>25</v>
      </c>
      <c r="D11" s="116" t="s">
        <v>28</v>
      </c>
      <c r="E11" s="116" t="s">
        <v>30</v>
      </c>
      <c r="F11" s="116" t="s">
        <v>32</v>
      </c>
      <c r="G11" s="116" t="s">
        <v>34</v>
      </c>
      <c r="H11" s="116" t="s">
        <v>37</v>
      </c>
      <c r="I11" s="116" t="s">
        <v>39</v>
      </c>
      <c r="J11" s="116" t="s">
        <v>42</v>
      </c>
      <c r="K11" s="116" t="s">
        <v>44</v>
      </c>
      <c r="L11" s="116" t="s">
        <v>46</v>
      </c>
      <c r="M11" s="116" t="s">
        <v>48</v>
      </c>
      <c r="N11" s="117" t="s">
        <v>50</v>
      </c>
      <c r="O11" s="118" t="s">
        <v>155</v>
      </c>
    </row>
    <row r="12" spans="1:15" s="90" customFormat="1" ht="75.75" thickBot="1" x14ac:dyDescent="0.3">
      <c r="B12" s="119" t="s">
        <v>195</v>
      </c>
      <c r="C12" s="122" t="s">
        <v>196</v>
      </c>
      <c r="D12" s="122" t="s">
        <v>200</v>
      </c>
      <c r="E12" s="122" t="s">
        <v>207</v>
      </c>
      <c r="F12" s="122" t="s">
        <v>245</v>
      </c>
      <c r="G12" s="122" t="s">
        <v>287</v>
      </c>
      <c r="H12" s="122" t="s">
        <v>246</v>
      </c>
      <c r="I12" s="122" t="s">
        <v>249</v>
      </c>
      <c r="J12" s="122" t="s">
        <v>257</v>
      </c>
      <c r="K12" s="122" t="s">
        <v>308</v>
      </c>
      <c r="L12" s="122" t="s">
        <v>274</v>
      </c>
      <c r="M12" s="122" t="s">
        <v>280</v>
      </c>
      <c r="N12" s="126" t="s">
        <v>286</v>
      </c>
      <c r="O12" s="120"/>
    </row>
    <row r="13" spans="1:15" ht="90.75" thickBot="1" x14ac:dyDescent="0.3">
      <c r="B13" s="111" t="s">
        <v>175</v>
      </c>
      <c r="C13" s="108" t="s">
        <v>176</v>
      </c>
      <c r="D13" s="125" t="s">
        <v>177</v>
      </c>
      <c r="E13" s="125" t="s">
        <v>177</v>
      </c>
      <c r="F13" s="108" t="s">
        <v>178</v>
      </c>
      <c r="G13" s="108" t="s">
        <v>179</v>
      </c>
      <c r="H13" s="108" t="s">
        <v>180</v>
      </c>
      <c r="I13" s="108" t="s">
        <v>181</v>
      </c>
      <c r="J13" s="108" t="s">
        <v>182</v>
      </c>
      <c r="K13" s="108" t="s">
        <v>182</v>
      </c>
      <c r="L13" s="108" t="s">
        <v>183</v>
      </c>
      <c r="M13" s="108" t="s">
        <v>184</v>
      </c>
      <c r="N13" s="109" t="s">
        <v>185</v>
      </c>
      <c r="O13" s="107">
        <v>0</v>
      </c>
    </row>
    <row r="14" spans="1:15" ht="75.75" thickBot="1" x14ac:dyDescent="0.3">
      <c r="B14" s="112" t="s">
        <v>186</v>
      </c>
      <c r="C14" s="92" t="s">
        <v>187</v>
      </c>
      <c r="D14" s="92" t="s">
        <v>208</v>
      </c>
      <c r="E14" s="92" t="s">
        <v>214</v>
      </c>
      <c r="F14" s="92" t="s">
        <v>235</v>
      </c>
      <c r="G14" s="92" t="s">
        <v>240</v>
      </c>
      <c r="H14" s="92" t="s">
        <v>214</v>
      </c>
      <c r="I14" s="92" t="s">
        <v>250</v>
      </c>
      <c r="J14" s="92" t="s">
        <v>251</v>
      </c>
      <c r="K14" s="92" t="s">
        <v>251</v>
      </c>
      <c r="L14" s="92" t="s">
        <v>269</v>
      </c>
      <c r="M14" s="92" t="s">
        <v>275</v>
      </c>
      <c r="N14" s="93" t="s">
        <v>281</v>
      </c>
      <c r="O14" s="107">
        <v>1</v>
      </c>
    </row>
    <row r="15" spans="1:15" ht="120.75" thickBot="1" x14ac:dyDescent="0.3">
      <c r="B15" s="112" t="s">
        <v>188</v>
      </c>
      <c r="C15" s="92" t="s">
        <v>189</v>
      </c>
      <c r="D15" s="92" t="s">
        <v>209</v>
      </c>
      <c r="E15" s="92" t="s">
        <v>215</v>
      </c>
      <c r="F15" s="92" t="s">
        <v>236</v>
      </c>
      <c r="G15" s="92" t="s">
        <v>241</v>
      </c>
      <c r="H15" s="92" t="s">
        <v>215</v>
      </c>
      <c r="I15" s="92" t="s">
        <v>231</v>
      </c>
      <c r="J15" s="92" t="s">
        <v>252</v>
      </c>
      <c r="K15" s="92" t="s">
        <v>252</v>
      </c>
      <c r="L15" s="92" t="s">
        <v>270</v>
      </c>
      <c r="M15" s="92" t="s">
        <v>276</v>
      </c>
      <c r="N15" s="93" t="s">
        <v>282</v>
      </c>
      <c r="O15" s="107">
        <v>2</v>
      </c>
    </row>
    <row r="16" spans="1:15" ht="120.75" thickBot="1" x14ac:dyDescent="0.3">
      <c r="B16" s="112" t="s">
        <v>190</v>
      </c>
      <c r="C16" s="92" t="s">
        <v>309</v>
      </c>
      <c r="D16" s="92" t="s">
        <v>210</v>
      </c>
      <c r="E16" s="92" t="s">
        <v>216</v>
      </c>
      <c r="F16" s="92" t="s">
        <v>237</v>
      </c>
      <c r="G16" s="92" t="s">
        <v>242</v>
      </c>
      <c r="H16" s="92" t="s">
        <v>216</v>
      </c>
      <c r="I16" s="92" t="s">
        <v>232</v>
      </c>
      <c r="J16" s="92" t="s">
        <v>253</v>
      </c>
      <c r="K16" s="92" t="s">
        <v>253</v>
      </c>
      <c r="L16" s="92" t="s">
        <v>271</v>
      </c>
      <c r="M16" s="92" t="s">
        <v>277</v>
      </c>
      <c r="N16" s="93" t="s">
        <v>283</v>
      </c>
      <c r="O16" s="107">
        <v>3</v>
      </c>
    </row>
    <row r="17" spans="2:15" ht="120.75" thickBot="1" x14ac:dyDescent="0.3">
      <c r="B17" s="112" t="s">
        <v>191</v>
      </c>
      <c r="C17" s="92" t="s">
        <v>192</v>
      </c>
      <c r="D17" s="92" t="s">
        <v>211</v>
      </c>
      <c r="E17" s="92" t="s">
        <v>217</v>
      </c>
      <c r="F17" s="92" t="s">
        <v>238</v>
      </c>
      <c r="G17" s="92" t="s">
        <v>243</v>
      </c>
      <c r="H17" s="92" t="s">
        <v>217</v>
      </c>
      <c r="I17" s="92" t="s">
        <v>233</v>
      </c>
      <c r="J17" s="92" t="s">
        <v>341</v>
      </c>
      <c r="K17" s="92" t="s">
        <v>341</v>
      </c>
      <c r="L17" s="92" t="s">
        <v>272</v>
      </c>
      <c r="M17" s="92" t="s">
        <v>278</v>
      </c>
      <c r="N17" s="93" t="s">
        <v>284</v>
      </c>
      <c r="O17" s="107">
        <v>4</v>
      </c>
    </row>
    <row r="18" spans="2:15" ht="195" x14ac:dyDescent="0.25">
      <c r="B18" s="113" t="s">
        <v>193</v>
      </c>
      <c r="C18" s="110" t="s">
        <v>194</v>
      </c>
      <c r="D18" s="110" t="s">
        <v>212</v>
      </c>
      <c r="E18" s="110" t="s">
        <v>218</v>
      </c>
      <c r="F18" s="110" t="s">
        <v>239</v>
      </c>
      <c r="G18" s="110" t="s">
        <v>244</v>
      </c>
      <c r="H18" s="110" t="s">
        <v>247</v>
      </c>
      <c r="I18" s="110" t="s">
        <v>234</v>
      </c>
      <c r="J18" s="110" t="s">
        <v>254</v>
      </c>
      <c r="K18" s="110" t="s">
        <v>254</v>
      </c>
      <c r="L18" s="110" t="s">
        <v>273</v>
      </c>
      <c r="M18" s="110" t="s">
        <v>279</v>
      </c>
      <c r="N18" s="114" t="s">
        <v>285</v>
      </c>
      <c r="O18" s="107">
        <v>5</v>
      </c>
    </row>
  </sheetData>
  <mergeCells count="1">
    <mergeCell ref="A2:H2"/>
  </mergeCells>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B0E8-F687-424D-9A50-B85012A49DD9}">
  <dimension ref="A2:J14"/>
  <sheetViews>
    <sheetView topLeftCell="D8" zoomScale="80" zoomScaleNormal="80" workbookViewId="0">
      <selection activeCell="C12" sqref="C12"/>
    </sheetView>
  </sheetViews>
  <sheetFormatPr baseColWidth="10" defaultRowHeight="15" x14ac:dyDescent="0.25"/>
  <cols>
    <col min="1" max="1" width="11.7109375" customWidth="1"/>
    <col min="2" max="2" width="41.42578125" customWidth="1"/>
    <col min="3" max="3" width="34.42578125" customWidth="1"/>
    <col min="4" max="4" width="41.5703125" customWidth="1"/>
    <col min="5" max="5" width="31.5703125" customWidth="1"/>
    <col min="6" max="8" width="30.7109375" customWidth="1"/>
    <col min="9" max="9" width="41.42578125" customWidth="1"/>
  </cols>
  <sheetData>
    <row r="2" spans="1:10" x14ac:dyDescent="0.25">
      <c r="A2" s="221" t="s">
        <v>53</v>
      </c>
      <c r="B2" s="222"/>
      <c r="C2" s="222"/>
      <c r="D2" s="222"/>
      <c r="E2" s="222"/>
      <c r="F2" s="222"/>
      <c r="G2" s="222"/>
      <c r="H2" s="222"/>
    </row>
    <row r="4" spans="1:10" x14ac:dyDescent="0.25">
      <c r="A4" s="85" t="s">
        <v>111</v>
      </c>
      <c r="B4" s="85">
        <v>0</v>
      </c>
      <c r="C4" s="85">
        <v>1</v>
      </c>
      <c r="D4" s="85">
        <v>2</v>
      </c>
      <c r="E4" s="85">
        <v>3</v>
      </c>
      <c r="F4" s="85">
        <v>4</v>
      </c>
      <c r="G4" s="85">
        <v>5</v>
      </c>
      <c r="H4" s="85"/>
    </row>
    <row r="5" spans="1:10" x14ac:dyDescent="0.25">
      <c r="A5" s="85" t="s">
        <v>112</v>
      </c>
      <c r="B5" s="85" t="s">
        <v>118</v>
      </c>
      <c r="C5" s="85" t="s">
        <v>174</v>
      </c>
      <c r="D5" s="85" t="s">
        <v>114</v>
      </c>
      <c r="E5" s="85" t="s">
        <v>119</v>
      </c>
      <c r="F5" s="85" t="s">
        <v>116</v>
      </c>
      <c r="G5" s="85" t="s">
        <v>120</v>
      </c>
      <c r="H5" s="85"/>
    </row>
    <row r="7" spans="1:10" x14ac:dyDescent="0.25">
      <c r="A7" s="86"/>
    </row>
    <row r="8" spans="1:10" x14ac:dyDescent="0.25">
      <c r="A8" s="86"/>
    </row>
    <row r="9" spans="1:10" x14ac:dyDescent="0.25">
      <c r="A9" s="86"/>
    </row>
    <row r="10" spans="1:10" ht="15.75" thickBot="1" x14ac:dyDescent="0.3">
      <c r="A10" s="86"/>
    </row>
    <row r="11" spans="1:10" s="90" customFormat="1" ht="30.75" thickBot="1" x14ac:dyDescent="0.3">
      <c r="B11" s="127" t="s">
        <v>57</v>
      </c>
      <c r="C11" s="127" t="s">
        <v>61</v>
      </c>
      <c r="D11" s="127" t="s">
        <v>110</v>
      </c>
      <c r="E11" s="127" t="s">
        <v>329</v>
      </c>
      <c r="F11" s="127" t="s">
        <v>65</v>
      </c>
      <c r="G11" s="127" t="s">
        <v>68</v>
      </c>
      <c r="H11" s="127" t="s">
        <v>71</v>
      </c>
      <c r="I11" s="127" t="s">
        <v>75</v>
      </c>
      <c r="J11" s="127" t="s">
        <v>293</v>
      </c>
    </row>
    <row r="12" spans="1:10" ht="97.5" customHeight="1" thickBot="1" x14ac:dyDescent="0.3">
      <c r="B12" s="87" t="s">
        <v>288</v>
      </c>
      <c r="C12" s="88" t="s">
        <v>288</v>
      </c>
      <c r="D12" s="88" t="s">
        <v>289</v>
      </c>
      <c r="E12" s="88" t="s">
        <v>290</v>
      </c>
      <c r="F12" s="88" t="s">
        <v>291</v>
      </c>
      <c r="G12" s="88" t="s">
        <v>292</v>
      </c>
      <c r="H12" s="88" t="s">
        <v>294</v>
      </c>
      <c r="I12" s="89" t="s">
        <v>295</v>
      </c>
      <c r="J12" s="128">
        <v>0</v>
      </c>
    </row>
    <row r="13" spans="1:10" ht="102" customHeight="1" thickBot="1" x14ac:dyDescent="0.3">
      <c r="B13" s="91" t="s">
        <v>296</v>
      </c>
      <c r="C13" s="92" t="s">
        <v>310</v>
      </c>
      <c r="D13" s="92" t="s">
        <v>311</v>
      </c>
      <c r="E13" s="92"/>
      <c r="F13" s="92" t="s">
        <v>314</v>
      </c>
      <c r="G13" s="92" t="s">
        <v>297</v>
      </c>
      <c r="H13" s="92" t="s">
        <v>298</v>
      </c>
      <c r="I13" s="93" t="s">
        <v>299</v>
      </c>
      <c r="J13" s="128">
        <v>3</v>
      </c>
    </row>
    <row r="14" spans="1:10" ht="74.25" customHeight="1" thickBot="1" x14ac:dyDescent="0.3">
      <c r="B14" s="94" t="s">
        <v>301</v>
      </c>
      <c r="C14" s="95" t="s">
        <v>302</v>
      </c>
      <c r="D14" s="95" t="s">
        <v>312</v>
      </c>
      <c r="E14" s="95" t="s">
        <v>313</v>
      </c>
      <c r="F14" s="95" t="s">
        <v>303</v>
      </c>
      <c r="G14" s="95" t="s">
        <v>304</v>
      </c>
      <c r="H14" s="95" t="s">
        <v>305</v>
      </c>
      <c r="I14" s="96" t="s">
        <v>300</v>
      </c>
      <c r="J14" s="129">
        <v>5</v>
      </c>
    </row>
  </sheetData>
  <mergeCells count="1">
    <mergeCell ref="A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pageSetUpPr fitToPage="1"/>
  </sheetPr>
  <dimension ref="A1:I18"/>
  <sheetViews>
    <sheetView showGridLines="0" topLeftCell="A2" zoomScaleNormal="100" workbookViewId="0">
      <selection activeCell="I2" sqref="I2"/>
    </sheetView>
  </sheetViews>
  <sheetFormatPr baseColWidth="10" defaultColWidth="9.140625" defaultRowHeight="12" x14ac:dyDescent="0.2"/>
  <cols>
    <col min="1" max="1" width="4.7109375" style="1" customWidth="1"/>
    <col min="2" max="2" width="8.42578125" style="2" customWidth="1"/>
    <col min="3" max="3" width="46.28515625" style="1" customWidth="1"/>
    <col min="4" max="4" width="15.7109375" style="1" customWidth="1"/>
    <col min="5" max="5" width="20.42578125" style="1" customWidth="1"/>
    <col min="6" max="7" width="7.42578125" style="1" customWidth="1"/>
    <col min="8" max="8" width="11.5703125" style="1" customWidth="1"/>
    <col min="9" max="9" width="13.28515625" style="1" customWidth="1"/>
    <col min="10" max="10" width="3.42578125" style="1" customWidth="1"/>
    <col min="11" max="16384" width="9.140625" style="1"/>
  </cols>
  <sheetData>
    <row r="1" spans="1:9" s="139" customFormat="1" x14ac:dyDescent="0.2">
      <c r="B1" s="140"/>
    </row>
    <row r="2" spans="1:9" s="139" customFormat="1" ht="21.75" customHeight="1" x14ac:dyDescent="0.2">
      <c r="A2" s="169"/>
      <c r="B2" s="169"/>
      <c r="C2" s="177" t="s">
        <v>345</v>
      </c>
      <c r="D2" s="178"/>
      <c r="E2" s="178"/>
      <c r="F2" s="179"/>
      <c r="G2" s="190" t="s">
        <v>319</v>
      </c>
      <c r="H2" s="191"/>
      <c r="I2" s="149">
        <v>44448</v>
      </c>
    </row>
    <row r="3" spans="1:9" s="139" customFormat="1" ht="25.5" x14ac:dyDescent="0.2">
      <c r="A3" s="169"/>
      <c r="B3" s="169"/>
      <c r="C3" s="180"/>
      <c r="D3" s="181"/>
      <c r="E3" s="181"/>
      <c r="F3" s="182"/>
      <c r="G3" s="190" t="s">
        <v>343</v>
      </c>
      <c r="H3" s="191"/>
      <c r="I3" s="156" t="s">
        <v>320</v>
      </c>
    </row>
    <row r="4" spans="1:9" s="139" customFormat="1" ht="27.75" customHeight="1" x14ac:dyDescent="0.2">
      <c r="A4" s="169"/>
      <c r="B4" s="169"/>
      <c r="C4" s="183"/>
      <c r="D4" s="184"/>
      <c r="E4" s="184"/>
      <c r="F4" s="185"/>
      <c r="G4" s="192" t="s">
        <v>321</v>
      </c>
      <c r="H4" s="193"/>
      <c r="I4" s="194"/>
    </row>
    <row r="5" spans="1:9" s="139" customFormat="1" x14ac:dyDescent="0.2">
      <c r="B5" s="140"/>
    </row>
    <row r="6" spans="1:9" ht="20.100000000000001" customHeight="1" x14ac:dyDescent="0.2">
      <c r="B6" s="46"/>
      <c r="C6" s="46"/>
      <c r="D6" s="46"/>
      <c r="E6" s="46"/>
      <c r="F6" s="46"/>
      <c r="G6" s="46"/>
      <c r="H6" s="46"/>
      <c r="I6" s="46"/>
    </row>
    <row r="7" spans="1:9" ht="15" x14ac:dyDescent="0.2">
      <c r="B7" s="186" t="s">
        <v>99</v>
      </c>
      <c r="C7" s="186"/>
      <c r="D7" s="186"/>
      <c r="E7" s="186"/>
      <c r="F7" s="186"/>
      <c r="G7" s="186"/>
      <c r="H7" s="186"/>
      <c r="I7" s="186"/>
    </row>
    <row r="8" spans="1:9" ht="24" x14ac:dyDescent="0.2">
      <c r="B8" s="187" t="s">
        <v>80</v>
      </c>
      <c r="C8" s="187"/>
      <c r="D8" s="32" t="s">
        <v>81</v>
      </c>
      <c r="E8" s="32" t="s">
        <v>89</v>
      </c>
      <c r="F8" s="187" t="s">
        <v>82</v>
      </c>
      <c r="G8" s="187"/>
      <c r="H8" s="187"/>
      <c r="I8" s="187"/>
    </row>
    <row r="9" spans="1:9" ht="18.75" customHeight="1" x14ac:dyDescent="0.2">
      <c r="B9" s="33">
        <v>1</v>
      </c>
      <c r="C9" s="34" t="s">
        <v>83</v>
      </c>
      <c r="D9" s="66">
        <v>0.1</v>
      </c>
      <c r="E9" s="68">
        <f>ROUND(+$E$11*D9/$D$11,0)</f>
        <v>0</v>
      </c>
      <c r="F9" s="188" t="s">
        <v>102</v>
      </c>
      <c r="G9" s="188"/>
      <c r="H9" s="188"/>
      <c r="I9" s="188"/>
    </row>
    <row r="10" spans="1:9" ht="18.75" customHeight="1" x14ac:dyDescent="0.2">
      <c r="B10" s="33">
        <v>2</v>
      </c>
      <c r="C10" s="34" t="s">
        <v>84</v>
      </c>
      <c r="D10" s="66">
        <v>0.2</v>
      </c>
      <c r="E10" s="68">
        <f>ROUND(+$E$11*D10/$D$11,0)</f>
        <v>0</v>
      </c>
      <c r="F10" s="188"/>
      <c r="G10" s="188"/>
      <c r="H10" s="188"/>
      <c r="I10" s="188"/>
    </row>
    <row r="11" spans="1:9" ht="18.75" customHeight="1" x14ac:dyDescent="0.2">
      <c r="B11" s="33">
        <v>3</v>
      </c>
      <c r="C11" s="70" t="s">
        <v>85</v>
      </c>
      <c r="D11" s="67">
        <v>0.4</v>
      </c>
      <c r="E11" s="69">
        <f>'1 ESTIMACIÓN DE DESARROLLO'!F57</f>
        <v>0</v>
      </c>
      <c r="F11" s="188"/>
      <c r="G11" s="188"/>
      <c r="H11" s="188"/>
      <c r="I11" s="188"/>
    </row>
    <row r="12" spans="1:9" ht="30" customHeight="1" x14ac:dyDescent="0.2">
      <c r="B12" s="33">
        <v>4</v>
      </c>
      <c r="C12" s="34" t="s">
        <v>333</v>
      </c>
      <c r="D12" s="66">
        <v>0.15</v>
      </c>
      <c r="E12" s="68">
        <f>ROUND($E$11*D12/$D$11,0)</f>
        <v>0</v>
      </c>
      <c r="F12" s="188"/>
      <c r="G12" s="188"/>
      <c r="H12" s="188"/>
      <c r="I12" s="188"/>
    </row>
    <row r="13" spans="1:9" ht="27" customHeight="1" x14ac:dyDescent="0.2">
      <c r="B13" s="33">
        <v>5</v>
      </c>
      <c r="C13" s="34" t="s">
        <v>334</v>
      </c>
      <c r="D13" s="66">
        <v>0.15</v>
      </c>
      <c r="E13" s="68">
        <f>ROUND($E$11*D13/$D$11,0)</f>
        <v>0</v>
      </c>
      <c r="F13" s="188"/>
      <c r="G13" s="188"/>
      <c r="H13" s="188"/>
      <c r="I13" s="188"/>
    </row>
    <row r="14" spans="1:9" ht="18.75" customHeight="1" x14ac:dyDescent="0.2">
      <c r="B14" s="189" t="s">
        <v>88</v>
      </c>
      <c r="C14" s="189"/>
      <c r="D14" s="67">
        <f>SUM(D9:D13)</f>
        <v>1</v>
      </c>
      <c r="E14" s="68">
        <f>SUM(E9:E13)</f>
        <v>0</v>
      </c>
      <c r="F14" s="188"/>
      <c r="G14" s="188"/>
      <c r="H14" s="188"/>
      <c r="I14" s="188"/>
    </row>
    <row r="15" spans="1:9" x14ac:dyDescent="0.2">
      <c r="E15" s="31"/>
    </row>
    <row r="16" spans="1:9" x14ac:dyDescent="0.2">
      <c r="E16" s="3"/>
    </row>
    <row r="17" spans="1:9" ht="27.75" customHeight="1" x14ac:dyDescent="0.2">
      <c r="A17" s="176" t="s">
        <v>342</v>
      </c>
      <c r="B17" s="171"/>
      <c r="C17" s="171"/>
      <c r="D17" s="171"/>
      <c r="E17" s="171"/>
      <c r="F17" s="171"/>
      <c r="G17" s="171"/>
      <c r="H17" s="171"/>
      <c r="I17" s="171"/>
    </row>
    <row r="18" spans="1:9" x14ac:dyDescent="0.2">
      <c r="D18" s="4"/>
    </row>
  </sheetData>
  <sheetProtection formatCells="0" formatColumns="0" formatRows="0" insertRows="0" sort="0" autoFilter="0" pivotTables="0"/>
  <mergeCells count="11">
    <mergeCell ref="A17:I17"/>
    <mergeCell ref="C2:F4"/>
    <mergeCell ref="B7:I7"/>
    <mergeCell ref="B8:C8"/>
    <mergeCell ref="F8:I8"/>
    <mergeCell ref="F9:I14"/>
    <mergeCell ref="B14:C14"/>
    <mergeCell ref="A2:B4"/>
    <mergeCell ref="G2:H2"/>
    <mergeCell ref="G3:H3"/>
    <mergeCell ref="G4:I4"/>
  </mergeCells>
  <printOptions horizontalCentered="1"/>
  <pageMargins left="0.19685039370078741" right="0.19685039370078741" top="0.19685039370078741" bottom="0.19685039370078741" header="0" footer="0"/>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pageSetUpPr fitToPage="1"/>
  </sheetPr>
  <dimension ref="A1:BB26"/>
  <sheetViews>
    <sheetView showGridLines="0" topLeftCell="C1" zoomScaleNormal="100" workbookViewId="0">
      <selection activeCell="Q2" sqref="Q2:R2"/>
    </sheetView>
  </sheetViews>
  <sheetFormatPr baseColWidth="10" defaultColWidth="11.42578125" defaultRowHeight="12" x14ac:dyDescent="0.25"/>
  <cols>
    <col min="1" max="1" width="6.42578125" style="45" customWidth="1"/>
    <col min="2" max="2" width="5" style="45" customWidth="1"/>
    <col min="3" max="3" width="35.28515625" style="49" customWidth="1"/>
    <col min="4" max="4" width="14.85546875" style="50" customWidth="1"/>
    <col min="5" max="5" width="12.140625" style="45" customWidth="1"/>
    <col min="6" max="6" width="10.42578125" style="45" customWidth="1"/>
    <col min="7" max="7" width="11.5703125" style="45" customWidth="1"/>
    <col min="8" max="8" width="6.42578125" style="45" bestFit="1" customWidth="1"/>
    <col min="9" max="9" width="11.7109375" style="45" customWidth="1"/>
    <col min="10" max="10" width="8" style="45" customWidth="1"/>
    <col min="11" max="11" width="12.140625" style="45" customWidth="1"/>
    <col min="12" max="12" width="8.140625" style="45" customWidth="1"/>
    <col min="13" max="13" width="12.140625" style="45" customWidth="1"/>
    <col min="14" max="14" width="8.140625" style="45" customWidth="1"/>
    <col min="15" max="15" width="12.42578125" style="45" customWidth="1"/>
    <col min="16" max="16" width="8.140625" style="45" customWidth="1"/>
    <col min="17" max="17" width="12.140625" style="45" customWidth="1"/>
    <col min="18" max="18" width="8.140625" style="45" customWidth="1"/>
    <col min="19" max="19" width="2.28515625" style="45" customWidth="1"/>
    <col min="20" max="20" width="13" style="45" customWidth="1"/>
    <col min="21" max="21" width="10.42578125" style="45" customWidth="1"/>
    <col min="22" max="22" width="8.42578125" style="45" customWidth="1"/>
    <col min="23" max="16384" width="11.42578125" style="45"/>
  </cols>
  <sheetData>
    <row r="1" spans="1:54" s="143" customFormat="1" ht="25.5" customHeight="1" x14ac:dyDescent="0.25">
      <c r="B1" s="144"/>
      <c r="C1" s="144"/>
      <c r="D1" s="144"/>
      <c r="E1" s="144"/>
      <c r="F1" s="144"/>
      <c r="G1" s="144"/>
      <c r="H1" s="144"/>
      <c r="I1" s="144"/>
      <c r="J1" s="144"/>
      <c r="K1" s="144"/>
      <c r="L1" s="144"/>
      <c r="M1" s="144"/>
      <c r="N1" s="144"/>
      <c r="O1" s="144"/>
      <c r="P1" s="144"/>
      <c r="Q1" s="144"/>
      <c r="R1" s="144"/>
    </row>
    <row r="2" spans="1:54" s="150" customFormat="1" ht="25.5" customHeight="1" x14ac:dyDescent="0.25">
      <c r="A2" s="169"/>
      <c r="B2" s="169"/>
      <c r="C2" s="170" t="s">
        <v>344</v>
      </c>
      <c r="D2" s="170"/>
      <c r="E2" s="170"/>
      <c r="F2" s="170"/>
      <c r="G2" s="170"/>
      <c r="H2" s="170"/>
      <c r="I2" s="170"/>
      <c r="J2" s="170"/>
      <c r="K2" s="170"/>
      <c r="L2" s="170"/>
      <c r="M2" s="170"/>
      <c r="N2" s="170"/>
      <c r="O2" s="170" t="s">
        <v>319</v>
      </c>
      <c r="P2" s="170"/>
      <c r="Q2" s="196">
        <v>44448</v>
      </c>
      <c r="R2" s="196"/>
      <c r="S2" s="154"/>
      <c r="T2" s="154"/>
      <c r="U2" s="154"/>
      <c r="V2" s="154"/>
    </row>
    <row r="3" spans="1:54" s="150" customFormat="1" ht="25.5" customHeight="1" x14ac:dyDescent="0.25">
      <c r="A3" s="169"/>
      <c r="B3" s="169"/>
      <c r="C3" s="170"/>
      <c r="D3" s="170"/>
      <c r="E3" s="170"/>
      <c r="F3" s="170"/>
      <c r="G3" s="170"/>
      <c r="H3" s="170"/>
      <c r="I3" s="170"/>
      <c r="J3" s="170"/>
      <c r="K3" s="170"/>
      <c r="L3" s="170"/>
      <c r="M3" s="170"/>
      <c r="N3" s="170"/>
      <c r="O3" s="170" t="s">
        <v>343</v>
      </c>
      <c r="P3" s="170"/>
      <c r="Q3" s="170" t="s">
        <v>320</v>
      </c>
      <c r="R3" s="170"/>
      <c r="S3" s="154"/>
      <c r="T3" s="154"/>
      <c r="U3" s="154"/>
      <c r="V3" s="154"/>
    </row>
    <row r="4" spans="1:54" s="143" customFormat="1" ht="25.5" customHeight="1" x14ac:dyDescent="0.25">
      <c r="A4" s="169"/>
      <c r="B4" s="169"/>
      <c r="C4" s="170"/>
      <c r="D4" s="170"/>
      <c r="E4" s="170"/>
      <c r="F4" s="170"/>
      <c r="G4" s="170"/>
      <c r="H4" s="170"/>
      <c r="I4" s="170"/>
      <c r="J4" s="170"/>
      <c r="K4" s="170"/>
      <c r="L4" s="170"/>
      <c r="M4" s="170"/>
      <c r="N4" s="170"/>
      <c r="O4" s="195" t="s">
        <v>321</v>
      </c>
      <c r="P4" s="195"/>
      <c r="Q4" s="195"/>
      <c r="R4" s="195"/>
      <c r="S4" s="154"/>
      <c r="T4" s="154"/>
      <c r="U4" s="154"/>
      <c r="V4" s="154"/>
    </row>
    <row r="5" spans="1:54" s="143" customFormat="1" ht="25.5" customHeight="1" x14ac:dyDescent="0.25">
      <c r="B5" s="144"/>
      <c r="C5" s="144"/>
      <c r="D5" s="144"/>
      <c r="E5" s="144"/>
      <c r="F5" s="144"/>
      <c r="G5" s="144"/>
      <c r="H5" s="144"/>
      <c r="I5" s="144"/>
      <c r="J5" s="144"/>
      <c r="K5" s="144"/>
      <c r="L5" s="144"/>
      <c r="M5" s="144"/>
      <c r="N5" s="144"/>
      <c r="O5" s="144"/>
      <c r="P5" s="144"/>
      <c r="Q5" s="144"/>
      <c r="R5" s="144"/>
    </row>
    <row r="6" spans="1:54" x14ac:dyDescent="0.25">
      <c r="C6" s="45"/>
      <c r="D6" s="45"/>
    </row>
    <row r="7" spans="1:54" ht="41.25" customHeight="1" x14ac:dyDescent="0.25">
      <c r="B7" s="204" t="s">
        <v>338</v>
      </c>
      <c r="C7" s="204"/>
      <c r="D7" s="204"/>
      <c r="E7" s="204"/>
      <c r="F7" s="204"/>
      <c r="G7" s="204"/>
      <c r="H7" s="204"/>
      <c r="I7" s="204"/>
      <c r="J7" s="204"/>
      <c r="K7" s="204"/>
      <c r="L7" s="204"/>
      <c r="M7" s="204"/>
      <c r="N7" s="204"/>
      <c r="O7" s="204"/>
      <c r="P7" s="204"/>
      <c r="Q7" s="135"/>
      <c r="R7" s="135"/>
    </row>
    <row r="8" spans="1:54" ht="15" x14ac:dyDescent="0.25">
      <c r="B8" s="202" t="s">
        <v>339</v>
      </c>
      <c r="C8" s="203"/>
      <c r="D8" s="203"/>
      <c r="E8" s="203"/>
      <c r="F8" s="203"/>
      <c r="G8" s="203"/>
      <c r="H8" s="203"/>
      <c r="I8" s="203"/>
      <c r="J8" s="203"/>
      <c r="K8" s="203"/>
      <c r="L8" s="203"/>
      <c r="M8" s="203"/>
      <c r="N8" s="203"/>
      <c r="O8" s="203"/>
      <c r="P8" s="203"/>
      <c r="Q8" s="136"/>
      <c r="R8" s="136"/>
    </row>
    <row r="9" spans="1:54" ht="24.75" customHeight="1" x14ac:dyDescent="0.25">
      <c r="B9" s="206" t="s">
        <v>80</v>
      </c>
      <c r="C9" s="206"/>
      <c r="D9" s="206" t="s">
        <v>336</v>
      </c>
      <c r="E9" s="201" t="s">
        <v>315</v>
      </c>
      <c r="F9" s="201"/>
      <c r="G9" s="201" t="s">
        <v>95</v>
      </c>
      <c r="H9" s="201"/>
      <c r="I9" s="201" t="s">
        <v>316</v>
      </c>
      <c r="J9" s="201"/>
      <c r="K9" s="201" t="s">
        <v>317</v>
      </c>
      <c r="L9" s="201"/>
      <c r="M9" s="201" t="s">
        <v>93</v>
      </c>
      <c r="N9" s="201"/>
      <c r="O9" s="201" t="s">
        <v>94</v>
      </c>
      <c r="P9" s="201"/>
      <c r="Q9" s="201" t="s">
        <v>318</v>
      </c>
      <c r="R9" s="201"/>
      <c r="T9" s="197" t="s">
        <v>108</v>
      </c>
      <c r="U9" s="197"/>
      <c r="V9" s="197"/>
    </row>
    <row r="10" spans="1:54" ht="34.5" customHeight="1" x14ac:dyDescent="0.25">
      <c r="B10" s="206"/>
      <c r="C10" s="206"/>
      <c r="D10" s="206"/>
      <c r="E10" s="53" t="s">
        <v>91</v>
      </c>
      <c r="F10" s="53" t="s">
        <v>92</v>
      </c>
      <c r="G10" s="53" t="s">
        <v>91</v>
      </c>
      <c r="H10" s="53" t="s">
        <v>92</v>
      </c>
      <c r="I10" s="53" t="s">
        <v>91</v>
      </c>
      <c r="J10" s="53" t="s">
        <v>92</v>
      </c>
      <c r="K10" s="131" t="s">
        <v>91</v>
      </c>
      <c r="L10" s="131" t="s">
        <v>92</v>
      </c>
      <c r="M10" s="53" t="s">
        <v>91</v>
      </c>
      <c r="N10" s="53" t="s">
        <v>92</v>
      </c>
      <c r="O10" s="53" t="s">
        <v>91</v>
      </c>
      <c r="P10" s="53" t="s">
        <v>92</v>
      </c>
      <c r="Q10" s="131" t="s">
        <v>91</v>
      </c>
      <c r="R10" s="131" t="s">
        <v>92</v>
      </c>
      <c r="T10" s="59" t="s">
        <v>107</v>
      </c>
      <c r="U10" s="155" t="s">
        <v>337</v>
      </c>
      <c r="V10" s="59" t="s">
        <v>106</v>
      </c>
    </row>
    <row r="11" spans="1:54" ht="21" customHeight="1" x14ac:dyDescent="0.25">
      <c r="B11" s="54">
        <f>'2 ESTIMACIÓN POR ETAPAS'!B9</f>
        <v>1</v>
      </c>
      <c r="C11" s="55" t="str">
        <f>'2 ESTIMACIÓN POR ETAPAS'!C9</f>
        <v>Levantamiento de requerimientos</v>
      </c>
      <c r="D11" s="73">
        <f>'2 ESTIMACIÓN POR ETAPAS'!E9</f>
        <v>0</v>
      </c>
      <c r="E11" s="65">
        <v>0</v>
      </c>
      <c r="F11" s="137">
        <f>$D11*E11</f>
        <v>0</v>
      </c>
      <c r="G11" s="65">
        <v>0.4</v>
      </c>
      <c r="H11" s="137">
        <f>$D11*G11</f>
        <v>0</v>
      </c>
      <c r="I11" s="65">
        <v>0.2</v>
      </c>
      <c r="J11" s="137">
        <f>$D11*I11</f>
        <v>0</v>
      </c>
      <c r="K11" s="65">
        <v>0.4</v>
      </c>
      <c r="L11" s="137">
        <f>$D11*K11</f>
        <v>0</v>
      </c>
      <c r="M11" s="65">
        <v>0</v>
      </c>
      <c r="N11" s="137">
        <f>$D11*M11</f>
        <v>0</v>
      </c>
      <c r="O11" s="65">
        <v>0</v>
      </c>
      <c r="P11" s="137">
        <f>$D11*O11</f>
        <v>0</v>
      </c>
      <c r="Q11" s="65">
        <v>0</v>
      </c>
      <c r="R11" s="137">
        <f>$D11*Q11</f>
        <v>0</v>
      </c>
      <c r="T11" s="60">
        <f>F11+H11+J11+N11+P11+R11+L11</f>
        <v>0</v>
      </c>
      <c r="U11" s="61">
        <f>E11+G11+I11+M11+O11+Q11+K11</f>
        <v>1</v>
      </c>
      <c r="V11" s="61">
        <f>100%-U11</f>
        <v>0</v>
      </c>
    </row>
    <row r="12" spans="1:54" ht="21" customHeight="1" x14ac:dyDescent="0.25">
      <c r="B12" s="54">
        <f>'2 ESTIMACIÓN POR ETAPAS'!B10</f>
        <v>2</v>
      </c>
      <c r="C12" s="55" t="str">
        <f>'2 ESTIMACIÓN POR ETAPAS'!C10</f>
        <v>Análisis y Diseño</v>
      </c>
      <c r="D12" s="73">
        <f>'2 ESTIMACIÓN POR ETAPAS'!E10</f>
        <v>0</v>
      </c>
      <c r="E12" s="80">
        <v>0</v>
      </c>
      <c r="F12" s="137">
        <f>$D12*E12</f>
        <v>0</v>
      </c>
      <c r="G12" s="80">
        <v>0.1</v>
      </c>
      <c r="H12" s="137">
        <f t="shared" ref="F12:H15" si="0">$D12*G12</f>
        <v>0</v>
      </c>
      <c r="I12" s="80">
        <v>0.2</v>
      </c>
      <c r="J12" s="137">
        <f t="shared" ref="J12:J15" si="1">$D12*I12</f>
        <v>0</v>
      </c>
      <c r="K12" s="80">
        <v>0.7</v>
      </c>
      <c r="L12" s="137">
        <f t="shared" ref="L12:L15" si="2">$D12*K12</f>
        <v>0</v>
      </c>
      <c r="M12" s="80">
        <v>0</v>
      </c>
      <c r="N12" s="137">
        <f t="shared" ref="N12:N15" si="3">$D12*M12</f>
        <v>0</v>
      </c>
      <c r="O12" s="80">
        <v>0</v>
      </c>
      <c r="P12" s="137">
        <f t="shared" ref="P12:P15" si="4">$D12*O12</f>
        <v>0</v>
      </c>
      <c r="Q12" s="80">
        <v>0</v>
      </c>
      <c r="R12" s="137">
        <f t="shared" ref="R12:R15" si="5">$D12*Q12</f>
        <v>0</v>
      </c>
      <c r="T12" s="60">
        <f t="shared" ref="T12:T15" si="6">F12+H12+J12+N12+P12+R12+L12</f>
        <v>0</v>
      </c>
      <c r="U12" s="61">
        <f t="shared" ref="U12:U15" si="7">E12+G12+I12+M12+O12+Q12+K12</f>
        <v>1</v>
      </c>
      <c r="V12" s="61">
        <f t="shared" ref="V12:V15" si="8">100%-U12</f>
        <v>0</v>
      </c>
      <c r="W12" s="62" t="str">
        <f>IF(OR(U12=0%,U12=100%),"","% faltante por asignar debe ser = al 0%")</f>
        <v/>
      </c>
    </row>
    <row r="13" spans="1:54" ht="21" customHeight="1" x14ac:dyDescent="0.25">
      <c r="B13" s="54">
        <f>'2 ESTIMACIÓN POR ETAPAS'!B11</f>
        <v>3</v>
      </c>
      <c r="C13" s="55" t="str">
        <f>'2 ESTIMACIÓN POR ETAPAS'!C11</f>
        <v>Desarrollo, incluidas las pruebas unitarias</v>
      </c>
      <c r="D13" s="73">
        <f>'2 ESTIMACIÓN POR ETAPAS'!E11</f>
        <v>0</v>
      </c>
      <c r="E13" s="80">
        <v>0.25</v>
      </c>
      <c r="F13" s="137">
        <f>$D13*E13</f>
        <v>0</v>
      </c>
      <c r="G13" s="80">
        <v>0</v>
      </c>
      <c r="H13" s="137">
        <f t="shared" si="0"/>
        <v>0</v>
      </c>
      <c r="I13" s="80">
        <v>0</v>
      </c>
      <c r="J13" s="137">
        <f t="shared" si="1"/>
        <v>0</v>
      </c>
      <c r="K13" s="80">
        <v>0</v>
      </c>
      <c r="L13" s="137">
        <f t="shared" si="2"/>
        <v>0</v>
      </c>
      <c r="M13" s="80">
        <v>0.72</v>
      </c>
      <c r="N13" s="137">
        <f t="shared" si="3"/>
        <v>0</v>
      </c>
      <c r="O13" s="80">
        <v>0</v>
      </c>
      <c r="P13" s="137">
        <f t="shared" si="4"/>
        <v>0</v>
      </c>
      <c r="Q13" s="80">
        <v>0.03</v>
      </c>
      <c r="R13" s="137">
        <f t="shared" si="5"/>
        <v>0</v>
      </c>
      <c r="T13" s="60">
        <f t="shared" si="6"/>
        <v>0</v>
      </c>
      <c r="U13" s="61">
        <f t="shared" si="7"/>
        <v>1</v>
      </c>
      <c r="V13" s="61">
        <f t="shared" si="8"/>
        <v>0</v>
      </c>
      <c r="W13" s="62" t="str">
        <f t="shared" ref="W13:W15" si="9">IF(OR(U13=0%,U13=100%),"","% faltante por asignar debe ser = al 0%")</f>
        <v/>
      </c>
    </row>
    <row r="14" spans="1:54" ht="37.5" customHeight="1" x14ac:dyDescent="0.25">
      <c r="B14" s="54">
        <f>'2 ESTIMACIÓN POR ETAPAS'!B12</f>
        <v>4</v>
      </c>
      <c r="C14" s="55" t="str">
        <f>'2 ESTIMACIÓN POR ETAPAS'!C12</f>
        <v>Pruebas incluidas las de calidad -QA y pruebas de aceptación con el usuario funcional</v>
      </c>
      <c r="D14" s="73">
        <f>'2 ESTIMACIÓN POR ETAPAS'!E12</f>
        <v>0</v>
      </c>
      <c r="E14" s="80">
        <v>0</v>
      </c>
      <c r="F14" s="137">
        <f t="shared" si="0"/>
        <v>0</v>
      </c>
      <c r="G14" s="80">
        <v>0.25</v>
      </c>
      <c r="H14" s="137">
        <f t="shared" si="0"/>
        <v>0</v>
      </c>
      <c r="I14" s="80">
        <v>0.1</v>
      </c>
      <c r="J14" s="137">
        <f t="shared" si="1"/>
        <v>0</v>
      </c>
      <c r="K14" s="80">
        <v>0</v>
      </c>
      <c r="L14" s="137">
        <f t="shared" si="2"/>
        <v>0</v>
      </c>
      <c r="M14" s="80">
        <v>0</v>
      </c>
      <c r="N14" s="137">
        <f t="shared" si="3"/>
        <v>0</v>
      </c>
      <c r="O14" s="80">
        <v>0.65</v>
      </c>
      <c r="P14" s="137">
        <f t="shared" si="4"/>
        <v>0</v>
      </c>
      <c r="Q14" s="80">
        <v>0</v>
      </c>
      <c r="R14" s="137">
        <f t="shared" si="5"/>
        <v>0</v>
      </c>
      <c r="T14" s="60">
        <f t="shared" si="6"/>
        <v>0</v>
      </c>
      <c r="U14" s="61">
        <f t="shared" si="7"/>
        <v>1</v>
      </c>
      <c r="V14" s="61">
        <f t="shared" si="8"/>
        <v>0</v>
      </c>
      <c r="W14" s="62" t="str">
        <f t="shared" si="9"/>
        <v/>
      </c>
    </row>
    <row r="15" spans="1:54" ht="28.5" customHeight="1" x14ac:dyDescent="0.25">
      <c r="B15" s="56">
        <v>5</v>
      </c>
      <c r="C15" s="55" t="str">
        <f>'2 ESTIMACIÓN POR ETAPAS'!C13</f>
        <v>Despliegue en producción incluido elaboración del RFC y PIR</v>
      </c>
      <c r="D15" s="73">
        <f>'2 ESTIMACIÓN POR ETAPAS'!E13</f>
        <v>0</v>
      </c>
      <c r="E15" s="80">
        <v>0.2</v>
      </c>
      <c r="F15" s="137">
        <f t="shared" si="0"/>
        <v>0</v>
      </c>
      <c r="G15" s="80">
        <v>0.2</v>
      </c>
      <c r="H15" s="137">
        <f t="shared" si="0"/>
        <v>0</v>
      </c>
      <c r="I15" s="80">
        <v>0</v>
      </c>
      <c r="J15" s="137">
        <f t="shared" si="1"/>
        <v>0</v>
      </c>
      <c r="K15" s="80">
        <v>0.05</v>
      </c>
      <c r="L15" s="137">
        <f t="shared" si="2"/>
        <v>0</v>
      </c>
      <c r="M15" s="80">
        <v>0.2</v>
      </c>
      <c r="N15" s="137">
        <f t="shared" si="3"/>
        <v>0</v>
      </c>
      <c r="O15" s="80">
        <v>0.2</v>
      </c>
      <c r="P15" s="137">
        <f t="shared" si="4"/>
        <v>0</v>
      </c>
      <c r="Q15" s="80">
        <v>0.15</v>
      </c>
      <c r="R15" s="137">
        <f t="shared" si="5"/>
        <v>0</v>
      </c>
      <c r="T15" s="60">
        <f t="shared" si="6"/>
        <v>0</v>
      </c>
      <c r="U15" s="61">
        <f t="shared" si="7"/>
        <v>1</v>
      </c>
      <c r="V15" s="61">
        <f t="shared" si="8"/>
        <v>0</v>
      </c>
      <c r="W15" s="62" t="str">
        <f t="shared" si="9"/>
        <v/>
      </c>
    </row>
    <row r="16" spans="1:54" s="47" customFormat="1" ht="19.5" customHeight="1" x14ac:dyDescent="0.25">
      <c r="B16" s="57"/>
      <c r="C16" s="58" t="s">
        <v>86</v>
      </c>
      <c r="D16" s="73">
        <f>SUM(D11:D15)</f>
        <v>0</v>
      </c>
      <c r="E16" s="157"/>
      <c r="F16" s="64">
        <f t="shared" ref="F16" si="10">SUM(F11:F15)</f>
        <v>0</v>
      </c>
      <c r="G16" s="74"/>
      <c r="H16" s="64">
        <f>SUM(H11:H15)</f>
        <v>0</v>
      </c>
      <c r="I16" s="74"/>
      <c r="J16" s="64">
        <f>SUM(J11:J15)</f>
        <v>0</v>
      </c>
      <c r="K16" s="74"/>
      <c r="L16" s="64">
        <f t="shared" ref="L16:N16" si="11">SUM(L11:L15)</f>
        <v>0</v>
      </c>
      <c r="M16" s="74"/>
      <c r="N16" s="64">
        <f t="shared" si="11"/>
        <v>0</v>
      </c>
      <c r="O16" s="74"/>
      <c r="P16" s="64">
        <f t="shared" ref="P16" si="12">SUM(P11:P15)</f>
        <v>0</v>
      </c>
      <c r="Q16" s="74"/>
      <c r="R16" s="64">
        <f t="shared" ref="R16" si="13">SUM(R11:R15)</f>
        <v>0</v>
      </c>
      <c r="S16" s="48"/>
      <c r="T16" s="60">
        <f>F16+H16+J16+N16+P16+R16+L16</f>
        <v>0</v>
      </c>
      <c r="U16" s="45"/>
      <c r="V16" s="45"/>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row>
    <row r="17" spans="1:22" ht="35.25" customHeight="1" x14ac:dyDescent="0.25">
      <c r="E17" s="51"/>
      <c r="F17" s="51"/>
      <c r="T17" s="198" t="str">
        <f>IF(T16-D16=0,"","Revisar. La cantidad de horas asignadas, debe ser igual a la cantidad de horas totales.")</f>
        <v/>
      </c>
      <c r="U17" s="199"/>
      <c r="V17" s="200"/>
    </row>
    <row r="18" spans="1:22" x14ac:dyDescent="0.25">
      <c r="D18" s="205"/>
      <c r="J18" s="81"/>
    </row>
    <row r="19" spans="1:22" x14ac:dyDescent="0.25">
      <c r="D19" s="205"/>
    </row>
    <row r="20" spans="1:22" ht="48.75" customHeight="1" x14ac:dyDescent="0.25">
      <c r="A20" s="176" t="s">
        <v>342</v>
      </c>
      <c r="B20" s="176"/>
      <c r="C20" s="176"/>
      <c r="D20" s="176"/>
      <c r="E20" s="176"/>
      <c r="F20" s="176"/>
      <c r="G20" s="176"/>
      <c r="H20" s="176"/>
      <c r="I20" s="176"/>
      <c r="J20" s="176"/>
      <c r="K20" s="176"/>
      <c r="L20" s="176"/>
      <c r="M20" s="176"/>
      <c r="N20" s="176"/>
      <c r="O20" s="176"/>
      <c r="P20" s="176"/>
      <c r="Q20" s="176"/>
      <c r="R20" s="176"/>
      <c r="S20" s="159"/>
      <c r="T20" s="159"/>
      <c r="U20" s="159"/>
      <c r="V20" s="159"/>
    </row>
    <row r="26" spans="1:22" x14ac:dyDescent="0.25">
      <c r="B26" s="36"/>
    </row>
  </sheetData>
  <mergeCells count="22">
    <mergeCell ref="A20:R20"/>
    <mergeCell ref="B7:P7"/>
    <mergeCell ref="K9:L9"/>
    <mergeCell ref="Q9:R9"/>
    <mergeCell ref="D18:D19"/>
    <mergeCell ref="G9:H9"/>
    <mergeCell ref="I9:J9"/>
    <mergeCell ref="E9:F9"/>
    <mergeCell ref="B9:C10"/>
    <mergeCell ref="D9:D10"/>
    <mergeCell ref="T9:V9"/>
    <mergeCell ref="T17:V17"/>
    <mergeCell ref="M9:N9"/>
    <mergeCell ref="O9:P9"/>
    <mergeCell ref="B8:P8"/>
    <mergeCell ref="Q3:R3"/>
    <mergeCell ref="O4:R4"/>
    <mergeCell ref="C2:N4"/>
    <mergeCell ref="A2:B4"/>
    <mergeCell ref="O2:P2"/>
    <mergeCell ref="Q2:R2"/>
    <mergeCell ref="O3:P3"/>
  </mergeCells>
  <dataValidations count="2">
    <dataValidation type="whole" allowBlank="1" showInputMessage="1" showErrorMessage="1" sqref="I18:J18" xr:uid="{1B6B9453-F6C1-421A-AFAC-B01618188F4A}">
      <formula1>1</formula1>
      <formula2>100</formula2>
    </dataValidation>
    <dataValidation type="decimal" allowBlank="1" showInputMessage="1" showErrorMessage="1" error="No se permiten decimales." sqref="E12:E15 G12:G15 I12:I15 M12:M15 O12:O15 K12:K15 Q12:Q15" xr:uid="{968A7717-7C24-4D78-8989-A7D17E6A6CC0}">
      <formula1>ROUND(E12,2)</formula1>
      <formula2>ROUND(E12,2)</formula2>
    </dataValidation>
  </dataValidations>
  <printOptions horizontalCentered="1"/>
  <pageMargins left="0.19685039370078741" right="0.19685039370078741" top="0.19685039370078741" bottom="0.19685039370078741" header="0" footer="0"/>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1:J26"/>
  <sheetViews>
    <sheetView showGridLines="0" zoomScale="90" zoomScaleNormal="90" workbookViewId="0">
      <selection activeCell="F2" sqref="F2"/>
    </sheetView>
  </sheetViews>
  <sheetFormatPr baseColWidth="10" defaultColWidth="11.42578125" defaultRowHeight="12" x14ac:dyDescent="0.2"/>
  <cols>
    <col min="1" max="1" width="11.42578125" style="35" customWidth="1"/>
    <col min="2" max="2" width="22.5703125" style="35" customWidth="1"/>
    <col min="3" max="3" width="14.140625" style="35" customWidth="1"/>
    <col min="4" max="4" width="15" style="44" customWidth="1"/>
    <col min="5" max="5" width="16" style="35" customWidth="1"/>
    <col min="6" max="6" width="11.28515625" style="35" customWidth="1"/>
    <col min="7" max="16384" width="11.42578125" style="35"/>
  </cols>
  <sheetData>
    <row r="1" spans="1:6" s="153" customFormat="1" x14ac:dyDescent="0.2">
      <c r="D1" s="134"/>
    </row>
    <row r="2" spans="1:6" s="153" customFormat="1" ht="27" customHeight="1" x14ac:dyDescent="0.2">
      <c r="A2" s="169"/>
      <c r="B2" s="177" t="s">
        <v>346</v>
      </c>
      <c r="C2" s="178"/>
      <c r="D2" s="179"/>
      <c r="E2" s="156" t="s">
        <v>319</v>
      </c>
      <c r="F2" s="149">
        <v>44448</v>
      </c>
    </row>
    <row r="3" spans="1:6" s="153" customFormat="1" ht="28.5" customHeight="1" x14ac:dyDescent="0.2">
      <c r="A3" s="169"/>
      <c r="B3" s="180"/>
      <c r="C3" s="181"/>
      <c r="D3" s="182"/>
      <c r="E3" s="156" t="s">
        <v>343</v>
      </c>
      <c r="F3" s="156" t="s">
        <v>320</v>
      </c>
    </row>
    <row r="4" spans="1:6" s="153" customFormat="1" ht="37.5" customHeight="1" x14ac:dyDescent="0.2">
      <c r="A4" s="169"/>
      <c r="B4" s="183"/>
      <c r="C4" s="184"/>
      <c r="D4" s="185"/>
      <c r="E4" s="192" t="s">
        <v>321</v>
      </c>
      <c r="F4" s="194"/>
    </row>
    <row r="5" spans="1:6" s="153" customFormat="1" x14ac:dyDescent="0.2">
      <c r="D5" s="134"/>
    </row>
    <row r="6" spans="1:6" s="153" customFormat="1" x14ac:dyDescent="0.2">
      <c r="D6" s="134"/>
    </row>
    <row r="7" spans="1:6" s="40" customFormat="1" ht="22.5" customHeight="1" x14ac:dyDescent="0.2">
      <c r="A7" s="133"/>
      <c r="B7" s="133"/>
      <c r="C7" s="133"/>
      <c r="D7" s="133"/>
      <c r="E7" s="133"/>
      <c r="F7" s="133"/>
    </row>
    <row r="8" spans="1:6" s="40" customFormat="1" ht="22.5" customHeight="1" x14ac:dyDescent="0.2">
      <c r="A8" s="213" t="s">
        <v>335</v>
      </c>
      <c r="B8" s="213"/>
      <c r="C8" s="213"/>
      <c r="D8" s="213"/>
      <c r="E8" s="213"/>
      <c r="F8" s="213"/>
    </row>
    <row r="9" spans="1:6" ht="38.25" customHeight="1" x14ac:dyDescent="0.2">
      <c r="A9" s="41"/>
      <c r="B9" s="75" t="s">
        <v>87</v>
      </c>
      <c r="C9" s="75" t="s">
        <v>104</v>
      </c>
      <c r="D9" s="75" t="s">
        <v>103</v>
      </c>
      <c r="E9" s="75" t="s">
        <v>98</v>
      </c>
      <c r="F9" s="41"/>
    </row>
    <row r="10" spans="1:6" ht="19.5" customHeight="1" x14ac:dyDescent="0.2">
      <c r="A10" s="41"/>
      <c r="B10" s="63" t="str">
        <f>'3 DISTR POR ROLES'!E9</f>
        <v>Scrum Master/Líder Técnico</v>
      </c>
      <c r="C10" s="130"/>
      <c r="D10" s="83">
        <f>'3 DISTR POR ROLES'!F16</f>
        <v>0</v>
      </c>
      <c r="E10" s="76">
        <f>C10*D10</f>
        <v>0</v>
      </c>
      <c r="F10" s="41"/>
    </row>
    <row r="11" spans="1:6" ht="19.5" customHeight="1" x14ac:dyDescent="0.2">
      <c r="A11" s="41"/>
      <c r="B11" s="63" t="str">
        <f>'3 DISTR POR ROLES'!G9</f>
        <v>Scrum Product Owner</v>
      </c>
      <c r="C11" s="130"/>
      <c r="D11" s="83">
        <f>'3 DISTR POR ROLES'!H16</f>
        <v>0</v>
      </c>
      <c r="E11" s="76">
        <f>C11*D11</f>
        <v>0</v>
      </c>
      <c r="F11" s="41"/>
    </row>
    <row r="12" spans="1:6" ht="19.5" customHeight="1" x14ac:dyDescent="0.2">
      <c r="A12" s="41"/>
      <c r="B12" s="63" t="str">
        <f>'3 DISTR POR ROLES'!I9</f>
        <v>Arquitecto de software</v>
      </c>
      <c r="C12" s="130"/>
      <c r="D12" s="83">
        <f>'3 DISTR POR ROLES'!J16</f>
        <v>0</v>
      </c>
      <c r="E12" s="76">
        <f>C12*D12</f>
        <v>0</v>
      </c>
      <c r="F12" s="41"/>
    </row>
    <row r="13" spans="1:6" ht="19.5" customHeight="1" x14ac:dyDescent="0.2">
      <c r="A13" s="41"/>
      <c r="B13" s="63" t="str">
        <f>'3 DISTR POR ROLES'!M9</f>
        <v>Desarrollador de software</v>
      </c>
      <c r="C13" s="130"/>
      <c r="D13" s="83">
        <f>'3 DISTR POR ROLES'!N16</f>
        <v>0</v>
      </c>
      <c r="E13" s="76">
        <f>C13*D13</f>
        <v>0</v>
      </c>
      <c r="F13" s="41"/>
    </row>
    <row r="14" spans="1:6" s="142" customFormat="1" ht="19.5" customHeight="1" x14ac:dyDescent="0.2">
      <c r="A14" s="41"/>
      <c r="B14" s="63" t="str">
        <f>+'3 DISTR POR ROLES'!Q9</f>
        <v>Configuración y Despliegue</v>
      </c>
      <c r="C14" s="130"/>
      <c r="D14" s="83">
        <f>+'3 DISTR POR ROLES'!R16</f>
        <v>0</v>
      </c>
      <c r="E14" s="76">
        <f t="shared" ref="E14:E15" si="0">C14*D14</f>
        <v>0</v>
      </c>
      <c r="F14" s="41"/>
    </row>
    <row r="15" spans="1:6" s="142" customFormat="1" ht="19.5" customHeight="1" x14ac:dyDescent="0.2">
      <c r="A15" s="41"/>
      <c r="B15" s="63" t="str">
        <f>+'3 DISTR POR ROLES'!K9</f>
        <v>Analista de requerimientos</v>
      </c>
      <c r="C15" s="130"/>
      <c r="D15" s="83">
        <f>+'3 DISTR POR ROLES'!L16</f>
        <v>0</v>
      </c>
      <c r="E15" s="76">
        <f t="shared" si="0"/>
        <v>0</v>
      </c>
      <c r="F15" s="41"/>
    </row>
    <row r="16" spans="1:6" ht="19.5" customHeight="1" x14ac:dyDescent="0.2">
      <c r="A16" s="41"/>
      <c r="B16" s="63" t="str">
        <f>'3 DISTR POR ROLES'!O9</f>
        <v>Analista de Pruebas</v>
      </c>
      <c r="C16" s="130"/>
      <c r="D16" s="83">
        <f>'3 DISTR POR ROLES'!P16</f>
        <v>0</v>
      </c>
      <c r="E16" s="76">
        <f>C16*D16</f>
        <v>0</v>
      </c>
      <c r="F16" s="41"/>
    </row>
    <row r="17" spans="1:10" ht="17.25" customHeight="1" x14ac:dyDescent="0.2">
      <c r="A17" s="41"/>
      <c r="B17" s="208" t="s">
        <v>86</v>
      </c>
      <c r="C17" s="208"/>
      <c r="D17" s="84">
        <f>SUM(D10:D16)</f>
        <v>0</v>
      </c>
      <c r="E17" s="77">
        <f>SUM(E10:E16)</f>
        <v>0</v>
      </c>
    </row>
    <row r="18" spans="1:10" ht="12.75" thickBot="1" x14ac:dyDescent="0.25">
      <c r="A18" s="41"/>
      <c r="B18" s="41"/>
      <c r="C18" s="41"/>
      <c r="D18" s="42"/>
      <c r="E18" s="43"/>
      <c r="F18" s="41"/>
    </row>
    <row r="19" spans="1:10" ht="15.75" thickBot="1" x14ac:dyDescent="0.3">
      <c r="A19" s="41"/>
      <c r="B19" s="209" t="s">
        <v>90</v>
      </c>
      <c r="C19" s="210"/>
      <c r="D19" s="210"/>
      <c r="E19" s="211"/>
      <c r="F19" s="41"/>
    </row>
    <row r="20" spans="1:10" x14ac:dyDescent="0.2">
      <c r="A20" s="41"/>
      <c r="B20" s="41"/>
      <c r="C20" s="41"/>
      <c r="D20" s="41"/>
      <c r="E20" s="41"/>
      <c r="F20" s="41"/>
    </row>
    <row r="21" spans="1:10" ht="24" customHeight="1" x14ac:dyDescent="0.2">
      <c r="A21" s="41"/>
      <c r="B21" s="212" t="s">
        <v>105</v>
      </c>
      <c r="C21" s="212"/>
      <c r="D21" s="212"/>
      <c r="E21" s="79">
        <f>D17</f>
        <v>0</v>
      </c>
      <c r="F21" s="41"/>
      <c r="G21" s="207"/>
      <c r="H21" s="207"/>
      <c r="I21" s="207"/>
      <c r="J21" s="207"/>
    </row>
    <row r="22" spans="1:10" ht="24.75" customHeight="1" x14ac:dyDescent="0.2">
      <c r="A22" s="41"/>
      <c r="B22" s="212" t="s">
        <v>340</v>
      </c>
      <c r="C22" s="212"/>
      <c r="D22" s="212"/>
      <c r="E22" s="78">
        <f>D17</f>
        <v>0</v>
      </c>
      <c r="F22" s="41"/>
      <c r="G22" s="207"/>
      <c r="H22" s="207"/>
      <c r="I22" s="207"/>
      <c r="J22" s="207"/>
    </row>
    <row r="23" spans="1:10" x14ac:dyDescent="0.2">
      <c r="A23" s="41"/>
      <c r="B23" s="41"/>
      <c r="C23" s="41"/>
      <c r="D23" s="42"/>
      <c r="E23" s="41"/>
      <c r="F23" s="41"/>
    </row>
    <row r="24" spans="1:10" x14ac:dyDescent="0.2">
      <c r="A24" s="41"/>
      <c r="B24" s="41"/>
      <c r="C24" s="41"/>
      <c r="D24" s="42"/>
      <c r="E24" s="41"/>
      <c r="F24" s="41"/>
    </row>
    <row r="25" spans="1:10" s="40" customFormat="1" ht="32.25" customHeight="1" x14ac:dyDescent="0.2">
      <c r="A25" s="176" t="s">
        <v>342</v>
      </c>
      <c r="B25" s="176"/>
      <c r="C25" s="176"/>
      <c r="D25" s="176"/>
      <c r="E25" s="176"/>
      <c r="F25" s="176"/>
      <c r="G25" s="158"/>
      <c r="H25" s="158"/>
      <c r="I25" s="158"/>
    </row>
    <row r="26" spans="1:10" x14ac:dyDescent="0.2">
      <c r="A26" s="41"/>
      <c r="B26" s="41"/>
      <c r="C26" s="41"/>
      <c r="D26" s="42"/>
      <c r="E26" s="41"/>
      <c r="F26" s="41"/>
    </row>
  </sheetData>
  <protectedRanges>
    <protectedRange sqref="B9:D11 B13:C16" name="Rango1_2_1_1_3"/>
  </protectedRanges>
  <mergeCells count="10">
    <mergeCell ref="A2:A4"/>
    <mergeCell ref="B2:D4"/>
    <mergeCell ref="E4:F4"/>
    <mergeCell ref="A25:F25"/>
    <mergeCell ref="A8:F8"/>
    <mergeCell ref="G21:J22"/>
    <mergeCell ref="B17:C17"/>
    <mergeCell ref="B19:E19"/>
    <mergeCell ref="B21:D21"/>
    <mergeCell ref="B22:D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CF98C-EB68-465B-9B2E-06C24205BA12}">
  <sheetPr codeName="Hoja3"/>
  <dimension ref="A1:F50"/>
  <sheetViews>
    <sheetView workbookViewId="0">
      <selection activeCell="B3" sqref="B3"/>
    </sheetView>
  </sheetViews>
  <sheetFormatPr baseColWidth="10" defaultRowHeight="15" x14ac:dyDescent="0.25"/>
  <cols>
    <col min="2" max="2" width="48.42578125" customWidth="1"/>
    <col min="3" max="3" width="62.28515625" customWidth="1"/>
    <col min="5" max="5" width="8.7109375" customWidth="1"/>
    <col min="6" max="6" width="44.85546875" style="90" customWidth="1"/>
  </cols>
  <sheetData>
    <row r="1" spans="1:6" x14ac:dyDescent="0.25">
      <c r="A1" s="215" t="s">
        <v>28</v>
      </c>
      <c r="B1" s="215"/>
      <c r="C1" s="215"/>
      <c r="D1" s="215"/>
      <c r="F1" s="216" t="s">
        <v>199</v>
      </c>
    </row>
    <row r="2" spans="1:6" ht="32.25" customHeight="1" x14ac:dyDescent="0.25">
      <c r="A2" s="98" t="s">
        <v>155</v>
      </c>
      <c r="B2" s="98" t="s">
        <v>151</v>
      </c>
      <c r="C2" s="98" t="s">
        <v>152</v>
      </c>
      <c r="D2" s="98" t="s">
        <v>150</v>
      </c>
      <c r="F2" s="216"/>
    </row>
    <row r="3" spans="1:6" s="100" customFormat="1" ht="33" customHeight="1" x14ac:dyDescent="0.25">
      <c r="A3" s="103">
        <v>1</v>
      </c>
      <c r="B3" s="101" t="s">
        <v>137</v>
      </c>
      <c r="C3" s="101" t="s">
        <v>142</v>
      </c>
      <c r="D3" s="104">
        <v>0</v>
      </c>
      <c r="F3" s="124" t="s">
        <v>197</v>
      </c>
    </row>
    <row r="4" spans="1:6" s="100" customFormat="1" ht="30" x14ac:dyDescent="0.25">
      <c r="A4" s="103">
        <v>2</v>
      </c>
      <c r="B4" s="101" t="s">
        <v>146</v>
      </c>
      <c r="C4" s="101" t="s">
        <v>149</v>
      </c>
      <c r="D4" s="104">
        <v>0</v>
      </c>
      <c r="F4" s="124" t="s">
        <v>198</v>
      </c>
    </row>
    <row r="5" spans="1:6" s="100" customFormat="1" ht="30" x14ac:dyDescent="0.25">
      <c r="A5" s="103">
        <v>3</v>
      </c>
      <c r="B5" s="101" t="s">
        <v>121</v>
      </c>
      <c r="C5" s="101" t="s">
        <v>138</v>
      </c>
      <c r="D5" s="104">
        <v>0</v>
      </c>
      <c r="F5" s="102"/>
    </row>
    <row r="6" spans="1:6" s="100" customFormat="1" ht="30" x14ac:dyDescent="0.25">
      <c r="A6" s="103">
        <v>4</v>
      </c>
      <c r="B6" s="101" t="s">
        <v>134</v>
      </c>
      <c r="C6" s="101" t="s">
        <v>135</v>
      </c>
      <c r="D6" s="103">
        <v>0</v>
      </c>
      <c r="F6" s="99"/>
    </row>
    <row r="7" spans="1:6" s="100" customFormat="1" ht="30" x14ac:dyDescent="0.25">
      <c r="A7" s="103">
        <v>5</v>
      </c>
      <c r="B7" s="101" t="s">
        <v>122</v>
      </c>
      <c r="C7" s="105" t="s">
        <v>136</v>
      </c>
      <c r="D7" s="104">
        <v>0</v>
      </c>
      <c r="F7" s="102"/>
    </row>
    <row r="8" spans="1:6" s="100" customFormat="1" ht="30" x14ac:dyDescent="0.25">
      <c r="A8" s="103">
        <v>6</v>
      </c>
      <c r="B8" s="101" t="s">
        <v>123</v>
      </c>
      <c r="C8" s="101" t="s">
        <v>201</v>
      </c>
      <c r="D8" s="104">
        <v>0</v>
      </c>
      <c r="F8" s="102"/>
    </row>
    <row r="9" spans="1:6" s="100" customFormat="1" ht="30" x14ac:dyDescent="0.25">
      <c r="A9" s="103">
        <v>7</v>
      </c>
      <c r="B9" s="101" t="s">
        <v>124</v>
      </c>
      <c r="C9" s="101" t="s">
        <v>147</v>
      </c>
      <c r="D9" s="104">
        <v>0</v>
      </c>
      <c r="F9" s="102"/>
    </row>
    <row r="10" spans="1:6" s="100" customFormat="1" ht="30" x14ac:dyDescent="0.25">
      <c r="A10" s="103">
        <v>8</v>
      </c>
      <c r="B10" s="101" t="s">
        <v>125</v>
      </c>
      <c r="C10" s="101" t="s">
        <v>202</v>
      </c>
      <c r="D10" s="104">
        <v>0</v>
      </c>
      <c r="F10" s="102"/>
    </row>
    <row r="11" spans="1:6" s="100" customFormat="1" ht="45" x14ac:dyDescent="0.25">
      <c r="A11" s="103">
        <v>9</v>
      </c>
      <c r="B11" s="101" t="s">
        <v>126</v>
      </c>
      <c r="C11" s="101" t="s">
        <v>153</v>
      </c>
      <c r="D11" s="104">
        <v>0</v>
      </c>
      <c r="F11" s="102"/>
    </row>
    <row r="12" spans="1:6" s="100" customFormat="1" ht="45" x14ac:dyDescent="0.25">
      <c r="A12" s="103">
        <v>10</v>
      </c>
      <c r="B12" s="101" t="s">
        <v>127</v>
      </c>
      <c r="C12" s="101" t="s">
        <v>145</v>
      </c>
      <c r="D12" s="104">
        <v>0</v>
      </c>
      <c r="F12" s="102"/>
    </row>
    <row r="13" spans="1:6" s="100" customFormat="1" ht="30" x14ac:dyDescent="0.25">
      <c r="A13" s="103">
        <v>11</v>
      </c>
      <c r="B13" s="101" t="s">
        <v>128</v>
      </c>
      <c r="C13" s="101" t="s">
        <v>139</v>
      </c>
      <c r="D13" s="104">
        <v>0</v>
      </c>
      <c r="E13" s="97"/>
      <c r="F13" s="102"/>
    </row>
    <row r="14" spans="1:6" s="100" customFormat="1" ht="30" x14ac:dyDescent="0.25">
      <c r="A14" s="103">
        <v>12</v>
      </c>
      <c r="B14" s="101" t="s">
        <v>129</v>
      </c>
      <c r="C14" s="101" t="s">
        <v>140</v>
      </c>
      <c r="D14" s="104">
        <v>0</v>
      </c>
      <c r="E14" s="97"/>
      <c r="F14" s="102"/>
    </row>
    <row r="15" spans="1:6" s="100" customFormat="1" ht="45" x14ac:dyDescent="0.25">
      <c r="A15" s="103">
        <v>13</v>
      </c>
      <c r="B15" s="101" t="s">
        <v>130</v>
      </c>
      <c r="C15" s="101" t="s">
        <v>154</v>
      </c>
      <c r="D15" s="104">
        <v>0</v>
      </c>
      <c r="E15" s="97"/>
      <c r="F15" s="102"/>
    </row>
    <row r="16" spans="1:6" s="100" customFormat="1" ht="30" x14ac:dyDescent="0.25">
      <c r="A16" s="103">
        <v>14</v>
      </c>
      <c r="B16" s="101" t="s">
        <v>131</v>
      </c>
      <c r="C16" s="101" t="s">
        <v>141</v>
      </c>
      <c r="D16" s="104">
        <v>0</v>
      </c>
      <c r="E16" s="97"/>
      <c r="F16" s="102"/>
    </row>
    <row r="17" spans="1:6" s="100" customFormat="1" ht="30" x14ac:dyDescent="0.25">
      <c r="A17" s="103">
        <v>15</v>
      </c>
      <c r="B17" s="101" t="s">
        <v>132</v>
      </c>
      <c r="C17" s="101" t="s">
        <v>143</v>
      </c>
      <c r="D17" s="104">
        <v>0</v>
      </c>
      <c r="E17" s="97"/>
      <c r="F17" s="102"/>
    </row>
    <row r="18" spans="1:6" s="100" customFormat="1" ht="30.75" customHeight="1" x14ac:dyDescent="0.25">
      <c r="A18" s="103">
        <v>16</v>
      </c>
      <c r="B18" s="101" t="s">
        <v>133</v>
      </c>
      <c r="C18" s="101" t="s">
        <v>144</v>
      </c>
      <c r="D18" s="104">
        <v>0</v>
      </c>
      <c r="E18" s="97"/>
      <c r="F18" s="102"/>
    </row>
    <row r="19" spans="1:6" s="100" customFormat="1" x14ac:dyDescent="0.25">
      <c r="A19" s="214" t="s">
        <v>148</v>
      </c>
      <c r="B19" s="214"/>
      <c r="C19" s="214"/>
      <c r="D19" s="106">
        <f>+SUM(D3:D18)</f>
        <v>0</v>
      </c>
      <c r="E19" s="97"/>
      <c r="F19" s="102"/>
    </row>
    <row r="20" spans="1:6" s="100" customFormat="1" x14ac:dyDescent="0.25">
      <c r="B20" s="102"/>
      <c r="C20" s="97"/>
      <c r="D20" s="97"/>
      <c r="E20" s="97"/>
      <c r="F20" s="102"/>
    </row>
    <row r="21" spans="1:6" s="100" customFormat="1" ht="15" customHeight="1" x14ac:dyDescent="0.25">
      <c r="A21" s="217" t="s">
        <v>213</v>
      </c>
      <c r="B21" s="217"/>
      <c r="C21" s="217"/>
      <c r="D21" s="217"/>
      <c r="E21" s="97"/>
      <c r="F21" s="102"/>
    </row>
    <row r="22" spans="1:6" s="100" customFormat="1" x14ac:dyDescent="0.25">
      <c r="A22" s="217"/>
      <c r="B22" s="217"/>
      <c r="C22" s="217"/>
      <c r="D22" s="217"/>
      <c r="F22" s="99"/>
    </row>
    <row r="23" spans="1:6" s="100" customFormat="1" x14ac:dyDescent="0.25">
      <c r="A23" s="217"/>
      <c r="B23" s="217"/>
      <c r="C23" s="217"/>
      <c r="D23" s="217"/>
      <c r="F23" s="99"/>
    </row>
    <row r="24" spans="1:6" s="100" customFormat="1" x14ac:dyDescent="0.25">
      <c r="A24" s="217"/>
      <c r="B24" s="217"/>
      <c r="C24" s="217"/>
      <c r="D24" s="217"/>
      <c r="F24" s="99"/>
    </row>
    <row r="25" spans="1:6" s="100" customFormat="1" x14ac:dyDescent="0.25">
      <c r="A25" s="217"/>
      <c r="B25" s="217"/>
      <c r="C25" s="217"/>
      <c r="D25" s="217"/>
      <c r="F25" s="99"/>
    </row>
    <row r="26" spans="1:6" s="100" customFormat="1" x14ac:dyDescent="0.25">
      <c r="A26" s="217"/>
      <c r="B26" s="217"/>
      <c r="C26" s="217"/>
      <c r="D26" s="217"/>
      <c r="F26" s="99"/>
    </row>
    <row r="27" spans="1:6" s="100" customFormat="1" x14ac:dyDescent="0.25">
      <c r="A27" s="217"/>
      <c r="B27" s="217"/>
      <c r="C27" s="217"/>
      <c r="D27" s="217"/>
      <c r="F27" s="99"/>
    </row>
    <row r="28" spans="1:6" s="100" customFormat="1" x14ac:dyDescent="0.25">
      <c r="A28" s="217"/>
      <c r="B28" s="217"/>
      <c r="C28" s="217"/>
      <c r="D28" s="217"/>
      <c r="F28" s="99"/>
    </row>
    <row r="29" spans="1:6" s="100" customFormat="1" x14ac:dyDescent="0.25">
      <c r="A29" s="217"/>
      <c r="B29" s="217"/>
      <c r="C29" s="217"/>
      <c r="D29" s="217"/>
      <c r="F29" s="99"/>
    </row>
    <row r="30" spans="1:6" s="100" customFormat="1" x14ac:dyDescent="0.25">
      <c r="A30" s="217"/>
      <c r="B30" s="217"/>
      <c r="C30" s="217"/>
      <c r="D30" s="217"/>
      <c r="F30" s="99"/>
    </row>
    <row r="31" spans="1:6" s="100" customFormat="1" x14ac:dyDescent="0.25">
      <c r="A31" s="217"/>
      <c r="B31" s="217"/>
      <c r="C31" s="217"/>
      <c r="D31" s="217"/>
      <c r="F31" s="99"/>
    </row>
    <row r="32" spans="1:6" s="100" customFormat="1" x14ac:dyDescent="0.25">
      <c r="A32" s="217"/>
      <c r="B32" s="217"/>
      <c r="C32" s="217"/>
      <c r="D32" s="217"/>
      <c r="F32" s="99"/>
    </row>
    <row r="33" spans="1:6" s="100" customFormat="1" x14ac:dyDescent="0.25">
      <c r="A33" s="217"/>
      <c r="B33" s="217"/>
      <c r="C33" s="217"/>
      <c r="D33" s="217"/>
      <c r="F33" s="99"/>
    </row>
    <row r="34" spans="1:6" s="100" customFormat="1" x14ac:dyDescent="0.25">
      <c r="A34" s="217"/>
      <c r="B34" s="217"/>
      <c r="C34" s="217"/>
      <c r="D34" s="217"/>
      <c r="F34" s="99"/>
    </row>
    <row r="35" spans="1:6" s="100" customFormat="1" x14ac:dyDescent="0.25">
      <c r="A35" s="217"/>
      <c r="B35" s="217"/>
      <c r="C35" s="217"/>
      <c r="D35" s="217"/>
      <c r="F35" s="99"/>
    </row>
    <row r="36" spans="1:6" s="100" customFormat="1" x14ac:dyDescent="0.25">
      <c r="A36" s="217"/>
      <c r="B36" s="217"/>
      <c r="C36" s="217"/>
      <c r="D36" s="217"/>
      <c r="F36" s="99"/>
    </row>
    <row r="37" spans="1:6" s="100" customFormat="1" x14ac:dyDescent="0.25">
      <c r="F37" s="99"/>
    </row>
    <row r="38" spans="1:6" s="100" customFormat="1" x14ac:dyDescent="0.25">
      <c r="F38" s="99"/>
    </row>
    <row r="39" spans="1:6" s="100" customFormat="1" x14ac:dyDescent="0.25">
      <c r="F39" s="99"/>
    </row>
    <row r="40" spans="1:6" s="100" customFormat="1" x14ac:dyDescent="0.25">
      <c r="F40" s="99"/>
    </row>
    <row r="41" spans="1:6" s="100" customFormat="1" x14ac:dyDescent="0.25">
      <c r="F41" s="99"/>
    </row>
    <row r="42" spans="1:6" s="100" customFormat="1" x14ac:dyDescent="0.25">
      <c r="F42" s="99"/>
    </row>
    <row r="43" spans="1:6" s="100" customFormat="1" x14ac:dyDescent="0.25">
      <c r="F43" s="99"/>
    </row>
    <row r="44" spans="1:6" s="100" customFormat="1" x14ac:dyDescent="0.25">
      <c r="F44" s="99"/>
    </row>
    <row r="45" spans="1:6" s="100" customFormat="1" x14ac:dyDescent="0.25">
      <c r="F45" s="99"/>
    </row>
    <row r="46" spans="1:6" s="100" customFormat="1" x14ac:dyDescent="0.25">
      <c r="F46" s="99"/>
    </row>
    <row r="47" spans="1:6" s="100" customFormat="1" x14ac:dyDescent="0.25">
      <c r="F47" s="99"/>
    </row>
    <row r="48" spans="1:6" s="100" customFormat="1" x14ac:dyDescent="0.25">
      <c r="F48" s="99"/>
    </row>
    <row r="49" spans="6:6" s="100" customFormat="1" x14ac:dyDescent="0.25">
      <c r="F49" s="99"/>
    </row>
    <row r="50" spans="6:6" s="100" customFormat="1" x14ac:dyDescent="0.25">
      <c r="F50" s="99"/>
    </row>
  </sheetData>
  <sortState xmlns:xlrd2="http://schemas.microsoft.com/office/spreadsheetml/2017/richdata2" ref="A3:C18">
    <sortCondition ref="A3:A18"/>
  </sortState>
  <mergeCells count="4">
    <mergeCell ref="A19:C19"/>
    <mergeCell ref="A1:D1"/>
    <mergeCell ref="F1:F2"/>
    <mergeCell ref="A21:D3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17247-2BAF-4D44-9B84-5A38372C112B}">
  <dimension ref="A1:D18"/>
  <sheetViews>
    <sheetView workbookViewId="0">
      <selection activeCell="A10" sqref="A10:D18"/>
    </sheetView>
  </sheetViews>
  <sheetFormatPr baseColWidth="10" defaultRowHeight="15" x14ac:dyDescent="0.25"/>
  <cols>
    <col min="2" max="2" width="48.42578125" customWidth="1"/>
    <col min="3" max="3" width="62.28515625" customWidth="1"/>
  </cols>
  <sheetData>
    <row r="1" spans="1:4" x14ac:dyDescent="0.25">
      <c r="A1" s="215" t="s">
        <v>167</v>
      </c>
      <c r="B1" s="215"/>
      <c r="C1" s="215"/>
      <c r="D1" s="215"/>
    </row>
    <row r="2" spans="1:4" x14ac:dyDescent="0.25">
      <c r="A2" s="98" t="s">
        <v>155</v>
      </c>
      <c r="B2" s="98" t="s">
        <v>151</v>
      </c>
      <c r="C2" s="98" t="s">
        <v>152</v>
      </c>
      <c r="D2" s="98" t="s">
        <v>150</v>
      </c>
    </row>
    <row r="3" spans="1:4" ht="30" x14ac:dyDescent="0.25">
      <c r="A3" s="103">
        <v>1</v>
      </c>
      <c r="B3" s="101" t="s">
        <v>204</v>
      </c>
      <c r="C3" s="101" t="s">
        <v>168</v>
      </c>
      <c r="D3" s="104">
        <v>0</v>
      </c>
    </row>
    <row r="4" spans="1:4" x14ac:dyDescent="0.25">
      <c r="A4" s="103">
        <v>2</v>
      </c>
      <c r="B4" s="101" t="s">
        <v>169</v>
      </c>
      <c r="C4" s="101" t="s">
        <v>169</v>
      </c>
      <c r="D4" s="104">
        <v>0</v>
      </c>
    </row>
    <row r="5" spans="1:4" x14ac:dyDescent="0.25">
      <c r="A5" s="103">
        <v>3</v>
      </c>
      <c r="B5" s="101" t="s">
        <v>170</v>
      </c>
      <c r="C5" s="101" t="s">
        <v>170</v>
      </c>
      <c r="D5" s="104">
        <v>0</v>
      </c>
    </row>
    <row r="6" spans="1:4" ht="60" x14ac:dyDescent="0.25">
      <c r="A6" s="103">
        <v>4</v>
      </c>
      <c r="B6" s="101" t="s">
        <v>205</v>
      </c>
      <c r="C6" s="101" t="s">
        <v>171</v>
      </c>
      <c r="D6" s="103">
        <v>0</v>
      </c>
    </row>
    <row r="7" spans="1:4" ht="45" x14ac:dyDescent="0.25">
      <c r="A7" s="103">
        <v>5</v>
      </c>
      <c r="B7" s="101" t="s">
        <v>206</v>
      </c>
      <c r="C7" s="101" t="s">
        <v>172</v>
      </c>
      <c r="D7" s="104">
        <v>0</v>
      </c>
    </row>
    <row r="8" spans="1:4" x14ac:dyDescent="0.25">
      <c r="A8" s="214" t="s">
        <v>148</v>
      </c>
      <c r="B8" s="214"/>
      <c r="C8" s="214"/>
      <c r="D8" s="106">
        <f>+SUM(D3:D7)</f>
        <v>0</v>
      </c>
    </row>
    <row r="10" spans="1:4" x14ac:dyDescent="0.25">
      <c r="A10" s="218" t="s">
        <v>220</v>
      </c>
      <c r="B10" s="219"/>
      <c r="C10" s="219"/>
      <c r="D10" s="219"/>
    </row>
    <row r="11" spans="1:4" x14ac:dyDescent="0.25">
      <c r="A11" s="219"/>
      <c r="B11" s="219"/>
      <c r="C11" s="219"/>
      <c r="D11" s="219"/>
    </row>
    <row r="12" spans="1:4" x14ac:dyDescent="0.25">
      <c r="A12" s="219"/>
      <c r="B12" s="219"/>
      <c r="C12" s="219"/>
      <c r="D12" s="219"/>
    </row>
    <row r="13" spans="1:4" x14ac:dyDescent="0.25">
      <c r="A13" s="219"/>
      <c r="B13" s="219"/>
      <c r="C13" s="219"/>
      <c r="D13" s="219"/>
    </row>
    <row r="14" spans="1:4" x14ac:dyDescent="0.25">
      <c r="A14" s="219"/>
      <c r="B14" s="219"/>
      <c r="C14" s="219"/>
      <c r="D14" s="219"/>
    </row>
    <row r="15" spans="1:4" x14ac:dyDescent="0.25">
      <c r="A15" s="219"/>
      <c r="B15" s="219"/>
      <c r="C15" s="219"/>
      <c r="D15" s="219"/>
    </row>
    <row r="16" spans="1:4" x14ac:dyDescent="0.25">
      <c r="A16" s="219"/>
      <c r="B16" s="219"/>
      <c r="C16" s="219"/>
      <c r="D16" s="219"/>
    </row>
    <row r="17" spans="1:4" x14ac:dyDescent="0.25">
      <c r="A17" s="219"/>
      <c r="B17" s="219"/>
      <c r="C17" s="219"/>
      <c r="D17" s="219"/>
    </row>
    <row r="18" spans="1:4" x14ac:dyDescent="0.25">
      <c r="A18" s="219"/>
      <c r="B18" s="219"/>
      <c r="C18" s="219"/>
      <c r="D18" s="219"/>
    </row>
  </sheetData>
  <mergeCells count="3">
    <mergeCell ref="A1:D1"/>
    <mergeCell ref="A10:D18"/>
    <mergeCell ref="A8:C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DC4D-E7B1-4031-8713-F9789FF208A1}">
  <dimension ref="A1:D22"/>
  <sheetViews>
    <sheetView topLeftCell="A7" workbookViewId="0">
      <selection activeCell="D7" sqref="D7"/>
    </sheetView>
  </sheetViews>
  <sheetFormatPr baseColWidth="10" defaultRowHeight="15" x14ac:dyDescent="0.25"/>
  <cols>
    <col min="2" max="2" width="48.42578125" customWidth="1"/>
    <col min="3" max="3" width="62.28515625" customWidth="1"/>
  </cols>
  <sheetData>
    <row r="1" spans="1:4" x14ac:dyDescent="0.25">
      <c r="A1" s="215" t="s">
        <v>219</v>
      </c>
      <c r="B1" s="215"/>
      <c r="C1" s="215"/>
      <c r="D1" s="215"/>
    </row>
    <row r="2" spans="1:4" x14ac:dyDescent="0.25">
      <c r="A2" s="98" t="s">
        <v>155</v>
      </c>
      <c r="B2" s="98" t="s">
        <v>151</v>
      </c>
      <c r="C2" s="98" t="s">
        <v>152</v>
      </c>
      <c r="D2" s="98" t="s">
        <v>150</v>
      </c>
    </row>
    <row r="3" spans="1:4" ht="30" x14ac:dyDescent="0.25">
      <c r="A3" s="103">
        <v>1</v>
      </c>
      <c r="B3" s="101" t="s">
        <v>229</v>
      </c>
      <c r="C3" s="101" t="s">
        <v>221</v>
      </c>
      <c r="D3" s="104">
        <v>0</v>
      </c>
    </row>
    <row r="4" spans="1:4" ht="30" x14ac:dyDescent="0.25">
      <c r="A4" s="103">
        <v>2</v>
      </c>
      <c r="B4" s="101" t="s">
        <v>230</v>
      </c>
      <c r="C4" s="101" t="s">
        <v>228</v>
      </c>
      <c r="D4" s="104">
        <v>0</v>
      </c>
    </row>
    <row r="5" spans="1:4" x14ac:dyDescent="0.25">
      <c r="A5" s="103">
        <v>3</v>
      </c>
      <c r="B5" s="101" t="s">
        <v>227</v>
      </c>
      <c r="C5" s="101" t="s">
        <v>222</v>
      </c>
      <c r="D5" s="104">
        <v>0</v>
      </c>
    </row>
    <row r="6" spans="1:4" x14ac:dyDescent="0.25">
      <c r="A6" s="103">
        <v>4</v>
      </c>
      <c r="B6" s="101" t="s">
        <v>226</v>
      </c>
      <c r="C6" s="101" t="s">
        <v>223</v>
      </c>
      <c r="D6" s="103">
        <v>0</v>
      </c>
    </row>
    <row r="7" spans="1:4" ht="60" x14ac:dyDescent="0.25">
      <c r="A7" s="103">
        <v>5</v>
      </c>
      <c r="B7" s="101" t="s">
        <v>225</v>
      </c>
      <c r="C7" s="101" t="s">
        <v>224</v>
      </c>
      <c r="D7" s="104">
        <v>0</v>
      </c>
    </row>
    <row r="8" spans="1:4" x14ac:dyDescent="0.25">
      <c r="A8" s="214" t="s">
        <v>148</v>
      </c>
      <c r="B8" s="214"/>
      <c r="C8" s="214"/>
      <c r="D8" s="106">
        <f>+SUM(D3:D7)</f>
        <v>0</v>
      </c>
    </row>
    <row r="10" spans="1:4" ht="15" customHeight="1" x14ac:dyDescent="0.25">
      <c r="A10" s="218" t="s">
        <v>248</v>
      </c>
      <c r="B10" s="218"/>
      <c r="C10" s="218"/>
      <c r="D10" s="218"/>
    </row>
    <row r="11" spans="1:4" x14ac:dyDescent="0.25">
      <c r="A11" s="218"/>
      <c r="B11" s="218"/>
      <c r="C11" s="218"/>
      <c r="D11" s="218"/>
    </row>
    <row r="12" spans="1:4" x14ac:dyDescent="0.25">
      <c r="A12" s="218"/>
      <c r="B12" s="218"/>
      <c r="C12" s="218"/>
      <c r="D12" s="218"/>
    </row>
    <row r="13" spans="1:4" x14ac:dyDescent="0.25">
      <c r="A13" s="218"/>
      <c r="B13" s="218"/>
      <c r="C13" s="218"/>
      <c r="D13" s="218"/>
    </row>
    <row r="14" spans="1:4" x14ac:dyDescent="0.25">
      <c r="A14" s="218"/>
      <c r="B14" s="218"/>
      <c r="C14" s="218"/>
      <c r="D14" s="218"/>
    </row>
    <row r="15" spans="1:4" x14ac:dyDescent="0.25">
      <c r="A15" s="218"/>
      <c r="B15" s="218"/>
      <c r="C15" s="218"/>
      <c r="D15" s="218"/>
    </row>
    <row r="16" spans="1:4" x14ac:dyDescent="0.25">
      <c r="A16" s="218"/>
      <c r="B16" s="218"/>
      <c r="C16" s="218"/>
      <c r="D16" s="218"/>
    </row>
    <row r="17" spans="1:4" x14ac:dyDescent="0.25">
      <c r="A17" s="218"/>
      <c r="B17" s="218"/>
      <c r="C17" s="218"/>
      <c r="D17" s="218"/>
    </row>
    <row r="18" spans="1:4" x14ac:dyDescent="0.25">
      <c r="A18" s="218"/>
      <c r="B18" s="218"/>
      <c r="C18" s="218"/>
      <c r="D18" s="218"/>
    </row>
    <row r="19" spans="1:4" x14ac:dyDescent="0.25">
      <c r="A19" s="218"/>
      <c r="B19" s="218"/>
      <c r="C19" s="218"/>
      <c r="D19" s="218"/>
    </row>
    <row r="20" spans="1:4" x14ac:dyDescent="0.25">
      <c r="A20" s="218"/>
      <c r="B20" s="218"/>
      <c r="C20" s="218"/>
      <c r="D20" s="218"/>
    </row>
    <row r="21" spans="1:4" x14ac:dyDescent="0.25">
      <c r="A21" s="218"/>
      <c r="B21" s="218"/>
      <c r="C21" s="218"/>
      <c r="D21" s="218"/>
    </row>
    <row r="22" spans="1:4" x14ac:dyDescent="0.25">
      <c r="A22" s="218"/>
      <c r="B22" s="218"/>
      <c r="C22" s="218"/>
      <c r="D22" s="218"/>
    </row>
  </sheetData>
  <mergeCells count="3">
    <mergeCell ref="A1:D1"/>
    <mergeCell ref="A8:C8"/>
    <mergeCell ref="A10:D2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A51DF-8910-43F2-B27F-1A0EF2372066}">
  <dimension ref="A1:D22"/>
  <sheetViews>
    <sheetView workbookViewId="0">
      <selection activeCell="D7" sqref="D7"/>
    </sheetView>
  </sheetViews>
  <sheetFormatPr baseColWidth="10" defaultRowHeight="15" x14ac:dyDescent="0.25"/>
  <cols>
    <col min="2" max="2" width="48.42578125" customWidth="1"/>
    <col min="3" max="3" width="62.28515625" customWidth="1"/>
  </cols>
  <sheetData>
    <row r="1" spans="1:4" x14ac:dyDescent="0.25">
      <c r="A1" s="215" t="s">
        <v>219</v>
      </c>
      <c r="B1" s="215"/>
      <c r="C1" s="215"/>
      <c r="D1" s="215"/>
    </row>
    <row r="2" spans="1:4" x14ac:dyDescent="0.25">
      <c r="A2" s="98" t="s">
        <v>155</v>
      </c>
      <c r="B2" s="98" t="s">
        <v>151</v>
      </c>
      <c r="C2" s="98" t="s">
        <v>152</v>
      </c>
      <c r="D2" s="98" t="s">
        <v>150</v>
      </c>
    </row>
    <row r="3" spans="1:4" ht="30" x14ac:dyDescent="0.25">
      <c r="A3" s="103">
        <v>1</v>
      </c>
      <c r="B3" s="101" t="s">
        <v>260</v>
      </c>
      <c r="C3" s="101" t="s">
        <v>259</v>
      </c>
      <c r="D3" s="104">
        <v>0</v>
      </c>
    </row>
    <row r="4" spans="1:4" ht="30" x14ac:dyDescent="0.25">
      <c r="A4" s="103">
        <v>2</v>
      </c>
      <c r="B4" s="101" t="s">
        <v>262</v>
      </c>
      <c r="C4" s="101" t="s">
        <v>261</v>
      </c>
      <c r="D4" s="104">
        <v>0</v>
      </c>
    </row>
    <row r="5" spans="1:4" ht="60" x14ac:dyDescent="0.25">
      <c r="A5" s="103">
        <v>3</v>
      </c>
      <c r="B5" s="101" t="s">
        <v>264</v>
      </c>
      <c r="C5" s="101" t="s">
        <v>263</v>
      </c>
      <c r="D5" s="104">
        <v>0</v>
      </c>
    </row>
    <row r="6" spans="1:4" ht="45" x14ac:dyDescent="0.25">
      <c r="A6" s="103">
        <v>4</v>
      </c>
      <c r="B6" s="101" t="s">
        <v>267</v>
      </c>
      <c r="C6" s="101" t="s">
        <v>265</v>
      </c>
      <c r="D6" s="103">
        <v>0</v>
      </c>
    </row>
    <row r="7" spans="1:4" ht="45" x14ac:dyDescent="0.25">
      <c r="A7" s="103">
        <v>5</v>
      </c>
      <c r="B7" s="101" t="s">
        <v>268</v>
      </c>
      <c r="C7" s="101" t="s">
        <v>266</v>
      </c>
      <c r="D7" s="104">
        <v>0</v>
      </c>
    </row>
    <row r="8" spans="1:4" x14ac:dyDescent="0.25">
      <c r="A8" s="214" t="s">
        <v>148</v>
      </c>
      <c r="B8" s="214"/>
      <c r="C8" s="214"/>
      <c r="D8" s="106">
        <f>+SUM(D3:D7)</f>
        <v>0</v>
      </c>
    </row>
    <row r="10" spans="1:4" ht="15" customHeight="1" x14ac:dyDescent="0.25">
      <c r="A10" s="220" t="s">
        <v>258</v>
      </c>
      <c r="B10" s="220"/>
      <c r="C10" s="220"/>
      <c r="D10" s="220"/>
    </row>
    <row r="11" spans="1:4" x14ac:dyDescent="0.25">
      <c r="A11" s="220"/>
      <c r="B11" s="220"/>
      <c r="C11" s="220"/>
      <c r="D11" s="220"/>
    </row>
    <row r="12" spans="1:4" x14ac:dyDescent="0.25">
      <c r="A12" s="220"/>
      <c r="B12" s="220"/>
      <c r="C12" s="220"/>
      <c r="D12" s="220"/>
    </row>
    <row r="13" spans="1:4" x14ac:dyDescent="0.25">
      <c r="A13" s="220"/>
      <c r="B13" s="220"/>
      <c r="C13" s="220"/>
      <c r="D13" s="220"/>
    </row>
    <row r="14" spans="1:4" x14ac:dyDescent="0.25">
      <c r="A14" s="220"/>
      <c r="B14" s="220"/>
      <c r="C14" s="220"/>
      <c r="D14" s="220"/>
    </row>
    <row r="15" spans="1:4" x14ac:dyDescent="0.25">
      <c r="A15" s="220"/>
      <c r="B15" s="220"/>
      <c r="C15" s="220"/>
      <c r="D15" s="220"/>
    </row>
    <row r="16" spans="1:4" x14ac:dyDescent="0.25">
      <c r="A16" s="220"/>
      <c r="B16" s="220"/>
      <c r="C16" s="220"/>
      <c r="D16" s="220"/>
    </row>
    <row r="17" spans="1:4" x14ac:dyDescent="0.25">
      <c r="A17" s="220"/>
      <c r="B17" s="220"/>
      <c r="C17" s="220"/>
      <c r="D17" s="220"/>
    </row>
    <row r="18" spans="1:4" x14ac:dyDescent="0.25">
      <c r="A18" s="220"/>
      <c r="B18" s="220"/>
      <c r="C18" s="220"/>
      <c r="D18" s="220"/>
    </row>
    <row r="19" spans="1:4" x14ac:dyDescent="0.25">
      <c r="A19" s="220"/>
      <c r="B19" s="220"/>
      <c r="C19" s="220"/>
      <c r="D19" s="220"/>
    </row>
    <row r="20" spans="1:4" x14ac:dyDescent="0.25">
      <c r="A20" s="220"/>
      <c r="B20" s="220"/>
      <c r="C20" s="220"/>
      <c r="D20" s="220"/>
    </row>
    <row r="21" spans="1:4" x14ac:dyDescent="0.25">
      <c r="A21" s="220"/>
      <c r="B21" s="220"/>
      <c r="C21" s="220"/>
      <c r="D21" s="220"/>
    </row>
    <row r="22" spans="1:4" x14ac:dyDescent="0.25">
      <c r="A22" s="220"/>
      <c r="B22" s="220"/>
      <c r="C22" s="220"/>
      <c r="D22" s="220"/>
    </row>
  </sheetData>
  <mergeCells count="3">
    <mergeCell ref="A1:D1"/>
    <mergeCell ref="A8:C8"/>
    <mergeCell ref="A10:D2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D0010-8468-4D96-B03B-71858A94D690}">
  <dimension ref="A1:D18"/>
  <sheetViews>
    <sheetView workbookViewId="0">
      <selection activeCell="B3" sqref="B3"/>
    </sheetView>
  </sheetViews>
  <sheetFormatPr baseColWidth="10" defaultRowHeight="15" x14ac:dyDescent="0.25"/>
  <cols>
    <col min="2" max="2" width="48.42578125" customWidth="1"/>
    <col min="3" max="3" width="62.28515625" customWidth="1"/>
  </cols>
  <sheetData>
    <row r="1" spans="1:4" x14ac:dyDescent="0.25">
      <c r="A1" s="215" t="s">
        <v>44</v>
      </c>
      <c r="B1" s="215"/>
      <c r="C1" s="215"/>
      <c r="D1" s="215"/>
    </row>
    <row r="2" spans="1:4" x14ac:dyDescent="0.25">
      <c r="A2" s="98" t="s">
        <v>155</v>
      </c>
      <c r="B2" s="98" t="s">
        <v>151</v>
      </c>
      <c r="C2" s="98" t="s">
        <v>152</v>
      </c>
      <c r="D2" s="98" t="s">
        <v>150</v>
      </c>
    </row>
    <row r="3" spans="1:4" ht="45" x14ac:dyDescent="0.25">
      <c r="A3" s="103">
        <v>1</v>
      </c>
      <c r="B3" s="101" t="s">
        <v>160</v>
      </c>
      <c r="C3" s="101" t="s">
        <v>157</v>
      </c>
      <c r="D3" s="104">
        <v>0</v>
      </c>
    </row>
    <row r="4" spans="1:4" ht="30" x14ac:dyDescent="0.25">
      <c r="A4" s="103">
        <v>2</v>
      </c>
      <c r="B4" s="101" t="s">
        <v>161</v>
      </c>
      <c r="C4" s="101" t="s">
        <v>166</v>
      </c>
      <c r="D4" s="104">
        <v>0</v>
      </c>
    </row>
    <row r="5" spans="1:4" x14ac:dyDescent="0.25">
      <c r="A5" s="103">
        <v>3</v>
      </c>
      <c r="B5" s="101" t="s">
        <v>162</v>
      </c>
      <c r="C5" s="101" t="s">
        <v>158</v>
      </c>
      <c r="D5" s="104">
        <v>0</v>
      </c>
    </row>
    <row r="6" spans="1:4" ht="45" x14ac:dyDescent="0.25">
      <c r="A6" s="103">
        <v>4</v>
      </c>
      <c r="B6" s="101" t="s">
        <v>159</v>
      </c>
      <c r="C6" s="101" t="s">
        <v>163</v>
      </c>
      <c r="D6" s="103">
        <v>0</v>
      </c>
    </row>
    <row r="7" spans="1:4" ht="30" x14ac:dyDescent="0.25">
      <c r="A7" s="103">
        <v>5</v>
      </c>
      <c r="B7" s="101" t="s">
        <v>165</v>
      </c>
      <c r="C7" s="101" t="s">
        <v>164</v>
      </c>
      <c r="D7" s="104">
        <v>0</v>
      </c>
    </row>
    <row r="8" spans="1:4" x14ac:dyDescent="0.25">
      <c r="A8" s="214" t="s">
        <v>148</v>
      </c>
      <c r="B8" s="214"/>
      <c r="C8" s="214"/>
      <c r="D8" s="106">
        <f>+SUM(D3:D7)</f>
        <v>0</v>
      </c>
    </row>
    <row r="10" spans="1:4" x14ac:dyDescent="0.25">
      <c r="A10" s="218" t="s">
        <v>220</v>
      </c>
      <c r="B10" s="219"/>
      <c r="C10" s="219"/>
      <c r="D10" s="219"/>
    </row>
    <row r="11" spans="1:4" x14ac:dyDescent="0.25">
      <c r="A11" s="219"/>
      <c r="B11" s="219"/>
      <c r="C11" s="219"/>
      <c r="D11" s="219"/>
    </row>
    <row r="12" spans="1:4" x14ac:dyDescent="0.25">
      <c r="A12" s="219"/>
      <c r="B12" s="219"/>
      <c r="C12" s="219"/>
      <c r="D12" s="219"/>
    </row>
    <row r="13" spans="1:4" x14ac:dyDescent="0.25">
      <c r="A13" s="219"/>
      <c r="B13" s="219"/>
      <c r="C13" s="219"/>
      <c r="D13" s="219"/>
    </row>
    <row r="14" spans="1:4" x14ac:dyDescent="0.25">
      <c r="A14" s="219"/>
      <c r="B14" s="219"/>
      <c r="C14" s="219"/>
      <c r="D14" s="219"/>
    </row>
    <row r="15" spans="1:4" x14ac:dyDescent="0.25">
      <c r="A15" s="219"/>
      <c r="B15" s="219"/>
      <c r="C15" s="219"/>
      <c r="D15" s="219"/>
    </row>
    <row r="16" spans="1:4" x14ac:dyDescent="0.25">
      <c r="A16" s="219"/>
      <c r="B16" s="219"/>
      <c r="C16" s="219"/>
      <c r="D16" s="219"/>
    </row>
    <row r="17" spans="1:4" x14ac:dyDescent="0.25">
      <c r="A17" s="219"/>
      <c r="B17" s="219"/>
      <c r="C17" s="219"/>
      <c r="D17" s="219"/>
    </row>
    <row r="18" spans="1:4" x14ac:dyDescent="0.25">
      <c r="A18" s="219"/>
      <c r="B18" s="219"/>
      <c r="C18" s="219"/>
      <c r="D18" s="219"/>
    </row>
  </sheetData>
  <mergeCells count="3">
    <mergeCell ref="A1:D1"/>
    <mergeCell ref="A10:D18"/>
    <mergeCell ref="A8:C8"/>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0FB5E08AF5DD43B297B309FED5443C" ma:contentTypeVersion="14" ma:contentTypeDescription="Crear nuevo documento." ma:contentTypeScope="" ma:versionID="7c09c00138a42d2dbcc0465eb62fdac1">
  <xsd:schema xmlns:xsd="http://www.w3.org/2001/XMLSchema" xmlns:xs="http://www.w3.org/2001/XMLSchema" xmlns:p="http://schemas.microsoft.com/office/2006/metadata/properties" xmlns:ns1="http://schemas.microsoft.com/sharepoint/v3" xmlns:ns3="ee8e5a5b-9cf9-4705-b88d-239f560a4254" xmlns:ns4="1d56d901-84ca-431c-b112-c31c299e2b0e" targetNamespace="http://schemas.microsoft.com/office/2006/metadata/properties" ma:root="true" ma:fieldsID="7d5ac89a616e034636d43ba9f8a7598e" ns1:_="" ns3:_="" ns4:_="">
    <xsd:import namespace="http://schemas.microsoft.com/sharepoint/v3"/>
    <xsd:import namespace="ee8e5a5b-9cf9-4705-b88d-239f560a4254"/>
    <xsd:import namespace="1d56d901-84ca-431c-b112-c31c299e2b0e"/>
    <xsd:element name="properties">
      <xsd:complexType>
        <xsd:sequence>
          <xsd:element name="documentManagement">
            <xsd:complexType>
              <xsd:all>
                <xsd:element ref="ns3:SharedWithDetails" minOccurs="0"/>
                <xsd:element ref="ns3:SharingHintHash" minOccurs="0"/>
                <xsd:element ref="ns3:SharedWithUsers" minOccurs="0"/>
                <xsd:element ref="ns4:MediaServiceMetadata" minOccurs="0"/>
                <xsd:element ref="ns4:MediaServiceFastMetadata" minOccurs="0"/>
                <xsd:element ref="ns4:MediaServiceAutoTags" minOccurs="0"/>
                <xsd:element ref="ns4:MediaServiceDateTaken" minOccurs="0"/>
                <xsd:element ref="ns4:MediaServiceOCR" minOccurs="0"/>
                <xsd:element ref="ns1:_ip_UnifiedCompliancePolicyProperties" minOccurs="0"/>
                <xsd:element ref="ns1:_ip_UnifiedCompliancePolicyUIAction"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Propiedades de la Directiva de cumplimiento unificado" ma:hidden="true" ma:internalName="_ip_UnifiedCompliancePolicyProperties">
      <xsd:simpleType>
        <xsd:restriction base="dms:Note"/>
      </xsd:simpleType>
    </xsd:element>
    <xsd:element name="_ip_UnifiedCompliancePolicyUIAction" ma:index="1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8e5a5b-9cf9-4705-b88d-239f560a4254" elementFormDefault="qualified">
    <xsd:import namespace="http://schemas.microsoft.com/office/2006/documentManagement/types"/>
    <xsd:import namespace="http://schemas.microsoft.com/office/infopath/2007/PartnerControls"/>
    <xsd:element name="SharedWithDetails" ma:index="8" nillable="true" ma:displayName="Detalles de uso compartido" ma:description="" ma:internalName="SharedWithDetails" ma:readOnly="true">
      <xsd:simpleType>
        <xsd:restriction base="dms:Note">
          <xsd:maxLength value="255"/>
        </xsd:restriction>
      </xsd:simpleType>
    </xsd:element>
    <xsd:element name="SharingHintHash" ma:index="9" nillable="true" ma:displayName="Hash de la sugerencia para compartir" ma:description="" ma:hidden="true" ma:internalName="SharingHintHash" ma:readOnly="true">
      <xsd:simpleType>
        <xsd:restriction base="dms:Text"/>
      </xsd:simpleType>
    </xsd:element>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56d901-84ca-431c-b112-c31c299e2b0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A886B93-53C7-41E5-A388-96775787D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8e5a5b-9cf9-4705-b88d-239f560a4254"/>
    <ds:schemaRef ds:uri="1d56d901-84ca-431c-b112-c31c299e2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76C97A-1A2A-442E-94F4-72128D40AE8A}">
  <ds:schemaRefs>
    <ds:schemaRef ds:uri="http://schemas.microsoft.com/sharepoint/v3/contenttype/forms"/>
  </ds:schemaRefs>
</ds:datastoreItem>
</file>

<file path=customXml/itemProps3.xml><?xml version="1.0" encoding="utf-8"?>
<ds:datastoreItem xmlns:ds="http://schemas.openxmlformats.org/officeDocument/2006/customXml" ds:itemID="{A9E8A48D-38CA-4089-95B3-0F8BED38FD52}">
  <ds:schemaRefs>
    <ds:schemaRef ds:uri="http://schemas.microsoft.com/office/2006/documentManagement/types"/>
    <ds:schemaRef ds:uri="http://purl.org/dc/dcmitype/"/>
    <ds:schemaRef ds:uri="http://schemas.microsoft.com/office/infopath/2007/PartnerControls"/>
    <ds:schemaRef ds:uri="1d56d901-84ca-431c-b112-c31c299e2b0e"/>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ee8e5a5b-9cf9-4705-b88d-239f560a425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9</vt:i4>
      </vt:variant>
    </vt:vector>
  </HeadingPairs>
  <TitlesOfParts>
    <vt:vector size="20" baseType="lpstr">
      <vt:lpstr>1 ESTIMACIÓN DE DESARROLLO</vt:lpstr>
      <vt:lpstr>2 ESTIMACIÓN POR ETAPAS</vt:lpstr>
      <vt:lpstr>3 DISTR POR ROLES</vt:lpstr>
      <vt:lpstr>4 COSTO DEL SPRINT</vt:lpstr>
      <vt:lpstr>Eficiencia Usuario Final</vt:lpstr>
      <vt:lpstr>Procesamiento Complejo</vt:lpstr>
      <vt:lpstr>Facilidad de Uso</vt:lpstr>
      <vt:lpstr>Facilidad de Cambio</vt:lpstr>
      <vt:lpstr>Concurrencia</vt:lpstr>
      <vt:lpstr>FACTOR_TECNICO</vt:lpstr>
      <vt:lpstr>FACTOR_AMBIENTE</vt:lpstr>
      <vt:lpstr>'1 ESTIMACIÓN DE DESARROLLO'!Área_de_impresión</vt:lpstr>
      <vt:lpstr>'2 ESTIMACIÓN POR ETAPAS'!Área_de_impresión</vt:lpstr>
      <vt:lpstr>'3 DISTR POR ROLES'!Área_de_impresión</vt:lpstr>
      <vt:lpstr>'4 COSTO DEL SPRINT'!Área_de_impresión</vt:lpstr>
      <vt:lpstr>EF</vt:lpstr>
      <vt:lpstr>TAW</vt:lpstr>
      <vt:lpstr>TBF</vt:lpstr>
      <vt:lpstr>TCF</vt:lpstr>
      <vt:lpstr>UUCP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 Perez</dc:creator>
  <cp:keywords/>
  <dc:description/>
  <cp:lastModifiedBy>Cesar</cp:lastModifiedBy>
  <cp:revision/>
  <cp:lastPrinted>2021-07-21T17:04:24Z</cp:lastPrinted>
  <dcterms:created xsi:type="dcterms:W3CDTF">2019-04-01T02:03:39Z</dcterms:created>
  <dcterms:modified xsi:type="dcterms:W3CDTF">2021-09-16T18:07:54Z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0x0101008A0FB5E08AF5DD43B297B309FED5443C</vt:lpwstr>
  </property>
</Properties>
</file>