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29A960F1-52F0-4DB6-BB8B-5DF15ED5DE28}" xr6:coauthVersionLast="47" xr6:coauthVersionMax="47" xr10:uidLastSave="{EA4D1B97-BAC0-431A-ABE8-F721338FF1C8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Hlk529565709" localSheetId="3">DTH!$B$2</definedName>
    <definedName name="_xlnm.Print_Area" localSheetId="0">Registro!$A$1:$J$279</definedName>
    <definedName name="Planes">[1]Parametros!#REF!</definedName>
    <definedName name="REGIONAL" localSheetId="3">[2]Parametros!$E$2:$E$34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1" i="1"/>
  <c r="IG10" i="5"/>
  <c r="D223" i="1"/>
  <c r="D199" i="1"/>
  <c r="D159" i="1"/>
  <c r="D122" i="1"/>
  <c r="GH10" i="5"/>
  <c r="D103" i="1"/>
  <c r="DU10" i="5"/>
  <c r="D36" i="1"/>
  <c r="D237" i="1" l="1"/>
  <c r="IY10" i="5"/>
  <c r="IX10" i="5"/>
  <c r="IW10" i="5"/>
  <c r="IV10" i="5"/>
  <c r="HX10" i="5" l="1"/>
  <c r="HW10" i="5"/>
  <c r="HV10" i="5"/>
  <c r="D180" i="1"/>
  <c r="HS10" i="5"/>
  <c r="HR10" i="5"/>
  <c r="HQ10" i="5"/>
  <c r="HP10" i="5"/>
  <c r="CP10" i="5"/>
  <c r="D173" i="1"/>
  <c r="I172" i="1" s="1"/>
  <c r="AN10" i="5" s="1"/>
  <c r="HN10" i="5"/>
  <c r="HM10" i="5"/>
  <c r="HL10" i="5"/>
  <c r="HO10" i="5"/>
  <c r="CH10" i="5"/>
  <c r="D164" i="1"/>
  <c r="I163" i="1" s="1"/>
  <c r="GQ10" i="5"/>
  <c r="GP10" i="5"/>
  <c r="GO10" i="5"/>
  <c r="GN10" i="5"/>
  <c r="GM10" i="5"/>
  <c r="D116" i="1"/>
  <c r="BG10" i="5" s="1"/>
  <c r="GG10" i="5"/>
  <c r="FN10" i="5"/>
  <c r="D83" i="1"/>
  <c r="EH10" i="5"/>
  <c r="D55" i="1"/>
  <c r="DL10" i="5"/>
  <c r="DK10" i="5"/>
  <c r="DJ10" i="5"/>
  <c r="DI10" i="5"/>
  <c r="DH10" i="5"/>
  <c r="DG10" i="5"/>
  <c r="D20" i="1"/>
  <c r="BO10" i="5" l="1"/>
  <c r="I158" i="1"/>
  <c r="I136" i="1"/>
  <c r="HB10" i="5"/>
  <c r="HA10" i="5"/>
  <c r="GZ10" i="5"/>
  <c r="GY10" i="5"/>
  <c r="GX10" i="5"/>
  <c r="GW10" i="5"/>
  <c r="D125" i="1"/>
  <c r="GR10" i="5"/>
  <c r="I121" i="1"/>
  <c r="DV10" i="5"/>
  <c r="DF10" i="5" l="1"/>
  <c r="DE10" i="5"/>
  <c r="DD10" i="5"/>
  <c r="DC10" i="5"/>
  <c r="DB10" i="5"/>
  <c r="HK10" i="5" l="1"/>
  <c r="HJ10" i="5"/>
  <c r="HI10" i="5"/>
  <c r="CO10" i="5"/>
  <c r="BN10" i="5"/>
  <c r="LE10" i="5" s="1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L10" i="5"/>
  <c r="EM10" i="5"/>
  <c r="EK10" i="5"/>
  <c r="EJ10" i="5"/>
  <c r="EI10" i="5"/>
  <c r="EG10" i="5"/>
  <c r="EN10" i="5"/>
  <c r="CG10" i="5"/>
  <c r="CF10" i="5"/>
  <c r="CE10" i="5"/>
  <c r="CD10" i="5"/>
  <c r="CC10" i="5"/>
  <c r="AM10" i="5" l="1"/>
  <c r="BF10" i="5"/>
  <c r="D93" i="1"/>
  <c r="BE10" i="5" s="1"/>
  <c r="BD10" i="5"/>
  <c r="D66" i="1"/>
  <c r="BC10" i="5" s="1"/>
  <c r="D62" i="1" l="1"/>
  <c r="I54" i="1" s="1"/>
  <c r="BB10" i="5" l="1"/>
  <c r="JI10" i="5" l="1"/>
  <c r="JH10" i="5"/>
  <c r="JG10" i="5"/>
  <c r="I189" i="1" l="1"/>
  <c r="FS10" i="5" l="1"/>
  <c r="FR10" i="5"/>
  <c r="IT10" i="5"/>
  <c r="IS10" i="5"/>
  <c r="IH10" i="5"/>
  <c r="IF10" i="5"/>
  <c r="IE10" i="5"/>
  <c r="CS10" i="5"/>
  <c r="D146" i="1"/>
  <c r="D51" i="1" l="1"/>
  <c r="C10" i="5" l="1"/>
  <c r="B10" i="5"/>
  <c r="AA10" i="5"/>
  <c r="Z10" i="5"/>
  <c r="I206" i="1" l="1"/>
  <c r="I149" i="1"/>
  <c r="HF10" i="5" l="1"/>
  <c r="HG10" i="5"/>
  <c r="HH10" i="5"/>
  <c r="GV10" i="5"/>
  <c r="GU10" i="5"/>
  <c r="GT10" i="5"/>
  <c r="EB10" i="5"/>
  <c r="EA10" i="5"/>
  <c r="DZ10" i="5"/>
  <c r="CA10" i="5"/>
  <c r="CU10" i="5"/>
  <c r="CN10" i="5"/>
  <c r="CJ10" i="5"/>
  <c r="BT10" i="5"/>
  <c r="AS10" i="5" l="1"/>
  <c r="BR10" i="5"/>
  <c r="I145" i="1"/>
  <c r="AQ10" i="5" l="1"/>
  <c r="AL10" i="5"/>
  <c r="BM10" i="5"/>
  <c r="I124" i="1"/>
  <c r="D47" i="1"/>
  <c r="I35" i="1"/>
  <c r="I19" i="1"/>
  <c r="I50" i="1" l="1"/>
  <c r="AE10" i="5" s="1"/>
  <c r="AZ10" i="5"/>
  <c r="LA10" i="5" s="1"/>
  <c r="KX10" i="5" l="1"/>
  <c r="KW10" i="5"/>
  <c r="KV10" i="5"/>
  <c r="KU10" i="5"/>
  <c r="KT10" i="5"/>
  <c r="KS10" i="5"/>
  <c r="KR10" i="5"/>
  <c r="KQ10" i="5"/>
  <c r="KP10" i="5"/>
  <c r="KO10" i="5"/>
  <c r="KN10" i="5"/>
  <c r="KM10" i="5"/>
  <c r="KL10" i="5"/>
  <c r="KK10" i="5"/>
  <c r="KJ10" i="5"/>
  <c r="KI10" i="5"/>
  <c r="JD10" i="5"/>
  <c r="JC10" i="5"/>
  <c r="FV10" i="5" l="1"/>
  <c r="FU10" i="5"/>
  <c r="FT10" i="5"/>
  <c r="FQ10" i="5"/>
  <c r="FP10" i="5"/>
  <c r="FO10" i="5"/>
  <c r="FM10" i="5"/>
  <c r="FL10" i="5"/>
  <c r="FK10" i="5"/>
  <c r="FJ10" i="5"/>
  <c r="FI10" i="5"/>
  <c r="FH10" i="5"/>
  <c r="FG10" i="5"/>
  <c r="FF10" i="5"/>
  <c r="V10" i="5" l="1"/>
  <c r="U10" i="5"/>
  <c r="S10" i="5"/>
  <c r="R10" i="5"/>
  <c r="P10" i="5"/>
  <c r="O10" i="5"/>
  <c r="CX10" i="5" l="1"/>
  <c r="CW10" i="5"/>
  <c r="CV10" i="5"/>
  <c r="CT10" i="5"/>
  <c r="CR10" i="5"/>
  <c r="CQ10" i="5"/>
  <c r="CM10" i="5"/>
  <c r="CL10" i="5"/>
  <c r="CK10" i="5"/>
  <c r="CI10" i="5"/>
  <c r="CB10" i="5"/>
  <c r="BZ10" i="5"/>
  <c r="BY10" i="5" l="1"/>
  <c r="BX10" i="5"/>
  <c r="KH10" i="5" l="1"/>
  <c r="KG10" i="5"/>
  <c r="KF10" i="5"/>
  <c r="KE10" i="5"/>
  <c r="KD10" i="5"/>
  <c r="KC10" i="5"/>
  <c r="KB10" i="5"/>
  <c r="KA10" i="5"/>
  <c r="JZ10" i="5"/>
  <c r="JY10" i="5"/>
  <c r="JX10" i="5"/>
  <c r="JW10" i="5"/>
  <c r="JV10" i="5"/>
  <c r="JU10" i="5"/>
  <c r="JT10" i="5"/>
  <c r="JS10" i="5"/>
  <c r="JR10" i="5"/>
  <c r="JQ10" i="5"/>
  <c r="JP10" i="5"/>
  <c r="JO10" i="5"/>
  <c r="JN10" i="5"/>
  <c r="JM10" i="5"/>
  <c r="JL10" i="5"/>
  <c r="JF10" i="5"/>
  <c r="JE10" i="5"/>
  <c r="JB10" i="5"/>
  <c r="JA10" i="5"/>
  <c r="IZ10" i="5"/>
  <c r="IU10" i="5"/>
  <c r="IR10" i="5"/>
  <c r="IQ10" i="5"/>
  <c r="IP10" i="5"/>
  <c r="IO10" i="5"/>
  <c r="IN10" i="5"/>
  <c r="IM10" i="5"/>
  <c r="IL10" i="5"/>
  <c r="IK10" i="5"/>
  <c r="IJ10" i="5"/>
  <c r="II10" i="5"/>
  <c r="ID10" i="5"/>
  <c r="IC10" i="5"/>
  <c r="IB10" i="5"/>
  <c r="IA10" i="5"/>
  <c r="HZ10" i="5"/>
  <c r="HY10" i="5"/>
  <c r="HU10" i="5"/>
  <c r="HT10" i="5"/>
  <c r="HE10" i="5"/>
  <c r="HD10" i="5"/>
  <c r="HC10" i="5"/>
  <c r="GS10" i="5"/>
  <c r="GL10" i="5"/>
  <c r="GK10" i="5"/>
  <c r="GJ10" i="5"/>
  <c r="GI10" i="5"/>
  <c r="GF10" i="5"/>
  <c r="GE10" i="5"/>
  <c r="GD10" i="5"/>
  <c r="GC10" i="5"/>
  <c r="GB10" i="5"/>
  <c r="GA10" i="5"/>
  <c r="FZ10" i="5"/>
  <c r="FY10" i="5"/>
  <c r="FX10" i="5"/>
  <c r="FW10" i="5"/>
  <c r="EF10" i="5"/>
  <c r="EE10" i="5"/>
  <c r="ED10" i="5"/>
  <c r="EC10" i="5"/>
  <c r="DY10" i="5"/>
  <c r="DX10" i="5"/>
  <c r="DW10" i="5"/>
  <c r="DT10" i="5"/>
  <c r="DS10" i="5"/>
  <c r="DR10" i="5"/>
  <c r="DQ10" i="5"/>
  <c r="DP10" i="5"/>
  <c r="DO10" i="5"/>
  <c r="DN10" i="5"/>
  <c r="DM10" i="5"/>
  <c r="DA10" i="5"/>
  <c r="CZ10" i="5"/>
  <c r="CY10" i="5"/>
  <c r="JK10" i="5" l="1"/>
  <c r="JJ10" i="5"/>
  <c r="AX10" i="5" l="1"/>
  <c r="BI10" i="5" l="1"/>
  <c r="A10" i="5" l="1"/>
  <c r="D217" i="1" l="1"/>
  <c r="AH10" i="5"/>
  <c r="I236" i="1" l="1"/>
  <c r="BW10" i="5"/>
  <c r="I222" i="1"/>
  <c r="AU10" i="5" s="1"/>
  <c r="BV10" i="5"/>
  <c r="I216" i="1"/>
  <c r="AT10" i="5" s="1"/>
  <c r="BU10" i="5"/>
  <c r="LH10" i="5" s="1"/>
  <c r="I198" i="1"/>
  <c r="AR10" i="5" s="1"/>
  <c r="BS10" i="5"/>
  <c r="D187" i="1"/>
  <c r="BL10" i="5"/>
  <c r="LD10" i="5" s="1"/>
  <c r="AV10" i="5" l="1"/>
  <c r="I186" i="1"/>
  <c r="AP10" i="5" s="1"/>
  <c r="BQ10" i="5"/>
  <c r="I179" i="1"/>
  <c r="BP10" i="5"/>
  <c r="LG10" i="5" s="1"/>
  <c r="AJ10" i="5"/>
  <c r="BK10" i="5"/>
  <c r="AI10" i="5"/>
  <c r="BJ10" i="5"/>
  <c r="LC10" i="5" s="1"/>
  <c r="AG10" i="5"/>
  <c r="BH10" i="5"/>
  <c r="AK10" i="5"/>
  <c r="AO10" i="5" l="1"/>
  <c r="BA10" i="5"/>
  <c r="LB10" i="5" s="1"/>
  <c r="AF10" i="5"/>
  <c r="I46" i="1"/>
  <c r="AY10" i="5"/>
  <c r="KY10" i="5" s="1"/>
  <c r="AD10" i="5" l="1"/>
  <c r="AW10" i="5"/>
  <c r="KZ10" i="5" s="1"/>
  <c r="LF10" i="5" s="1"/>
  <c r="LI10" i="5" s="1"/>
  <c r="AB10" i="5"/>
  <c r="AC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LJ10" i="5" l="1"/>
</calcChain>
</file>

<file path=xl/sharedStrings.xml><?xml version="1.0" encoding="utf-8"?>
<sst xmlns="http://schemas.openxmlformats.org/spreadsheetml/2006/main" count="1286" uniqueCount="395">
  <si>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</si>
  <si>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</si>
  <si>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</si>
  <si>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</si>
  <si>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</si>
  <si>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</si>
  <si>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</si>
  <si>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</si>
  <si>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</si>
  <si>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</si>
  <si>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</si>
  <si>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</si>
  <si>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</si>
  <si>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</si>
  <si>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</si>
  <si>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</si>
  <si>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</si>
  <si>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</si>
  <si>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</si>
  <si>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</si>
  <si>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</si>
  <si>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</si>
  <si>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</si>
  <si>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</si>
  <si>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</si>
  <si>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</si>
  <si>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</si>
  <si>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</si>
  <si>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</si>
  <si>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</si>
  <si>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</si>
  <si>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</si>
  <si>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</si>
  <si>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</si>
  <si>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</si>
  <si>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</si>
  <si>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</si>
  <si>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</si>
  <si>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</si>
  <si>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</si>
  <si>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</si>
  <si>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</si>
  <si>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3. Anexo de historia de atención</t>
  </si>
  <si>
    <t>4. Cronograma de actividades</t>
  </si>
  <si>
    <t>5. Alimentación y Nutrición</t>
  </si>
  <si>
    <t>5.1 Alimentación</t>
  </si>
  <si>
    <t>5.2 Minuta patrón y ciclos de menús</t>
  </si>
  <si>
    <t>Terceriza el servicio de alimentación?</t>
  </si>
  <si>
    <t>5.3 Almacenamiento de alimentos</t>
  </si>
  <si>
    <t>Criterio j</t>
  </si>
  <si>
    <t>Criterio k</t>
  </si>
  <si>
    <t>5.4 Condiciones específicas de las áreas de elaboración de alimentos, de los equipos y utensilios</t>
  </si>
  <si>
    <t>5.5 Preparación, servido y distribución de alimentos</t>
  </si>
  <si>
    <t>5.6 Personal manipulador de alimentos</t>
  </si>
  <si>
    <t>Criterio l</t>
  </si>
  <si>
    <t>Criterio m</t>
  </si>
  <si>
    <t>Criterio n</t>
  </si>
  <si>
    <t>Criterio o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</si>
  <si>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</si>
  <si>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</si>
  <si>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</si>
  <si>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</si>
  <si>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</si>
  <si>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</si>
  <si>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</si>
  <si>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</si>
  <si>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</si>
  <si>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</si>
  <si>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</si>
  <si>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</si>
  <si>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</si>
  <si>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</si>
  <si>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</si>
  <si>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</si>
  <si>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</si>
  <si>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</si>
  <si>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</si>
  <si>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</si>
  <si>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</si>
  <si>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</si>
  <si>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Versión 1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</si>
  <si>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</si>
  <si>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</si>
  <si>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</si>
  <si>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</si>
  <si>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</si>
  <si>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</si>
  <si>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Documentos de los anexos de historias de atención</t>
  </si>
  <si>
    <t>Cronograma de actividades</t>
  </si>
  <si>
    <t>Nutrición</t>
  </si>
  <si>
    <t>Garantía de derechos – Vinculación</t>
  </si>
  <si>
    <t>Acciones con familia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</si>
  <si>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</si>
  <si>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</si>
  <si>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</si>
  <si>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</si>
  <si>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</si>
  <si>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</si>
  <si>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</si>
  <si>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</si>
  <si>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</si>
  <si>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</si>
  <si>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</si>
  <si>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</si>
  <si>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</si>
  <si>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</si>
  <si>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</si>
  <si>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</si>
  <si>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</si>
  <si>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</si>
  <si>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</si>
  <si>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</si>
  <si>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</si>
  <si>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</si>
  <si>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</si>
  <si>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</si>
  <si>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</si>
  <si>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</si>
  <si>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</si>
  <si>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</si>
  <si>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</si>
  <si>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</si>
  <si>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</si>
  <si>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2.a</t>
  </si>
  <si>
    <t>2.b</t>
  </si>
  <si>
    <t>2.c</t>
  </si>
  <si>
    <t>2.d</t>
  </si>
  <si>
    <t>2.e</t>
  </si>
  <si>
    <t>2.f</t>
  </si>
  <si>
    <t>2.g</t>
  </si>
  <si>
    <t>2.h</t>
  </si>
  <si>
    <t>3.a</t>
  </si>
  <si>
    <t>3.b</t>
  </si>
  <si>
    <t>3.c</t>
  </si>
  <si>
    <t>4.a</t>
  </si>
  <si>
    <t>4.b</t>
  </si>
  <si>
    <t>4.c</t>
  </si>
  <si>
    <t>5.1.a</t>
  </si>
  <si>
    <t>5.1.b</t>
  </si>
  <si>
    <t>5.1.c</t>
  </si>
  <si>
    <t>5.1.d</t>
  </si>
  <si>
    <t>5.1.e</t>
  </si>
  <si>
    <t>5.1.f</t>
  </si>
  <si>
    <t>5.2.a</t>
  </si>
  <si>
    <t>5.2.b</t>
  </si>
  <si>
    <t>5.2.c</t>
  </si>
  <si>
    <t>5.2.d</t>
  </si>
  <si>
    <t>Contrata servicio de alimentación?</t>
  </si>
  <si>
    <t>5.3.a</t>
  </si>
  <si>
    <t>5.3.b</t>
  </si>
  <si>
    <t>5.3.c</t>
  </si>
  <si>
    <t>5.3.d</t>
  </si>
  <si>
    <t>5.3.e</t>
  </si>
  <si>
    <t>5.3.f</t>
  </si>
  <si>
    <t>5.3.g</t>
  </si>
  <si>
    <t>5.3.h</t>
  </si>
  <si>
    <t>5.3.i</t>
  </si>
  <si>
    <t>5.3.j</t>
  </si>
  <si>
    <t>5.3.k</t>
  </si>
  <si>
    <t>5.3.a2</t>
  </si>
  <si>
    <t>5.3.b2</t>
  </si>
  <si>
    <t>5.3.c2</t>
  </si>
  <si>
    <t>5.3.d2</t>
  </si>
  <si>
    <t>5.3.e2</t>
  </si>
  <si>
    <t>5.3.f2</t>
  </si>
  <si>
    <t>5.4.a</t>
  </si>
  <si>
    <t>5.4.b</t>
  </si>
  <si>
    <t>5.4.c</t>
  </si>
  <si>
    <t>5.4.d</t>
  </si>
  <si>
    <t>5.4.e</t>
  </si>
  <si>
    <t>5.4.f</t>
  </si>
  <si>
    <t>5.4.g</t>
  </si>
  <si>
    <t>5.4.h</t>
  </si>
  <si>
    <t>5.4.i</t>
  </si>
  <si>
    <t>5.5.a</t>
  </si>
  <si>
    <t>5.5.b</t>
  </si>
  <si>
    <t>5.5.c</t>
  </si>
  <si>
    <t>5.5.d</t>
  </si>
  <si>
    <t>5.5.e</t>
  </si>
  <si>
    <t>5.5.f</t>
  </si>
  <si>
    <t>5.5.g</t>
  </si>
  <si>
    <t>5.5.h</t>
  </si>
  <si>
    <t>5.5.i</t>
  </si>
  <si>
    <t>5.5.a2</t>
  </si>
  <si>
    <t>5.6.a</t>
  </si>
  <si>
    <t>5.6.b</t>
  </si>
  <si>
    <t>5.6.c</t>
  </si>
  <si>
    <t>5.6.d</t>
  </si>
  <si>
    <t>5.6.e</t>
  </si>
  <si>
    <t>5.6.f</t>
  </si>
  <si>
    <t>5.6.g</t>
  </si>
  <si>
    <t>5.6.h</t>
  </si>
  <si>
    <t>5.6.a2</t>
  </si>
  <si>
    <t>5.6.b2</t>
  </si>
  <si>
    <t>5.6.c2</t>
  </si>
  <si>
    <t>7.a</t>
  </si>
  <si>
    <t>7.b</t>
  </si>
  <si>
    <t>12.a</t>
  </si>
  <si>
    <t>12.b</t>
  </si>
  <si>
    <t>12.c</t>
  </si>
  <si>
    <t>14.a</t>
  </si>
  <si>
    <t>14.b</t>
  </si>
  <si>
    <t>14.c</t>
  </si>
  <si>
    <t>14.d</t>
  </si>
  <si>
    <t>14.e</t>
  </si>
  <si>
    <t>14.f</t>
  </si>
  <si>
    <t>15.a</t>
  </si>
  <si>
    <t>15.b</t>
  </si>
  <si>
    <t>17.a</t>
  </si>
  <si>
    <t>17.b</t>
  </si>
  <si>
    <t>19.a</t>
  </si>
  <si>
    <t>19.b</t>
  </si>
  <si>
    <t>19.c</t>
  </si>
  <si>
    <t>19.d</t>
  </si>
  <si>
    <t>19.e</t>
  </si>
  <si>
    <t>21.a</t>
  </si>
  <si>
    <t>21.b</t>
  </si>
  <si>
    <t>21.c</t>
  </si>
  <si>
    <t>21.d</t>
  </si>
  <si>
    <t>21.e</t>
  </si>
  <si>
    <t>Observaciones Entidad Contratista</t>
  </si>
  <si>
    <t>Documentos de los anexos de historias de atención
(1 variable)</t>
  </si>
  <si>
    <t>Cronograma de actividades
(1 variable)</t>
  </si>
  <si>
    <t>Acciones con familia
(2 variables)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</si>
  <si>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</si>
  <si>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</si>
  <si>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</si>
  <si>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</si>
  <si>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</si>
  <si>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</si>
  <si>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</si>
  <si>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</si>
  <si>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</si>
  <si>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</si>
  <si>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</si>
  <si>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</si>
  <si>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</si>
  <si>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</si>
  <si>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</si>
  <si>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</si>
  <si>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</si>
  <si>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</si>
  <si>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</si>
  <si>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</si>
  <si>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</si>
  <si>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</si>
  <si>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</si>
  <si>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</si>
  <si>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</si>
  <si>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</si>
  <si>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 Atención en forma separada</t>
  </si>
  <si>
    <t>7. Acuerdo de convivencia</t>
  </si>
  <si>
    <t>8. Adelantar acciones conjuntas con madres/padres de familia o adultos responsables para consecución de documentos de identidad</t>
  </si>
  <si>
    <t>10. Apoyar acciones para definir situación militar</t>
  </si>
  <si>
    <t>6.a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</si>
  <si>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</si>
  <si>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</si>
  <si>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</si>
  <si>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</si>
  <si>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</si>
  <si>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</si>
  <si>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</si>
  <si>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</si>
  <si>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</si>
  <si>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9.a</t>
  </si>
  <si>
    <t>9.b</t>
  </si>
  <si>
    <t>1.j</t>
  </si>
  <si>
    <t>1.k</t>
  </si>
  <si>
    <t>1.l</t>
  </si>
  <si>
    <t>1.m</t>
  </si>
  <si>
    <t>1.n</t>
  </si>
  <si>
    <t>1.o</t>
  </si>
  <si>
    <t>5.1.g</t>
  </si>
  <si>
    <t>5.4.j</t>
  </si>
  <si>
    <t>5.6.i</t>
  </si>
  <si>
    <t>5.7 Educación Alimentaria y Nutricional</t>
  </si>
  <si>
    <t>5.7.a</t>
  </si>
  <si>
    <t>5.7.b</t>
  </si>
  <si>
    <t>5.7.c</t>
  </si>
  <si>
    <t>5.7.d</t>
  </si>
  <si>
    <t>5.7.e</t>
  </si>
  <si>
    <t>11. Realizar acciones para que la red vincular de apoyo participe en el proceso de atención de los usuarios (as), acorde con lo establecido en los lineamientos técnicos del ICBF</t>
  </si>
  <si>
    <t>11. Realizar acciones para que la red vincular de apoyo participe en el proceso de atención de los usuarios (as)</t>
  </si>
  <si>
    <t>11.a</t>
  </si>
  <si>
    <t>11.b</t>
  </si>
  <si>
    <t>11.c</t>
  </si>
  <si>
    <t>12. Contar con mecanismos de control para asegurar que los medicamentos estén fuera del alcance de los adolescentes y jóvenes y se suministren de acuerdo con lo indicado en la fórmula médica expedida por la EPS</t>
  </si>
  <si>
    <t>12. Contar con mecanismos de control para asegurar que los medicamentos estén fuera del alcance de los adolescentes y jóvenes</t>
  </si>
  <si>
    <t>12.d</t>
  </si>
  <si>
    <t>12.e</t>
  </si>
  <si>
    <t>12.f</t>
  </si>
  <si>
    <t>12.g</t>
  </si>
  <si>
    <t>13. Contar con mecanismos de control que impidan el acceso a objetos cortopunzantes (fuera de las actividades programadas), armas de fuego, sustancias psicoactivas y cualquier otro material que signifique un riesgo o con lo que se pueda atentar contra la integridad personal o la de los demás, conforme con lo señalado en el lineamiento y demás documentos relacionados</t>
  </si>
  <si>
    <t>13. Contar con mecanismos de control que impidan el acceso a objetos cortopunzantes, armas de fuego, sustancias psicoactivas</t>
  </si>
  <si>
    <t>13.a</t>
  </si>
  <si>
    <t>13.b</t>
  </si>
  <si>
    <t>13.c</t>
  </si>
  <si>
    <t>13.d</t>
  </si>
  <si>
    <t>14. Mantener actualizadas las carpetas del talento humano vinculado para la ejecución del contrato</t>
  </si>
  <si>
    <t>Salud - prevención</t>
  </si>
  <si>
    <t>Salud - prevención
(2 variables)</t>
  </si>
  <si>
    <t>15. Reglamento de trabajo</t>
  </si>
  <si>
    <t xml:space="preserve">15. Reglamento de trabajo </t>
  </si>
  <si>
    <t>16. Confidencialidad en el manejo de la información</t>
  </si>
  <si>
    <t>17. Cumplir con las acciones establecidas en la Guía técnica para la metrología</t>
  </si>
  <si>
    <t>18. Ejecutar las acciones orientadas por el ICBF en el marco de convenios, contratos, alianzas, cartas de intención, entre otras, para fortalecer el proyecto de vida de los usuarios</t>
  </si>
  <si>
    <t>18. Ejecutar las acciones orientadas por el ICBF en el marco de convenios, contratos, alianzas, cartas de intención</t>
  </si>
  <si>
    <t>17.c</t>
  </si>
  <si>
    <t>17.d</t>
  </si>
  <si>
    <t>17.e</t>
  </si>
  <si>
    <t>17.f</t>
  </si>
  <si>
    <t>19. Estructurar la información financiera de acuerdo con el Plan Único de Cuentas – PUC</t>
  </si>
  <si>
    <t>20. Facilitar de manera oportuna e integral, libros de registro, archivos, actas, informes, expedientes y demás información financiera que le solicite el supervisor del contrato</t>
  </si>
  <si>
    <t>21. Llevar la contabilidad por centro de costos</t>
  </si>
  <si>
    <t>20.a</t>
  </si>
  <si>
    <t>20.b</t>
  </si>
  <si>
    <t>20.c</t>
  </si>
  <si>
    <t>20.d</t>
  </si>
  <si>
    <t>20.e</t>
  </si>
  <si>
    <t>20.f</t>
  </si>
  <si>
    <t>20.g</t>
  </si>
  <si>
    <t>20.h</t>
  </si>
  <si>
    <t>20.i</t>
  </si>
  <si>
    <t>21.f</t>
  </si>
  <si>
    <t>20.j</t>
  </si>
  <si>
    <t>20.k</t>
  </si>
  <si>
    <t>20.l</t>
  </si>
  <si>
    <t>20.m</t>
  </si>
  <si>
    <t>Proceso de atención
(4 variables)</t>
  </si>
  <si>
    <t>Nutrición
(7 variables)</t>
  </si>
  <si>
    <t>Garantía de derechos – Vinculación
(2 variables)</t>
  </si>
  <si>
    <t>2. Plan de atencion individual inicial</t>
  </si>
  <si>
    <t>1. Proyecto de atención institucional PAI</t>
  </si>
  <si>
    <t>PROCESO
PROTECCIÓN
VERIFICACIÓN EN VISITA
INTERNADO RAJ SRPA</t>
  </si>
  <si>
    <t>9. Informar y articular con la autoridad administrativa las gestiones necesarias para garantizar la vinculación de los usuarios al Sistema General de Seguridad Social en Salud y al Sistema de Educación Formal o según corresponda de acuerdo con sus características</t>
  </si>
  <si>
    <t>9. Informar y articular con la autoridad administrativa las gestiones necesarias para garantizar la vinculación de los usuarios al SGSSS y al Sistema de Educación Formal</t>
  </si>
  <si>
    <t>2.i</t>
  </si>
  <si>
    <t>5.6.j</t>
  </si>
  <si>
    <t>17.g</t>
  </si>
  <si>
    <t>N°</t>
  </si>
  <si>
    <t>Nombre de adolescente o joven</t>
  </si>
  <si>
    <t>Orden judicial u orden de ubicación</t>
  </si>
  <si>
    <t>Copia del documento de identificación adolescente o joven o la gestión</t>
  </si>
  <si>
    <t>Copia del documento de identificación del acudiente o la gestión</t>
  </si>
  <si>
    <t>Conceptos iniciales</t>
  </si>
  <si>
    <t>Concepto inicial psicología</t>
  </si>
  <si>
    <t>Concepto inicial trabajo social</t>
  </si>
  <si>
    <t>Concepto inicial pedagogía (educación)</t>
  </si>
  <si>
    <t>Valoración medicina</t>
  </si>
  <si>
    <t>Valoración odontología</t>
  </si>
  <si>
    <t>Valoración nutrición</t>
  </si>
  <si>
    <t>Otras valoraciones al ingreso</t>
  </si>
  <si>
    <t>Registro del seguimiento de Psicologia</t>
  </si>
  <si>
    <t>Registro del seguimiento de trabajo Social</t>
  </si>
  <si>
    <t>Registro del seguimiento de Pedagogia</t>
  </si>
  <si>
    <t>Concepto integral inicial.</t>
  </si>
  <si>
    <t>Plan de atención individual</t>
  </si>
  <si>
    <t>Certificación de vinculación a salud (físico o magnético) o la gestión realizada</t>
  </si>
  <si>
    <t>Certificado de vinculación y certificados escolares (físico o magnético) o la gestión realizada</t>
  </si>
  <si>
    <t>Registro de intervención de trabajo social</t>
  </si>
  <si>
    <t>Registro de intervención  de psicología</t>
  </si>
  <si>
    <t>Registro de intervención de pedagogía</t>
  </si>
  <si>
    <t>Registro de intervención de medicina</t>
  </si>
  <si>
    <t>Registro de intervención de  odontología</t>
  </si>
  <si>
    <t>Registro de intervención de nutrición</t>
  </si>
  <si>
    <t>Registro de intervención de otras áreas</t>
  </si>
  <si>
    <t>Registro de los comités de estudio de caso</t>
  </si>
  <si>
    <t>informe de evolución y de resultado del proceso de atención.</t>
  </si>
  <si>
    <t>En cada casilla coloque:</t>
  </si>
  <si>
    <t>SI</t>
  </si>
  <si>
    <t>Si se encuentra el documento en la historia de atención.</t>
  </si>
  <si>
    <t>NO</t>
  </si>
  <si>
    <t>Si no se encuentra el documento en la historia de atención.</t>
  </si>
  <si>
    <t>En los casos que no aplica el documento.</t>
  </si>
  <si>
    <t>Talento Humano
(Nombres y Apellidos)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</si>
  <si>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</si>
  <si>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</si>
  <si>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</si>
  <si>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</si>
  <si>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</si>
  <si>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</si>
  <si>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</si>
  <si>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</si>
  <si>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</si>
  <si>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</si>
  <si>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delitos  sexuales contra niños niñas y adolescentes correctivas (inicial y con actualización cada cuatro meses)</t>
  </si>
  <si>
    <t>Soportes de pago de aportes al SGSSS</t>
  </si>
  <si>
    <t xml:space="preserve">Documentos de compromiso de confidencialidad 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</si>
  <si>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</si>
  <si>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</si>
  <si>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</si>
  <si>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</si>
  <si>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Nota: Tenga en cuenta las acciones y el talento humano definidos para cada modalidad según lineamiento y lo que establece la normatividad vigente según profesión o cargo.</t>
  </si>
  <si>
    <t>F1.A31.G27.P</t>
  </si>
  <si>
    <t>11. Realizar acciones para que la familia o red vincular de apoyo participe en el proceso de atención de los usuarios, acorde con lo establecido en los lineamientos técnicos del ICBF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</si>
</sst>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4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2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0" fillId="20" borderId="10" xfId="0" applyFont="1" applyFill="1" applyBorder="1" applyAlignment="1">
      <alignment horizontal="left" vertical="center" wrapText="1" indent="1"/>
    </xf>
    <xf numFmtId="0" fontId="20" fillId="20" borderId="21" xfId="0" applyFont="1" applyFill="1" applyBorder="1" applyAlignment="1">
      <alignment horizontal="left" vertical="center" wrapText="1" indent="1"/>
    </xf>
    <xf numFmtId="0" fontId="21" fillId="20" borderId="11" xfId="0" applyFont="1" applyFill="1" applyBorder="1" applyAlignment="1">
      <alignment horizontal="center" vertical="center" textRotation="90" wrapText="1"/>
    </xf>
    <xf numFmtId="0" fontId="22" fillId="20" borderId="1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indent="5"/>
    </xf>
    <xf numFmtId="0" fontId="21" fillId="0" borderId="5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21" borderId="0" xfId="0" applyFont="1" applyFill="1"/>
    <xf numFmtId="0" fontId="23" fillId="21" borderId="4" xfId="0" applyFont="1" applyFill="1" applyBorder="1" applyAlignment="1">
      <alignment horizontal="center" vertical="center" wrapText="1"/>
    </xf>
    <xf numFmtId="0" fontId="23" fillId="21" borderId="7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center" vertical="center" wrapText="1"/>
    </xf>
    <xf numFmtId="0" fontId="24" fillId="22" borderId="11" xfId="0" applyFont="1" applyFill="1" applyBorder="1" applyAlignment="1">
      <alignment horizontal="center" vertical="center" wrapText="1"/>
    </xf>
    <xf numFmtId="0" fontId="25" fillId="22" borderId="11" xfId="0" applyFont="1" applyFill="1" applyBorder="1" applyAlignment="1">
      <alignment horizontal="center" vertical="center" textRotation="90" wrapText="1"/>
    </xf>
    <xf numFmtId="0" fontId="25" fillId="22" borderId="12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/>
    <xf numFmtId="0" fontId="27" fillId="0" borderId="5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23" borderId="0" xfId="0" applyFont="1" applyFill="1"/>
    <xf numFmtId="0" fontId="20" fillId="21" borderId="4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0" fontId="15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/>
    </xf>
    <xf numFmtId="0" fontId="23" fillId="21" borderId="2" xfId="0" applyFont="1" applyFill="1" applyBorder="1" applyAlignment="1">
      <alignment horizontal="center" vertical="center"/>
    </xf>
    <xf numFmtId="0" fontId="23" fillId="21" borderId="3" xfId="0" applyFont="1" applyFill="1" applyBorder="1" applyAlignment="1">
      <alignment horizontal="center" vertical="center"/>
    </xf>
    <xf numFmtId="0" fontId="22" fillId="21" borderId="5" xfId="0" applyFont="1" applyFill="1" applyBorder="1" applyAlignment="1">
      <alignment horizontal="left" vertical="center"/>
    </xf>
    <xf numFmtId="0" fontId="22" fillId="21" borderId="6" xfId="0" applyFont="1" applyFill="1" applyBorder="1" applyAlignment="1">
      <alignment horizontal="left" vertical="center"/>
    </xf>
    <xf numFmtId="0" fontId="22" fillId="21" borderId="8" xfId="0" applyFont="1" applyFill="1" applyBorder="1" applyAlignment="1">
      <alignment horizontal="left" vertical="center"/>
    </xf>
    <xf numFmtId="0" fontId="22" fillId="21" borderId="9" xfId="0" applyFont="1" applyFill="1" applyBorder="1" applyAlignment="1">
      <alignment horizontal="left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21" fillId="21" borderId="5" xfId="0" applyFont="1" applyFill="1" applyBorder="1" applyAlignment="1">
      <alignment horizontal="left" vertical="center"/>
    </xf>
    <xf numFmtId="0" fontId="21" fillId="21" borderId="6" xfId="0" applyFont="1" applyFill="1" applyBorder="1" applyAlignment="1">
      <alignment horizontal="left" vertical="center"/>
    </xf>
    <xf numFmtId="0" fontId="21" fillId="21" borderId="8" xfId="0" applyFont="1" applyFill="1" applyBorder="1" applyAlignment="1">
      <alignment horizontal="left" vertical="center"/>
    </xf>
    <xf numFmtId="0" fontId="21" fillId="21" borderId="9" xfId="0" applyFont="1" applyFill="1" applyBorder="1" applyAlignment="1">
      <alignment horizontal="left" vertical="center"/>
    </xf>
    <xf numFmtId="0" fontId="29" fillId="21" borderId="53" xfId="0" applyFont="1" applyFill="1" applyBorder="1" applyAlignment="1">
      <alignment horizontal="left" vertical="center" wrapText="1"/>
    </xf>
    <xf numFmtId="0" fontId="29" fillId="21" borderId="54" xfId="0" applyFont="1" applyFill="1" applyBorder="1" applyAlignment="1">
      <alignment horizontal="left" vertical="center" wrapText="1"/>
    </xf>
    <xf numFmtId="0" fontId="29" fillId="21" borderId="55" xfId="0" applyFont="1" applyFill="1" applyBorder="1" applyAlignment="1">
      <alignment horizontal="left" vertical="center" wrapText="1"/>
    </xf>
    <xf numFmtId="0" fontId="29" fillId="21" borderId="56" xfId="0" applyFont="1" applyFill="1" applyBorder="1" applyAlignment="1">
      <alignment horizontal="left" vertical="center" wrapText="1"/>
    </xf>
    <xf numFmtId="0" fontId="29" fillId="21" borderId="26" xfId="0" applyFont="1" applyFill="1" applyBorder="1" applyAlignment="1">
      <alignment horizontal="left" vertical="center" wrapText="1"/>
    </xf>
    <xf numFmtId="0" fontId="29" fillId="21" borderId="27" xfId="0" applyFont="1" applyFill="1" applyBorder="1" applyAlignment="1">
      <alignment horizontal="left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7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136</xdr:row>
      <xdr:rowOff>22413</xdr:rowOff>
    </xdr:from>
    <xdr:to>
      <xdr:col>2</xdr:col>
      <xdr:colOff>1030941</xdr:colOff>
      <xdr:row>143</xdr:row>
      <xdr:rowOff>156882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96AA27-D647-4D0E-A575-26682C7DB017}"/>
            </a:ext>
          </a:extLst>
        </xdr:cNvPr>
        <xdr:cNvSpPr/>
      </xdr:nvSpPr>
      <xdr:spPr>
        <a:xfrm>
          <a:off x="2117912" y="30849795"/>
          <a:ext cx="1019735" cy="1467969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149</xdr:row>
      <xdr:rowOff>22413</xdr:rowOff>
    </xdr:from>
    <xdr:to>
      <xdr:col>2</xdr:col>
      <xdr:colOff>1030941</xdr:colOff>
      <xdr:row>156</xdr:row>
      <xdr:rowOff>156882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992A202E-A51B-460F-A8B5-89C7C513DFDC}"/>
            </a:ext>
          </a:extLst>
        </xdr:cNvPr>
        <xdr:cNvSpPr/>
      </xdr:nvSpPr>
      <xdr:spPr>
        <a:xfrm>
          <a:off x="2117912" y="37248354"/>
          <a:ext cx="1019735" cy="146796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206</xdr:row>
      <xdr:rowOff>22413</xdr:rowOff>
    </xdr:from>
    <xdr:to>
      <xdr:col>2</xdr:col>
      <xdr:colOff>1030941</xdr:colOff>
      <xdr:row>213</xdr:row>
      <xdr:rowOff>156882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A567D3E-C766-483C-8819-88B9CD585A25}"/>
            </a:ext>
          </a:extLst>
        </xdr:cNvPr>
        <xdr:cNvSpPr/>
      </xdr:nvSpPr>
      <xdr:spPr>
        <a:xfrm>
          <a:off x="2117912" y="87439501"/>
          <a:ext cx="1019735" cy="152399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189</xdr:row>
      <xdr:rowOff>22413</xdr:rowOff>
    </xdr:from>
    <xdr:to>
      <xdr:col>2</xdr:col>
      <xdr:colOff>1030941</xdr:colOff>
      <xdr:row>196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ian.ramirez/Documents/MODIFICACION%20DE%20INSTRUMENTOS/F1.IN15.G1.P%20CIP%20SRPA%20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B"/>
      <sheetName val="DTH"/>
      <sheetName val="DHA"/>
      <sheetName val="CL"/>
      <sheetName val="DP"/>
      <sheetName val="DAP"/>
      <sheetName val="DLD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9"/>
  <sheetViews>
    <sheetView showGridLines="0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32" t="s">
        <v>0</v>
      </c>
      <c r="B1" s="233"/>
      <c r="C1" s="51"/>
      <c r="D1" s="49" t="s">
        <v>1</v>
      </c>
      <c r="E1" s="50"/>
      <c r="F1" s="49" t="s">
        <v>2</v>
      </c>
      <c r="G1" s="45"/>
      <c r="H1" s="48" t="s">
        <v>3</v>
      </c>
      <c r="I1" s="237" t="str">
        <f>+IF(OR(I19="valide todas las variables",I35="valide todas las variables",I46="valide todas las variables",I50="valide todas las variables",I54="valide todas las variables",I121="valide todas las variables",I124="valide todas las variables",I136="valide todas las variables",I145="valide todas las variables",I149="valide todas las variables",I158="valide todas las variables",I163="valide todas las variables",I172="valide todas las variables",I179="valide todas las variables",I186="valide todas las variables",I189="valide todas las variables",I198="valide todas las variables",I206="valide todas las variables",I216="valide todas las variables",I222="valide todas las variables",I236="valide todas las variables"),"",Consolidado!LI10)</f>
        <v/>
      </c>
      <c r="J1" s="238"/>
      <c r="M1" s="47"/>
    </row>
    <row r="2" spans="1:13" ht="15" customHeight="1" x14ac:dyDescent="0.2">
      <c r="A2" s="227" t="s">
        <v>4</v>
      </c>
      <c r="B2" s="228"/>
      <c r="C2" s="228"/>
      <c r="D2" s="228"/>
      <c r="E2" s="228"/>
      <c r="F2" s="228"/>
      <c r="G2" s="228"/>
      <c r="H2" s="228"/>
      <c r="I2" s="228"/>
      <c r="J2" s="229"/>
    </row>
    <row r="3" spans="1:13" ht="15" customHeight="1" x14ac:dyDescent="0.2">
      <c r="A3" s="176" t="s">
        <v>5</v>
      </c>
      <c r="B3" s="177"/>
      <c r="C3" s="177" t="s">
        <v>6</v>
      </c>
      <c r="D3" s="177"/>
      <c r="E3" s="177"/>
      <c r="F3" s="177"/>
      <c r="G3" s="177"/>
      <c r="H3" s="177"/>
      <c r="I3" s="177" t="s">
        <v>7</v>
      </c>
      <c r="J3" s="178"/>
    </row>
    <row r="4" spans="1:13" ht="20.100000000000001" customHeight="1" x14ac:dyDescent="0.2">
      <c r="A4" s="234" t="str">
        <f>+IFERROR(VLOOKUP(G1,[3]Directorio!$B$2:$Z$1100,2,FALSE),"")</f>
        <v/>
      </c>
      <c r="B4" s="235"/>
      <c r="C4" s="235" t="str">
        <f>+IFERROR(VLOOKUP(G1,[3]Directorio!$B$2:$Z$1100,3,FALSE),"")</f>
        <v/>
      </c>
      <c r="D4" s="235"/>
      <c r="E4" s="235"/>
      <c r="F4" s="235"/>
      <c r="G4" s="235"/>
      <c r="H4" s="235"/>
      <c r="I4" s="235" t="str">
        <f>+IFERROR(VLOOKUP(G1,[3]Directorio!$B$2:$Z$1100,4,FALSE),"")</f>
        <v/>
      </c>
      <c r="J4" s="236"/>
    </row>
    <row r="5" spans="1:13" ht="15" customHeight="1" x14ac:dyDescent="0.2">
      <c r="A5" s="176" t="s">
        <v>8</v>
      </c>
      <c r="B5" s="177"/>
      <c r="C5" s="177"/>
      <c r="D5" s="177"/>
      <c r="E5" s="177" t="s">
        <v>9</v>
      </c>
      <c r="F5" s="177"/>
      <c r="G5" s="177"/>
      <c r="H5" s="177"/>
      <c r="I5" s="177"/>
      <c r="J5" s="178"/>
    </row>
    <row r="6" spans="1:13" ht="15" customHeight="1" x14ac:dyDescent="0.2">
      <c r="A6" s="239" t="str">
        <f>+IFERROR(VLOOKUP(G1,[3]Directorio!$B$2:$Z$1100,5,FALSE),"")</f>
        <v/>
      </c>
      <c r="B6" s="230"/>
      <c r="C6" s="230"/>
      <c r="D6" s="230"/>
      <c r="E6" s="230" t="str">
        <f>+IFERROR(VLOOKUP(G1,[3]Directorio!$B$2:$Z$1100,6,FALSE),"")</f>
        <v/>
      </c>
      <c r="F6" s="230"/>
      <c r="G6" s="230"/>
      <c r="H6" s="230"/>
      <c r="I6" s="230"/>
      <c r="J6" s="240"/>
    </row>
    <row r="7" spans="1:13" ht="15" customHeight="1" x14ac:dyDescent="0.2">
      <c r="A7" s="176" t="s">
        <v>10</v>
      </c>
      <c r="B7" s="177"/>
      <c r="C7" s="177"/>
      <c r="D7" s="177"/>
      <c r="E7" s="177" t="s">
        <v>11</v>
      </c>
      <c r="F7" s="177"/>
      <c r="G7" s="177"/>
      <c r="H7" s="177" t="s">
        <v>12</v>
      </c>
      <c r="I7" s="177"/>
      <c r="J7" s="178"/>
    </row>
    <row r="8" spans="1:13" ht="15" customHeight="1" x14ac:dyDescent="0.2">
      <c r="A8" s="239" t="str">
        <f>+IFERROR(VLOOKUP(G1,[3]Directorio!$B$2:$Z$1100,7,FALSE),"")</f>
        <v/>
      </c>
      <c r="B8" s="230"/>
      <c r="C8" s="230"/>
      <c r="D8" s="230"/>
      <c r="E8" s="230" t="str">
        <f>+IFERROR(VLOOKUP(G1,[3]Directorio!$B$2:$Z$1100,8,FALSE),"")</f>
        <v/>
      </c>
      <c r="F8" s="230"/>
      <c r="G8" s="230"/>
      <c r="H8" s="230" t="str">
        <f>+IFERROR(VLOOKUP(G1,[3]Directorio!$B$2:$Z$1100,9,FALSE),"")</f>
        <v/>
      </c>
      <c r="I8" s="230"/>
      <c r="J8" s="240"/>
    </row>
    <row r="9" spans="1:13" ht="15" customHeight="1" x14ac:dyDescent="0.2">
      <c r="A9" s="176" t="s">
        <v>13</v>
      </c>
      <c r="B9" s="177"/>
      <c r="C9" s="177"/>
      <c r="D9" s="177" t="s">
        <v>14</v>
      </c>
      <c r="E9" s="177"/>
      <c r="F9" s="177"/>
      <c r="G9" s="177" t="s">
        <v>15</v>
      </c>
      <c r="H9" s="177"/>
      <c r="I9" s="177"/>
      <c r="J9" s="178"/>
    </row>
    <row r="10" spans="1:13" ht="30" customHeight="1" thickBot="1" x14ac:dyDescent="0.25">
      <c r="A10" s="223" t="str">
        <f>+IFERROR(VLOOKUP(G1,[3]Directorio!$B$2:$Z$1100,10,FALSE),"")</f>
        <v/>
      </c>
      <c r="B10" s="224"/>
      <c r="C10" s="224"/>
      <c r="D10" s="224" t="str">
        <f>+IFERROR(VLOOKUP(G1,[3]Directorio!$B$2:$Z$1100,11,FALSE),"")</f>
        <v/>
      </c>
      <c r="E10" s="224"/>
      <c r="F10" s="224"/>
      <c r="G10" s="225" t="str">
        <f>+IFERROR(VLOOKUP(G1,[3]Directorio!$B$2:$Z$1100,12,FALSE),"")</f>
        <v/>
      </c>
      <c r="H10" s="225"/>
      <c r="I10" s="225"/>
      <c r="J10" s="226"/>
    </row>
    <row r="11" spans="1:13" ht="15" customHeight="1" x14ac:dyDescent="0.2">
      <c r="A11" s="227" t="s">
        <v>16</v>
      </c>
      <c r="B11" s="228"/>
      <c r="C11" s="228"/>
      <c r="D11" s="228"/>
      <c r="E11" s="228"/>
      <c r="F11" s="228"/>
      <c r="G11" s="228"/>
      <c r="H11" s="228"/>
      <c r="I11" s="228"/>
      <c r="J11" s="229"/>
    </row>
    <row r="12" spans="1:13" ht="15" customHeight="1" x14ac:dyDescent="0.2">
      <c r="A12" s="97" t="s">
        <v>17</v>
      </c>
      <c r="B12" s="177" t="s">
        <v>18</v>
      </c>
      <c r="C12" s="177"/>
      <c r="D12" s="177"/>
      <c r="E12" s="206" t="s">
        <v>19</v>
      </c>
      <c r="F12" s="203"/>
      <c r="G12" s="206" t="s">
        <v>20</v>
      </c>
      <c r="H12" s="203"/>
      <c r="I12" s="206" t="s">
        <v>21</v>
      </c>
      <c r="J12" s="211"/>
    </row>
    <row r="13" spans="1:13" ht="15" customHeight="1" x14ac:dyDescent="0.2">
      <c r="A13" s="98" t="str">
        <f>+IFERROR(VLOOKUP(G1,[3]Directorio!$B$2:$Z$1100,13,FALSE),"")</f>
        <v/>
      </c>
      <c r="B13" s="230" t="str">
        <f>+IFERROR(VLOOKUP(G1,[3]Directorio!$B$2:$Z$1100,14,FALSE),"")</f>
        <v/>
      </c>
      <c r="C13" s="230"/>
      <c r="D13" s="230"/>
      <c r="E13" s="207" t="str">
        <f>+IFERROR(VLOOKUP(G1,[3]Directorio!$B$2:$Z$1100,15,FALSE),"")</f>
        <v/>
      </c>
      <c r="F13" s="205"/>
      <c r="G13" s="207" t="str">
        <f>+IFERROR(VLOOKUP(G1,[3]Directorio!$B$2:$Z$1100,16,FALSE),"")</f>
        <v/>
      </c>
      <c r="H13" s="205"/>
      <c r="I13" s="207" t="str">
        <f>+IFERROR(VLOOKUP(G1,[3]Directorio!$B$2:$Z$1100,17,FALSE),"")</f>
        <v/>
      </c>
      <c r="J13" s="231"/>
    </row>
    <row r="14" spans="1:13" ht="15" customHeight="1" x14ac:dyDescent="0.2">
      <c r="A14" s="202" t="s">
        <v>22</v>
      </c>
      <c r="B14" s="203"/>
      <c r="C14" s="206" t="s">
        <v>23</v>
      </c>
      <c r="D14" s="203"/>
      <c r="E14" s="206" t="s">
        <v>24</v>
      </c>
      <c r="F14" s="203"/>
      <c r="G14" s="177" t="s">
        <v>25</v>
      </c>
      <c r="H14" s="177"/>
      <c r="I14" s="177" t="s">
        <v>26</v>
      </c>
      <c r="J14" s="178"/>
    </row>
    <row r="15" spans="1:13" ht="15" customHeight="1" x14ac:dyDescent="0.2">
      <c r="A15" s="204" t="str">
        <f>+IFERROR(VLOOKUP(G1,[3]Directorio!$B$2:$Z$1100,18,FALSE),"")</f>
        <v/>
      </c>
      <c r="B15" s="205"/>
      <c r="C15" s="207" t="str">
        <f>+IFERROR(VLOOKUP(G1,[3]Directorio!$B$2:$Z$1100,19,FALSE),"")</f>
        <v/>
      </c>
      <c r="D15" s="205"/>
      <c r="E15" s="208" t="str">
        <f>+IFERROR(VLOOKUP(G1,[3]Directorio!$B$2:$Z$1100,20,FALSE),"")</f>
        <v/>
      </c>
      <c r="F15" s="209"/>
      <c r="G15" s="218" t="str">
        <f>+IFERROR(VLOOKUP(G1,[3]Directorio!$B$2:$Z$1100,21,FALSE),"")</f>
        <v/>
      </c>
      <c r="H15" s="218"/>
      <c r="I15" s="218" t="str">
        <f>+IFERROR(VLOOKUP(G1,[3]Directorio!$B$2:$Z$1100,22,FALSE),"")</f>
        <v/>
      </c>
      <c r="J15" s="219"/>
    </row>
    <row r="16" spans="1:13" ht="15" customHeight="1" x14ac:dyDescent="0.2">
      <c r="A16" s="202" t="s">
        <v>27</v>
      </c>
      <c r="B16" s="203"/>
      <c r="C16" s="206" t="s">
        <v>28</v>
      </c>
      <c r="D16" s="210"/>
      <c r="E16" s="210"/>
      <c r="F16" s="210"/>
      <c r="G16" s="203"/>
      <c r="H16" s="206" t="s">
        <v>29</v>
      </c>
      <c r="I16" s="210"/>
      <c r="J16" s="211"/>
    </row>
    <row r="17" spans="1:10" ht="15" customHeight="1" thickBot="1" x14ac:dyDescent="0.25">
      <c r="A17" s="212" t="str">
        <f>+IFERROR(VLOOKUP(G1,[3]Directorio!$B$2:$Z$1100,23,FALSE),"")</f>
        <v/>
      </c>
      <c r="B17" s="213"/>
      <c r="C17" s="214" t="str">
        <f>+IFERROR(VLOOKUP(G1,[3]Directorio!$B$2:$Z$1100,24,FALSE),"")</f>
        <v/>
      </c>
      <c r="D17" s="215"/>
      <c r="E17" s="215"/>
      <c r="F17" s="215"/>
      <c r="G17" s="216"/>
      <c r="H17" s="214" t="str">
        <f>+IFERROR(VLOOKUP(G1,[3]Directorio!$B$2:$Z$1100,25,FALSE),"")</f>
        <v/>
      </c>
      <c r="I17" s="215"/>
      <c r="J17" s="217"/>
    </row>
    <row r="18" spans="1:10" ht="24.95" customHeight="1" thickBot="1" x14ac:dyDescent="0.25">
      <c r="A18" s="220" t="s">
        <v>30</v>
      </c>
      <c r="B18" s="221"/>
      <c r="C18" s="221"/>
      <c r="D18" s="221"/>
      <c r="E18" s="221"/>
      <c r="F18" s="221"/>
      <c r="G18" s="221"/>
      <c r="H18" s="221"/>
      <c r="I18" s="221"/>
      <c r="J18" s="222"/>
    </row>
    <row r="19" spans="1:10" ht="39.950000000000003" customHeight="1" thickBot="1" x14ac:dyDescent="0.25">
      <c r="A19" s="141" t="s">
        <v>332</v>
      </c>
      <c r="B19" s="142"/>
      <c r="C19" s="142"/>
      <c r="D19" s="142"/>
      <c r="E19" s="142"/>
      <c r="F19" s="142"/>
      <c r="G19" s="142"/>
      <c r="H19" s="143"/>
      <c r="I19" s="144" t="str">
        <f>+IF(OR(D20="Valide todos los criterios"),"Valide todas las variables",IF(AND(D20="Cumple variable"),"Cumple obligación","No cumple obligación"))</f>
        <v>Valide todas las variables</v>
      </c>
      <c r="J19" s="145"/>
    </row>
    <row r="20" spans="1:10" ht="20.100000000000001" customHeight="1" x14ac:dyDescent="0.2">
      <c r="A20" s="146" t="s">
        <v>332</v>
      </c>
      <c r="B20" s="8" t="s">
        <v>31</v>
      </c>
      <c r="C20" s="9"/>
      <c r="D20" s="170" t="str">
        <f>+IF(OR(C20="",C21="",C22="",C23="",C24="",C25="",C26="",C27="",C28="",C29="",C30="",C31="",C32="",C33="",C34=""),"Valide todos los criterios",IF(AND(C20="Cumple",C21="Cumple",C22="Cumple",C23="Cumple",C24="Cumple",C25="Cumple",C26="Cumple",C27="Cumple",C28="Cumple",C29="Cumple",C30="Cumple",C31="Cumple",C32="Cumple",C33="Cumple",C34="Cumple"),"Cumple variable","No cumple variable"))</f>
        <v>Valide todos los criterios</v>
      </c>
      <c r="E20" s="150" t="s">
        <v>32</v>
      </c>
      <c r="F20" s="150"/>
      <c r="G20" s="150"/>
      <c r="H20" s="150"/>
      <c r="I20" s="150"/>
      <c r="J20" s="151"/>
    </row>
    <row r="21" spans="1:10" ht="18" customHeight="1" x14ac:dyDescent="0.2">
      <c r="A21" s="152"/>
      <c r="B21" s="6" t="s">
        <v>33</v>
      </c>
      <c r="C21" s="7"/>
      <c r="D21" s="171"/>
      <c r="E21" s="155"/>
      <c r="F21" s="156"/>
      <c r="G21" s="156"/>
      <c r="H21" s="156"/>
      <c r="I21" s="156"/>
      <c r="J21" s="157"/>
    </row>
    <row r="22" spans="1:10" ht="18" customHeight="1" x14ac:dyDescent="0.2">
      <c r="A22" s="152"/>
      <c r="B22" s="6" t="s">
        <v>34</v>
      </c>
      <c r="C22" s="7"/>
      <c r="D22" s="171"/>
      <c r="E22" s="155"/>
      <c r="F22" s="156"/>
      <c r="G22" s="156"/>
      <c r="H22" s="156"/>
      <c r="I22" s="156"/>
      <c r="J22" s="157"/>
    </row>
    <row r="23" spans="1:10" ht="18" customHeight="1" x14ac:dyDescent="0.2">
      <c r="A23" s="153"/>
      <c r="B23" s="12" t="s">
        <v>35</v>
      </c>
      <c r="C23" s="13"/>
      <c r="D23" s="172"/>
      <c r="E23" s="155"/>
      <c r="F23" s="156"/>
      <c r="G23" s="156"/>
      <c r="H23" s="156"/>
      <c r="I23" s="156"/>
      <c r="J23" s="157"/>
    </row>
    <row r="24" spans="1:10" ht="18" customHeight="1" x14ac:dyDescent="0.2">
      <c r="A24" s="153"/>
      <c r="B24" s="12" t="s">
        <v>36</v>
      </c>
      <c r="C24" s="13"/>
      <c r="D24" s="172"/>
      <c r="E24" s="155"/>
      <c r="F24" s="156"/>
      <c r="G24" s="156"/>
      <c r="H24" s="156"/>
      <c r="I24" s="156"/>
      <c r="J24" s="157"/>
    </row>
    <row r="25" spans="1:10" ht="18" customHeight="1" x14ac:dyDescent="0.2">
      <c r="A25" s="153"/>
      <c r="B25" s="12" t="s">
        <v>37</v>
      </c>
      <c r="C25" s="13"/>
      <c r="D25" s="172"/>
      <c r="E25" s="155"/>
      <c r="F25" s="156"/>
      <c r="G25" s="156"/>
      <c r="H25" s="156"/>
      <c r="I25" s="156"/>
      <c r="J25" s="157"/>
    </row>
    <row r="26" spans="1:10" ht="18" customHeight="1" x14ac:dyDescent="0.2">
      <c r="A26" s="153"/>
      <c r="B26" s="12" t="s">
        <v>38</v>
      </c>
      <c r="C26" s="13"/>
      <c r="D26" s="172"/>
      <c r="E26" s="155"/>
      <c r="F26" s="156"/>
      <c r="G26" s="156"/>
      <c r="H26" s="156"/>
      <c r="I26" s="156"/>
      <c r="J26" s="157"/>
    </row>
    <row r="27" spans="1:10" ht="18" customHeight="1" x14ac:dyDescent="0.2">
      <c r="A27" s="153"/>
      <c r="B27" s="12" t="s">
        <v>39</v>
      </c>
      <c r="C27" s="13"/>
      <c r="D27" s="172"/>
      <c r="E27" s="155"/>
      <c r="F27" s="156"/>
      <c r="G27" s="156"/>
      <c r="H27" s="156"/>
      <c r="I27" s="156"/>
      <c r="J27" s="157"/>
    </row>
    <row r="28" spans="1:10" ht="18" customHeight="1" x14ac:dyDescent="0.2">
      <c r="A28" s="153"/>
      <c r="B28" s="12" t="s">
        <v>40</v>
      </c>
      <c r="C28" s="13"/>
      <c r="D28" s="172"/>
      <c r="E28" s="155"/>
      <c r="F28" s="156"/>
      <c r="G28" s="156"/>
      <c r="H28" s="156"/>
      <c r="I28" s="156"/>
      <c r="J28" s="157"/>
    </row>
    <row r="29" spans="1:10" ht="18" customHeight="1" x14ac:dyDescent="0.2">
      <c r="A29" s="153"/>
      <c r="B29" s="12" t="s">
        <v>49</v>
      </c>
      <c r="C29" s="13"/>
      <c r="D29" s="172"/>
      <c r="E29" s="155"/>
      <c r="F29" s="156"/>
      <c r="G29" s="156"/>
      <c r="H29" s="156"/>
      <c r="I29" s="156"/>
      <c r="J29" s="157"/>
    </row>
    <row r="30" spans="1:10" ht="18" customHeight="1" x14ac:dyDescent="0.2">
      <c r="A30" s="153"/>
      <c r="B30" s="12" t="s">
        <v>50</v>
      </c>
      <c r="C30" s="13"/>
      <c r="D30" s="172"/>
      <c r="E30" s="155"/>
      <c r="F30" s="156"/>
      <c r="G30" s="156"/>
      <c r="H30" s="156"/>
      <c r="I30" s="156"/>
      <c r="J30" s="157"/>
    </row>
    <row r="31" spans="1:10" ht="18" customHeight="1" x14ac:dyDescent="0.2">
      <c r="A31" s="153"/>
      <c r="B31" s="12" t="s">
        <v>54</v>
      </c>
      <c r="C31" s="13"/>
      <c r="D31" s="172"/>
      <c r="E31" s="155"/>
      <c r="F31" s="156"/>
      <c r="G31" s="156"/>
      <c r="H31" s="156"/>
      <c r="I31" s="156"/>
      <c r="J31" s="157"/>
    </row>
    <row r="32" spans="1:10" ht="18" customHeight="1" x14ac:dyDescent="0.2">
      <c r="A32" s="153"/>
      <c r="B32" s="12" t="s">
        <v>55</v>
      </c>
      <c r="C32" s="13"/>
      <c r="D32" s="172"/>
      <c r="E32" s="155"/>
      <c r="F32" s="156"/>
      <c r="G32" s="156"/>
      <c r="H32" s="156"/>
      <c r="I32" s="156"/>
      <c r="J32" s="157"/>
    </row>
    <row r="33" spans="1:10" ht="18" customHeight="1" x14ac:dyDescent="0.2">
      <c r="A33" s="153"/>
      <c r="B33" s="12" t="s">
        <v>56</v>
      </c>
      <c r="C33" s="13"/>
      <c r="D33" s="172"/>
      <c r="E33" s="155"/>
      <c r="F33" s="156"/>
      <c r="G33" s="156"/>
      <c r="H33" s="156"/>
      <c r="I33" s="156"/>
      <c r="J33" s="157"/>
    </row>
    <row r="34" spans="1:10" ht="18" customHeight="1" thickBot="1" x14ac:dyDescent="0.25">
      <c r="A34" s="147"/>
      <c r="B34" s="10" t="s">
        <v>57</v>
      </c>
      <c r="C34" s="11"/>
      <c r="D34" s="173"/>
      <c r="E34" s="158"/>
      <c r="F34" s="159"/>
      <c r="G34" s="159"/>
      <c r="H34" s="159"/>
      <c r="I34" s="159"/>
      <c r="J34" s="160"/>
    </row>
    <row r="35" spans="1:10" ht="39.950000000000003" customHeight="1" thickBot="1" x14ac:dyDescent="0.25">
      <c r="A35" s="141" t="s">
        <v>331</v>
      </c>
      <c r="B35" s="142"/>
      <c r="C35" s="142"/>
      <c r="D35" s="142"/>
      <c r="E35" s="142"/>
      <c r="F35" s="142"/>
      <c r="G35" s="142"/>
      <c r="H35" s="143"/>
      <c r="I35" s="144" t="str">
        <f>+IF(C45="X","Obligación no aplica",IF(OR(D36="Valide todos los criterios"),"Valide todas las variables",IF(AND(D36="Cumple variable"),"Cumple obligación","No cumple obligación")))</f>
        <v>Valide todas las variables</v>
      </c>
      <c r="J35" s="145"/>
    </row>
    <row r="36" spans="1:10" ht="20.100000000000001" customHeight="1" x14ac:dyDescent="0.2">
      <c r="A36" s="146" t="s">
        <v>331</v>
      </c>
      <c r="B36" s="8" t="s">
        <v>31</v>
      </c>
      <c r="C36" s="9"/>
      <c r="D36" s="170" t="str">
        <f>+IF(C45="X","Variable no aplica",IF(OR(C36="",C37="",C38="",C39="",C40="",C41="",C42="",C43="",C44=""),"Valide todos los criterios",IF(OR(C36="No cumple",C37="No cumple",C38="No cumple",C39="No cumple",C40="No cumple",C41="No cumple",C42="No cumple",C43="No cumple",C44="No cumple"),"No cumple variable","Cumple variable")))</f>
        <v>Valide todos los criterios</v>
      </c>
      <c r="E36" s="150" t="s">
        <v>32</v>
      </c>
      <c r="F36" s="150"/>
      <c r="G36" s="150"/>
      <c r="H36" s="150"/>
      <c r="I36" s="150"/>
      <c r="J36" s="151"/>
    </row>
    <row r="37" spans="1:10" ht="20.100000000000001" customHeight="1" x14ac:dyDescent="0.2">
      <c r="A37" s="152"/>
      <c r="B37" s="6" t="s">
        <v>33</v>
      </c>
      <c r="C37" s="7"/>
      <c r="D37" s="171"/>
      <c r="E37" s="155"/>
      <c r="F37" s="156"/>
      <c r="G37" s="156"/>
      <c r="H37" s="156"/>
      <c r="I37" s="156"/>
      <c r="J37" s="157"/>
    </row>
    <row r="38" spans="1:10" ht="20.100000000000001" customHeight="1" x14ac:dyDescent="0.2">
      <c r="A38" s="152"/>
      <c r="B38" s="6" t="s">
        <v>34</v>
      </c>
      <c r="C38" s="7"/>
      <c r="D38" s="171"/>
      <c r="E38" s="155"/>
      <c r="F38" s="156"/>
      <c r="G38" s="156"/>
      <c r="H38" s="156"/>
      <c r="I38" s="156"/>
      <c r="J38" s="157"/>
    </row>
    <row r="39" spans="1:10" ht="20.100000000000001" customHeight="1" x14ac:dyDescent="0.2">
      <c r="A39" s="152"/>
      <c r="B39" s="6" t="s">
        <v>35</v>
      </c>
      <c r="C39" s="7"/>
      <c r="D39" s="171"/>
      <c r="E39" s="155"/>
      <c r="F39" s="156"/>
      <c r="G39" s="156"/>
      <c r="H39" s="156"/>
      <c r="I39" s="156"/>
      <c r="J39" s="157"/>
    </row>
    <row r="40" spans="1:10" ht="20.100000000000001" customHeight="1" x14ac:dyDescent="0.2">
      <c r="A40" s="152"/>
      <c r="B40" s="6" t="s">
        <v>36</v>
      </c>
      <c r="C40" s="13"/>
      <c r="D40" s="171"/>
      <c r="E40" s="155"/>
      <c r="F40" s="156"/>
      <c r="G40" s="156"/>
      <c r="H40" s="156"/>
      <c r="I40" s="156"/>
      <c r="J40" s="157"/>
    </row>
    <row r="41" spans="1:10" ht="20.100000000000001" customHeight="1" x14ac:dyDescent="0.2">
      <c r="A41" s="152"/>
      <c r="B41" s="6" t="s">
        <v>37</v>
      </c>
      <c r="C41" s="7"/>
      <c r="D41" s="171"/>
      <c r="E41" s="155"/>
      <c r="F41" s="156"/>
      <c r="G41" s="156"/>
      <c r="H41" s="156"/>
      <c r="I41" s="156"/>
      <c r="J41" s="157"/>
    </row>
    <row r="42" spans="1:10" ht="20.100000000000001" customHeight="1" x14ac:dyDescent="0.2">
      <c r="A42" s="152"/>
      <c r="B42" s="6" t="s">
        <v>38</v>
      </c>
      <c r="C42" s="7"/>
      <c r="D42" s="171"/>
      <c r="E42" s="155"/>
      <c r="F42" s="156"/>
      <c r="G42" s="156"/>
      <c r="H42" s="156"/>
      <c r="I42" s="156"/>
      <c r="J42" s="157"/>
    </row>
    <row r="43" spans="1:10" ht="20.100000000000001" customHeight="1" x14ac:dyDescent="0.2">
      <c r="A43" s="153"/>
      <c r="B43" s="6" t="s">
        <v>39</v>
      </c>
      <c r="C43" s="13"/>
      <c r="D43" s="172"/>
      <c r="E43" s="155"/>
      <c r="F43" s="156"/>
      <c r="G43" s="156"/>
      <c r="H43" s="156"/>
      <c r="I43" s="156"/>
      <c r="J43" s="157"/>
    </row>
    <row r="44" spans="1:10" ht="20.100000000000001" customHeight="1" x14ac:dyDescent="0.2">
      <c r="A44" s="153"/>
      <c r="B44" s="6" t="s">
        <v>40</v>
      </c>
      <c r="C44" s="13"/>
      <c r="D44" s="172"/>
      <c r="E44" s="155"/>
      <c r="F44" s="156"/>
      <c r="G44" s="156"/>
      <c r="H44" s="156"/>
      <c r="I44" s="156"/>
      <c r="J44" s="157"/>
    </row>
    <row r="45" spans="1:10" ht="20.100000000000001" customHeight="1" thickBot="1" x14ac:dyDescent="0.25">
      <c r="A45" s="147"/>
      <c r="B45" s="14" t="s">
        <v>41</v>
      </c>
      <c r="C45" s="15"/>
      <c r="D45" s="173"/>
      <c r="E45" s="158"/>
      <c r="F45" s="159"/>
      <c r="G45" s="159"/>
      <c r="H45" s="159"/>
      <c r="I45" s="159"/>
      <c r="J45" s="160"/>
    </row>
    <row r="46" spans="1:10" ht="39.950000000000003" customHeight="1" thickBot="1" x14ac:dyDescent="0.25">
      <c r="A46" s="141" t="s">
        <v>42</v>
      </c>
      <c r="B46" s="142"/>
      <c r="C46" s="142"/>
      <c r="D46" s="142"/>
      <c r="E46" s="142"/>
      <c r="F46" s="142"/>
      <c r="G46" s="142"/>
      <c r="H46" s="143"/>
      <c r="I46" s="144" t="str">
        <f>+IF(OR(D47="Valide todos los criterios"),"Valide todas las variables",IF(AND(D47="Cumple variable"),"Cumple obligación","No cumple obligación"))</f>
        <v>Valide todas las variables</v>
      </c>
      <c r="J46" s="145"/>
    </row>
    <row r="47" spans="1:10" ht="20.100000000000001" customHeight="1" x14ac:dyDescent="0.2">
      <c r="A47" s="146" t="s">
        <v>42</v>
      </c>
      <c r="B47" s="8" t="s">
        <v>31</v>
      </c>
      <c r="C47" s="9"/>
      <c r="D47" s="148" t="str">
        <f>+IF(OR(C47="",C48="",C49=""),"Valide todos los criterios",IF(AND(C47="Cumple",C48="Cumple",C49="Cumple"),"Cumple variable","No cumple variable"))</f>
        <v>Valide todos los criterios</v>
      </c>
      <c r="E47" s="150" t="s">
        <v>32</v>
      </c>
      <c r="F47" s="150"/>
      <c r="G47" s="150"/>
      <c r="H47" s="150"/>
      <c r="I47" s="150"/>
      <c r="J47" s="151"/>
    </row>
    <row r="48" spans="1:10" ht="80.099999999999994" customHeight="1" x14ac:dyDescent="0.2">
      <c r="A48" s="152"/>
      <c r="B48" s="6" t="s">
        <v>33</v>
      </c>
      <c r="C48" s="7"/>
      <c r="D48" s="154"/>
      <c r="E48" s="155"/>
      <c r="F48" s="156"/>
      <c r="G48" s="156"/>
      <c r="H48" s="156"/>
      <c r="I48" s="156"/>
      <c r="J48" s="157"/>
    </row>
    <row r="49" spans="1:10" ht="80.099999999999994" customHeight="1" thickBot="1" x14ac:dyDescent="0.25">
      <c r="A49" s="147"/>
      <c r="B49" s="10" t="s">
        <v>34</v>
      </c>
      <c r="C49" s="11"/>
      <c r="D49" s="149"/>
      <c r="E49" s="158"/>
      <c r="F49" s="159"/>
      <c r="G49" s="159"/>
      <c r="H49" s="159"/>
      <c r="I49" s="159"/>
      <c r="J49" s="160"/>
    </row>
    <row r="50" spans="1:10" ht="39.950000000000003" customHeight="1" thickBot="1" x14ac:dyDescent="0.25">
      <c r="A50" s="141" t="s">
        <v>43</v>
      </c>
      <c r="B50" s="142"/>
      <c r="C50" s="142"/>
      <c r="D50" s="142"/>
      <c r="E50" s="142"/>
      <c r="F50" s="142"/>
      <c r="G50" s="142"/>
      <c r="H50" s="143"/>
      <c r="I50" s="144" t="str">
        <f>+IF(OR(D51="Valide todos los criterios"),"Valide todas las variables",IF(AND(D51="Cumple variable"),"Cumple obligación","No cumple obligación"))</f>
        <v>Valide todas las variables</v>
      </c>
      <c r="J50" s="145"/>
    </row>
    <row r="51" spans="1:10" ht="20.100000000000001" customHeight="1" x14ac:dyDescent="0.2">
      <c r="A51" s="146" t="s">
        <v>43</v>
      </c>
      <c r="B51" s="8" t="s">
        <v>31</v>
      </c>
      <c r="C51" s="9"/>
      <c r="D51" s="148" t="str">
        <f>+IF(C53="No aplica",IF(OR(C51="",C52=""),"Valide todos los criterios",IF(AND(C51="Cumple",C52="Cumple"),"Cumple variable","No cumple variable")),IF(OR(C51="",C52="",C53=""),"Valide todos los criterios",IF(AND(C51="Cumple",C52="Cumple",C53="Cumple"),"Cumple variable","No cumple variable")))</f>
        <v>Valide todos los criterios</v>
      </c>
      <c r="E51" s="150" t="s">
        <v>32</v>
      </c>
      <c r="F51" s="150"/>
      <c r="G51" s="150"/>
      <c r="H51" s="150"/>
      <c r="I51" s="150"/>
      <c r="J51" s="151"/>
    </row>
    <row r="52" spans="1:10" ht="99.95" customHeight="1" x14ac:dyDescent="0.2">
      <c r="A52" s="152"/>
      <c r="B52" s="6" t="s">
        <v>33</v>
      </c>
      <c r="C52" s="7"/>
      <c r="D52" s="154"/>
      <c r="E52" s="155"/>
      <c r="F52" s="156"/>
      <c r="G52" s="156"/>
      <c r="H52" s="156"/>
      <c r="I52" s="156"/>
      <c r="J52" s="157"/>
    </row>
    <row r="53" spans="1:10" ht="99.95" customHeight="1" thickBot="1" x14ac:dyDescent="0.25">
      <c r="A53" s="147"/>
      <c r="B53" s="10" t="s">
        <v>34</v>
      </c>
      <c r="C53" s="11"/>
      <c r="D53" s="149"/>
      <c r="E53" s="158"/>
      <c r="F53" s="159"/>
      <c r="G53" s="159"/>
      <c r="H53" s="159"/>
      <c r="I53" s="159"/>
      <c r="J53" s="160"/>
    </row>
    <row r="54" spans="1:10" ht="39.950000000000003" customHeight="1" thickBot="1" x14ac:dyDescent="0.25">
      <c r="A54" s="141" t="s">
        <v>44</v>
      </c>
      <c r="B54" s="142"/>
      <c r="C54" s="142"/>
      <c r="D54" s="142"/>
      <c r="E54" s="142"/>
      <c r="F54" s="142"/>
      <c r="G54" s="142"/>
      <c r="H54" s="143"/>
      <c r="I54" s="144" t="str">
        <f>+IF(OR(D55="Valide todos los criterios",D62="Valide todos los criterios",D66="Valide todos los criterios",D83="Valide todos los criterios",D93="Valide todos los criterios",D103="Valide todos los criterios",D116="Valide todos los criterios"),"Valide todas las variables",IF(OR(D55="No cumple variable",D62="No cumple variable",D66="No cumple variable",D83="No cumple variable",D93="No cumple variable",D103="No cumple variable",D116="No cumple variable"),"No cumple obligación","Cumple obligación"))</f>
        <v>Valide todas las variables</v>
      </c>
      <c r="J54" s="145"/>
    </row>
    <row r="55" spans="1:10" ht="20.100000000000001" customHeight="1" x14ac:dyDescent="0.2">
      <c r="A55" s="146" t="s">
        <v>45</v>
      </c>
      <c r="B55" s="8" t="s">
        <v>31</v>
      </c>
      <c r="C55" s="9"/>
      <c r="D55" s="170" t="str">
        <f>+IF(OR(C55="",C56="",C57="",C58="",C59="",C60="",C61=""),"Valide todos los criterios",IF(OR(C55="No cumple",C56="No cumple",C57="No cumple",C58="No cumple",C59="No cumple",C60="No cumple",C61="No cumple"),"No cumple variable","Cumple variable"))</f>
        <v>Valide todos los criterios</v>
      </c>
      <c r="E55" s="150" t="s">
        <v>32</v>
      </c>
      <c r="F55" s="150"/>
      <c r="G55" s="150"/>
      <c r="H55" s="150"/>
      <c r="I55" s="150"/>
      <c r="J55" s="151"/>
    </row>
    <row r="56" spans="1:10" ht="24.95" customHeight="1" x14ac:dyDescent="0.2">
      <c r="A56" s="152"/>
      <c r="B56" s="6" t="s">
        <v>33</v>
      </c>
      <c r="C56" s="7"/>
      <c r="D56" s="171"/>
      <c r="E56" s="155"/>
      <c r="F56" s="156"/>
      <c r="G56" s="156"/>
      <c r="H56" s="156"/>
      <c r="I56" s="156"/>
      <c r="J56" s="157"/>
    </row>
    <row r="57" spans="1:10" ht="24.95" customHeight="1" x14ac:dyDescent="0.2">
      <c r="A57" s="152"/>
      <c r="B57" s="6" t="s">
        <v>34</v>
      </c>
      <c r="C57" s="7"/>
      <c r="D57" s="171"/>
      <c r="E57" s="155"/>
      <c r="F57" s="156"/>
      <c r="G57" s="156"/>
      <c r="H57" s="156"/>
      <c r="I57" s="156"/>
      <c r="J57" s="157"/>
    </row>
    <row r="58" spans="1:10" ht="24.95" customHeight="1" x14ac:dyDescent="0.2">
      <c r="A58" s="152"/>
      <c r="B58" s="6" t="s">
        <v>35</v>
      </c>
      <c r="C58" s="7"/>
      <c r="D58" s="171"/>
      <c r="E58" s="155"/>
      <c r="F58" s="156"/>
      <c r="G58" s="156"/>
      <c r="H58" s="156"/>
      <c r="I58" s="156"/>
      <c r="J58" s="157"/>
    </row>
    <row r="59" spans="1:10" ht="24.95" customHeight="1" x14ac:dyDescent="0.2">
      <c r="A59" s="152"/>
      <c r="B59" s="6" t="s">
        <v>36</v>
      </c>
      <c r="C59" s="7"/>
      <c r="D59" s="171"/>
      <c r="E59" s="155"/>
      <c r="F59" s="156"/>
      <c r="G59" s="156"/>
      <c r="H59" s="156"/>
      <c r="I59" s="156"/>
      <c r="J59" s="157"/>
    </row>
    <row r="60" spans="1:10" ht="24.95" customHeight="1" x14ac:dyDescent="0.2">
      <c r="A60" s="153"/>
      <c r="B60" s="6" t="s">
        <v>37</v>
      </c>
      <c r="C60" s="13"/>
      <c r="D60" s="172"/>
      <c r="E60" s="155"/>
      <c r="F60" s="156"/>
      <c r="G60" s="156"/>
      <c r="H60" s="156"/>
      <c r="I60" s="156"/>
      <c r="J60" s="157"/>
    </row>
    <row r="61" spans="1:10" ht="24.95" customHeight="1" thickBot="1" x14ac:dyDescent="0.25">
      <c r="A61" s="147"/>
      <c r="B61" s="10" t="s">
        <v>38</v>
      </c>
      <c r="C61" s="11"/>
      <c r="D61" s="173"/>
      <c r="E61" s="158"/>
      <c r="F61" s="159"/>
      <c r="G61" s="159"/>
      <c r="H61" s="159"/>
      <c r="I61" s="159"/>
      <c r="J61" s="160"/>
    </row>
    <row r="62" spans="1:10" ht="20.100000000000001" customHeight="1" x14ac:dyDescent="0.2">
      <c r="A62" s="146" t="s">
        <v>46</v>
      </c>
      <c r="B62" s="8" t="s">
        <v>31</v>
      </c>
      <c r="C62" s="9"/>
      <c r="D62" s="170" t="str">
        <f>+IF(OR(C62="",C63="",C64="",C65=""),"Valide todos los criterios",IF(AND(C62="Cumple",C63="Cumple",C64="Cumple",C65="Cumple"),"Cumple variable","No cumple variable"))</f>
        <v>Valide todos los criterios</v>
      </c>
      <c r="E62" s="150" t="s">
        <v>32</v>
      </c>
      <c r="F62" s="150"/>
      <c r="G62" s="150"/>
      <c r="H62" s="150"/>
      <c r="I62" s="150"/>
      <c r="J62" s="151"/>
    </row>
    <row r="63" spans="1:10" ht="45" customHeight="1" x14ac:dyDescent="0.2">
      <c r="A63" s="152"/>
      <c r="B63" s="6" t="s">
        <v>33</v>
      </c>
      <c r="C63" s="7"/>
      <c r="D63" s="171"/>
      <c r="E63" s="155"/>
      <c r="F63" s="156"/>
      <c r="G63" s="156"/>
      <c r="H63" s="156"/>
      <c r="I63" s="156"/>
      <c r="J63" s="157"/>
    </row>
    <row r="64" spans="1:10" ht="45" customHeight="1" x14ac:dyDescent="0.2">
      <c r="A64" s="153"/>
      <c r="B64" s="6" t="s">
        <v>34</v>
      </c>
      <c r="C64" s="13"/>
      <c r="D64" s="172"/>
      <c r="E64" s="155"/>
      <c r="F64" s="156"/>
      <c r="G64" s="156"/>
      <c r="H64" s="156"/>
      <c r="I64" s="156"/>
      <c r="J64" s="157"/>
    </row>
    <row r="65" spans="1:10" ht="45" customHeight="1" thickBot="1" x14ac:dyDescent="0.25">
      <c r="A65" s="153"/>
      <c r="B65" s="12" t="s">
        <v>35</v>
      </c>
      <c r="C65" s="13"/>
      <c r="D65" s="172"/>
      <c r="E65" s="155"/>
      <c r="F65" s="156"/>
      <c r="G65" s="156"/>
      <c r="H65" s="156"/>
      <c r="I65" s="156"/>
      <c r="J65" s="157"/>
    </row>
    <row r="66" spans="1:10" ht="20.100000000000001" customHeight="1" x14ac:dyDescent="0.2">
      <c r="A66" s="252" t="s">
        <v>47</v>
      </c>
      <c r="B66" s="8" t="s">
        <v>31</v>
      </c>
      <c r="C66" s="9"/>
      <c r="D66" s="170" t="str">
        <f>+IF(A69="No",IF(OR(C66="",C67="",C68="",C69="",C70="",C71="",C72="",C73="",C74="",C75="",C76=""),"Valide todos los criterios",IF(AND(C66="Cumple",C67="Cumple",C68="Cumple",C69="Cumple",C70="Cumple",C71="Cumple",C72="Cumple",C73="Cumple",C74="Cumple",C75="Cumple",C76="Cumple"),"Cumple variable","No cumple variable")),IF(OR(C77="",C78="",C79="",C80="",C81="",C82=""),"Valide todos los criterios",IF(AND(C77="Cumple",C78="Cumple",C79="Cumple",C80="Cumple",C81="Cumple",C82="Cumple"),"Cumple variable","No cumple variable")))</f>
        <v>Valide todos los criterios</v>
      </c>
      <c r="E66" s="150" t="s">
        <v>32</v>
      </c>
      <c r="F66" s="150"/>
      <c r="G66" s="150"/>
      <c r="H66" s="150"/>
      <c r="I66" s="150"/>
      <c r="J66" s="151"/>
    </row>
    <row r="67" spans="1:10" ht="20.100000000000001" customHeight="1" x14ac:dyDescent="0.2">
      <c r="A67" s="253"/>
      <c r="B67" s="6" t="s">
        <v>33</v>
      </c>
      <c r="C67" s="7"/>
      <c r="D67" s="171"/>
      <c r="E67" s="155"/>
      <c r="F67" s="156"/>
      <c r="G67" s="156"/>
      <c r="H67" s="156"/>
      <c r="I67" s="156"/>
      <c r="J67" s="157"/>
    </row>
    <row r="68" spans="1:10" ht="20.100000000000001" customHeight="1" x14ac:dyDescent="0.2">
      <c r="A68" s="254"/>
      <c r="B68" s="6" t="s">
        <v>34</v>
      </c>
      <c r="C68" s="7"/>
      <c r="D68" s="171"/>
      <c r="E68" s="155"/>
      <c r="F68" s="156"/>
      <c r="G68" s="156"/>
      <c r="H68" s="156"/>
      <c r="I68" s="156"/>
      <c r="J68" s="157"/>
    </row>
    <row r="69" spans="1:10" ht="20.100000000000001" customHeight="1" x14ac:dyDescent="0.2">
      <c r="A69" s="255"/>
      <c r="B69" s="6" t="s">
        <v>35</v>
      </c>
      <c r="C69" s="7"/>
      <c r="D69" s="171"/>
      <c r="E69" s="155"/>
      <c r="F69" s="156"/>
      <c r="G69" s="156"/>
      <c r="H69" s="156"/>
      <c r="I69" s="156"/>
      <c r="J69" s="157"/>
    </row>
    <row r="70" spans="1:10" ht="20.100000000000001" customHeight="1" x14ac:dyDescent="0.2">
      <c r="A70" s="255"/>
      <c r="B70" s="6" t="s">
        <v>36</v>
      </c>
      <c r="C70" s="7"/>
      <c r="D70" s="171"/>
      <c r="E70" s="155"/>
      <c r="F70" s="156"/>
      <c r="G70" s="156"/>
      <c r="H70" s="156"/>
      <c r="I70" s="156"/>
      <c r="J70" s="157"/>
    </row>
    <row r="71" spans="1:10" ht="20.100000000000001" customHeight="1" x14ac:dyDescent="0.2">
      <c r="A71" s="195" t="s">
        <v>48</v>
      </c>
      <c r="B71" s="6" t="s">
        <v>37</v>
      </c>
      <c r="C71" s="7"/>
      <c r="D71" s="171"/>
      <c r="E71" s="155"/>
      <c r="F71" s="156"/>
      <c r="G71" s="156"/>
      <c r="H71" s="156"/>
      <c r="I71" s="156"/>
      <c r="J71" s="157"/>
    </row>
    <row r="72" spans="1:10" ht="20.100000000000001" customHeight="1" x14ac:dyDescent="0.2">
      <c r="A72" s="195"/>
      <c r="B72" s="6" t="s">
        <v>38</v>
      </c>
      <c r="C72" s="7"/>
      <c r="D72" s="171"/>
      <c r="E72" s="155"/>
      <c r="F72" s="156"/>
      <c r="G72" s="156"/>
      <c r="H72" s="156"/>
      <c r="I72" s="156"/>
      <c r="J72" s="157"/>
    </row>
    <row r="73" spans="1:10" ht="20.100000000000001" customHeight="1" x14ac:dyDescent="0.2">
      <c r="A73" s="195"/>
      <c r="B73" s="12" t="s">
        <v>39</v>
      </c>
      <c r="C73" s="7"/>
      <c r="D73" s="172"/>
      <c r="E73" s="155"/>
      <c r="F73" s="156"/>
      <c r="G73" s="156"/>
      <c r="H73" s="156"/>
      <c r="I73" s="156"/>
      <c r="J73" s="157"/>
    </row>
    <row r="74" spans="1:10" ht="20.100000000000001" customHeight="1" x14ac:dyDescent="0.2">
      <c r="A74" s="195"/>
      <c r="B74" s="12" t="s">
        <v>40</v>
      </c>
      <c r="C74" s="7"/>
      <c r="D74" s="172"/>
      <c r="E74" s="155"/>
      <c r="F74" s="156"/>
      <c r="G74" s="156"/>
      <c r="H74" s="156"/>
      <c r="I74" s="156"/>
      <c r="J74" s="157"/>
    </row>
    <row r="75" spans="1:10" ht="20.100000000000001" customHeight="1" x14ac:dyDescent="0.2">
      <c r="A75" s="195"/>
      <c r="B75" s="12" t="s">
        <v>49</v>
      </c>
      <c r="C75" s="7"/>
      <c r="D75" s="172"/>
      <c r="E75" s="155"/>
      <c r="F75" s="156"/>
      <c r="G75" s="156"/>
      <c r="H75" s="156"/>
      <c r="I75" s="156"/>
      <c r="J75" s="157"/>
    </row>
    <row r="76" spans="1:10" ht="20.100000000000001" customHeight="1" x14ac:dyDescent="0.2">
      <c r="A76" s="195"/>
      <c r="B76" s="12" t="s">
        <v>50</v>
      </c>
      <c r="C76" s="7"/>
      <c r="D76" s="172"/>
      <c r="E76" s="155"/>
      <c r="F76" s="156"/>
      <c r="G76" s="156"/>
      <c r="H76" s="156"/>
      <c r="I76" s="156"/>
      <c r="J76" s="157"/>
    </row>
    <row r="77" spans="1:10" ht="20.100000000000001" customHeight="1" x14ac:dyDescent="0.2">
      <c r="A77" s="195"/>
      <c r="B77" s="52" t="s">
        <v>31</v>
      </c>
      <c r="C77" s="7"/>
      <c r="D77" s="172"/>
      <c r="E77" s="155"/>
      <c r="F77" s="156"/>
      <c r="G77" s="156"/>
      <c r="H77" s="156"/>
      <c r="I77" s="156"/>
      <c r="J77" s="157"/>
    </row>
    <row r="78" spans="1:10" ht="20.100000000000001" customHeight="1" x14ac:dyDescent="0.2">
      <c r="A78" s="195"/>
      <c r="B78" s="52" t="s">
        <v>33</v>
      </c>
      <c r="C78" s="13"/>
      <c r="D78" s="172"/>
      <c r="E78" s="155"/>
      <c r="F78" s="156"/>
      <c r="G78" s="156"/>
      <c r="H78" s="156"/>
      <c r="I78" s="156"/>
      <c r="J78" s="157"/>
    </row>
    <row r="79" spans="1:10" ht="20.100000000000001" customHeight="1" x14ac:dyDescent="0.2">
      <c r="A79" s="195"/>
      <c r="B79" s="52" t="s">
        <v>34</v>
      </c>
      <c r="C79" s="13"/>
      <c r="D79" s="172"/>
      <c r="E79" s="155"/>
      <c r="F79" s="156"/>
      <c r="G79" s="156"/>
      <c r="H79" s="156"/>
      <c r="I79" s="156"/>
      <c r="J79" s="157"/>
    </row>
    <row r="80" spans="1:10" ht="20.100000000000001" customHeight="1" x14ac:dyDescent="0.2">
      <c r="A80" s="195"/>
      <c r="B80" s="52" t="s">
        <v>35</v>
      </c>
      <c r="C80" s="13"/>
      <c r="D80" s="172"/>
      <c r="E80" s="155"/>
      <c r="F80" s="156"/>
      <c r="G80" s="156"/>
      <c r="H80" s="156"/>
      <c r="I80" s="156"/>
      <c r="J80" s="157"/>
    </row>
    <row r="81" spans="1:10" ht="20.100000000000001" customHeight="1" x14ac:dyDescent="0.2">
      <c r="A81" s="195"/>
      <c r="B81" s="52" t="s">
        <v>36</v>
      </c>
      <c r="C81" s="13"/>
      <c r="D81" s="172"/>
      <c r="E81" s="155"/>
      <c r="F81" s="156"/>
      <c r="G81" s="156"/>
      <c r="H81" s="156"/>
      <c r="I81" s="156"/>
      <c r="J81" s="157"/>
    </row>
    <row r="82" spans="1:10" ht="20.100000000000001" customHeight="1" thickBot="1" x14ac:dyDescent="0.25">
      <c r="A82" s="195"/>
      <c r="B82" s="99" t="s">
        <v>37</v>
      </c>
      <c r="C82" s="13"/>
      <c r="D82" s="172"/>
      <c r="E82" s="155"/>
      <c r="F82" s="156"/>
      <c r="G82" s="156"/>
      <c r="H82" s="156"/>
      <c r="I82" s="156"/>
      <c r="J82" s="157"/>
    </row>
    <row r="83" spans="1:10" ht="20.100000000000001" customHeight="1" x14ac:dyDescent="0.2">
      <c r="A83" s="146" t="s">
        <v>51</v>
      </c>
      <c r="B83" s="8" t="s">
        <v>31</v>
      </c>
      <c r="C83" s="9"/>
      <c r="D83" s="170" t="str">
        <f>+IF(A69="","Valide todos los criterios",IF(A69="No",IF(OR(C83="",C84="",C85="",C86="",C87="",C88="",C89="",C90="",C91="",C92=""),"Valide todos los criterios",IF(OR(C83="No cumple",C84="No cumple",C85="No cumple",C86="No cumple",C87="No cumple",C88="No cumple",C89="No cumple",C90="No cumple",C91="No cumple",C92="No cumple"),"No cumple variable","Cumple variable")),"Variable no aplica"))</f>
        <v>Valide todos los criterios</v>
      </c>
      <c r="E83" s="150" t="s">
        <v>32</v>
      </c>
      <c r="F83" s="150"/>
      <c r="G83" s="150"/>
      <c r="H83" s="150"/>
      <c r="I83" s="150"/>
      <c r="J83" s="151"/>
    </row>
    <row r="84" spans="1:10" ht="20.100000000000001" customHeight="1" x14ac:dyDescent="0.2">
      <c r="A84" s="152"/>
      <c r="B84" s="6" t="s">
        <v>33</v>
      </c>
      <c r="C84" s="7"/>
      <c r="D84" s="171"/>
      <c r="E84" s="155"/>
      <c r="F84" s="156"/>
      <c r="G84" s="156"/>
      <c r="H84" s="156"/>
      <c r="I84" s="156"/>
      <c r="J84" s="157"/>
    </row>
    <row r="85" spans="1:10" ht="20.100000000000001" customHeight="1" x14ac:dyDescent="0.2">
      <c r="A85" s="152"/>
      <c r="B85" s="6" t="s">
        <v>34</v>
      </c>
      <c r="C85" s="7"/>
      <c r="D85" s="171"/>
      <c r="E85" s="155"/>
      <c r="F85" s="156"/>
      <c r="G85" s="156"/>
      <c r="H85" s="156"/>
      <c r="I85" s="156"/>
      <c r="J85" s="157"/>
    </row>
    <row r="86" spans="1:10" ht="20.100000000000001" customHeight="1" x14ac:dyDescent="0.2">
      <c r="A86" s="152"/>
      <c r="B86" s="6" t="s">
        <v>35</v>
      </c>
      <c r="C86" s="7"/>
      <c r="D86" s="171"/>
      <c r="E86" s="155"/>
      <c r="F86" s="156"/>
      <c r="G86" s="156"/>
      <c r="H86" s="156"/>
      <c r="I86" s="156"/>
      <c r="J86" s="157"/>
    </row>
    <row r="87" spans="1:10" ht="20.100000000000001" customHeight="1" x14ac:dyDescent="0.2">
      <c r="A87" s="152"/>
      <c r="B87" s="6" t="s">
        <v>36</v>
      </c>
      <c r="C87" s="7"/>
      <c r="D87" s="171"/>
      <c r="E87" s="155"/>
      <c r="F87" s="156"/>
      <c r="G87" s="156"/>
      <c r="H87" s="156"/>
      <c r="I87" s="156"/>
      <c r="J87" s="157"/>
    </row>
    <row r="88" spans="1:10" ht="20.100000000000001" customHeight="1" x14ac:dyDescent="0.2">
      <c r="A88" s="152"/>
      <c r="B88" s="6" t="s">
        <v>37</v>
      </c>
      <c r="C88" s="7"/>
      <c r="D88" s="171"/>
      <c r="E88" s="155"/>
      <c r="F88" s="156"/>
      <c r="G88" s="156"/>
      <c r="H88" s="156"/>
      <c r="I88" s="156"/>
      <c r="J88" s="157"/>
    </row>
    <row r="89" spans="1:10" ht="20.100000000000001" customHeight="1" x14ac:dyDescent="0.2">
      <c r="A89" s="152"/>
      <c r="B89" s="6" t="s">
        <v>38</v>
      </c>
      <c r="C89" s="7"/>
      <c r="D89" s="171"/>
      <c r="E89" s="155"/>
      <c r="F89" s="156"/>
      <c r="G89" s="156"/>
      <c r="H89" s="156"/>
      <c r="I89" s="156"/>
      <c r="J89" s="157"/>
    </row>
    <row r="90" spans="1:10" ht="20.100000000000001" customHeight="1" x14ac:dyDescent="0.2">
      <c r="A90" s="152"/>
      <c r="B90" s="6" t="s">
        <v>39</v>
      </c>
      <c r="C90" s="7"/>
      <c r="D90" s="171"/>
      <c r="E90" s="155"/>
      <c r="F90" s="156"/>
      <c r="G90" s="156"/>
      <c r="H90" s="156"/>
      <c r="I90" s="156"/>
      <c r="J90" s="157"/>
    </row>
    <row r="91" spans="1:10" ht="20.100000000000001" customHeight="1" x14ac:dyDescent="0.2">
      <c r="A91" s="153"/>
      <c r="B91" s="6" t="s">
        <v>40</v>
      </c>
      <c r="C91" s="13"/>
      <c r="D91" s="172"/>
      <c r="E91" s="155"/>
      <c r="F91" s="156"/>
      <c r="G91" s="156"/>
      <c r="H91" s="156"/>
      <c r="I91" s="156"/>
      <c r="J91" s="157"/>
    </row>
    <row r="92" spans="1:10" ht="20.100000000000001" customHeight="1" thickBot="1" x14ac:dyDescent="0.25">
      <c r="A92" s="147"/>
      <c r="B92" s="10" t="s">
        <v>49</v>
      </c>
      <c r="C92" s="11"/>
      <c r="D92" s="173"/>
      <c r="E92" s="158"/>
      <c r="F92" s="159"/>
      <c r="G92" s="159"/>
      <c r="H92" s="159"/>
      <c r="I92" s="159"/>
      <c r="J92" s="160"/>
    </row>
    <row r="93" spans="1:10" ht="20.100000000000001" customHeight="1" x14ac:dyDescent="0.2">
      <c r="A93" s="195" t="s">
        <v>52</v>
      </c>
      <c r="B93" s="100" t="s">
        <v>31</v>
      </c>
      <c r="C93" s="101"/>
      <c r="D93" s="262" t="str">
        <f>+IF(A69="No",IF(OR(C93="",C94="",C95="",C96="",C97="",C98="",C99="",C100="",C101=""),"Valide todos los criterios",IF(AND(C93="Cumple",C94="Cumple",C95="Cumple",C96="Cumple",C97="Cumple",C98="Cumple",C99="Cumple",C100="Cumple",C101="Cumple"),"Cumple variable","No cumple variable")),IF(OR(C102=""),"Valide todos los criterios",IF(AND(C102="Cumple"),"Cumple variable","No cumple variable")))</f>
        <v>Valide todos los criterios</v>
      </c>
      <c r="E93" s="263" t="s">
        <v>32</v>
      </c>
      <c r="F93" s="263"/>
      <c r="G93" s="263"/>
      <c r="H93" s="263"/>
      <c r="I93" s="263"/>
      <c r="J93" s="264"/>
    </row>
    <row r="94" spans="1:10" ht="20.100000000000001" customHeight="1" x14ac:dyDescent="0.2">
      <c r="A94" s="195"/>
      <c r="B94" s="6" t="s">
        <v>33</v>
      </c>
      <c r="C94" s="7"/>
      <c r="D94" s="171"/>
      <c r="E94" s="155"/>
      <c r="F94" s="156"/>
      <c r="G94" s="156"/>
      <c r="H94" s="156"/>
      <c r="I94" s="156"/>
      <c r="J94" s="157"/>
    </row>
    <row r="95" spans="1:10" ht="20.100000000000001" customHeight="1" x14ac:dyDescent="0.2">
      <c r="A95" s="195"/>
      <c r="B95" s="6" t="s">
        <v>34</v>
      </c>
      <c r="C95" s="7"/>
      <c r="D95" s="171"/>
      <c r="E95" s="155"/>
      <c r="F95" s="156"/>
      <c r="G95" s="156"/>
      <c r="H95" s="156"/>
      <c r="I95" s="156"/>
      <c r="J95" s="157"/>
    </row>
    <row r="96" spans="1:10" ht="20.100000000000001" customHeight="1" x14ac:dyDescent="0.2">
      <c r="A96" s="195"/>
      <c r="B96" s="6" t="s">
        <v>35</v>
      </c>
      <c r="C96" s="7"/>
      <c r="D96" s="171"/>
      <c r="E96" s="155"/>
      <c r="F96" s="156"/>
      <c r="G96" s="156"/>
      <c r="H96" s="156"/>
      <c r="I96" s="156"/>
      <c r="J96" s="157"/>
    </row>
    <row r="97" spans="1:10" ht="20.100000000000001" customHeight="1" x14ac:dyDescent="0.2">
      <c r="A97" s="195"/>
      <c r="B97" s="6" t="s">
        <v>36</v>
      </c>
      <c r="C97" s="7"/>
      <c r="D97" s="171"/>
      <c r="E97" s="155"/>
      <c r="F97" s="156"/>
      <c r="G97" s="156"/>
      <c r="H97" s="156"/>
      <c r="I97" s="156"/>
      <c r="J97" s="157"/>
    </row>
    <row r="98" spans="1:10" ht="20.100000000000001" customHeight="1" x14ac:dyDescent="0.2">
      <c r="A98" s="195"/>
      <c r="B98" s="6" t="s">
        <v>37</v>
      </c>
      <c r="C98" s="7"/>
      <c r="D98" s="171"/>
      <c r="E98" s="155"/>
      <c r="F98" s="156"/>
      <c r="G98" s="156"/>
      <c r="H98" s="156"/>
      <c r="I98" s="156"/>
      <c r="J98" s="157"/>
    </row>
    <row r="99" spans="1:10" ht="20.100000000000001" customHeight="1" x14ac:dyDescent="0.2">
      <c r="A99" s="195"/>
      <c r="B99" s="6" t="s">
        <v>38</v>
      </c>
      <c r="C99" s="7"/>
      <c r="D99" s="171"/>
      <c r="E99" s="155"/>
      <c r="F99" s="156"/>
      <c r="G99" s="156"/>
      <c r="H99" s="156"/>
      <c r="I99" s="156"/>
      <c r="J99" s="157"/>
    </row>
    <row r="100" spans="1:10" ht="20.100000000000001" customHeight="1" x14ac:dyDescent="0.2">
      <c r="A100" s="195"/>
      <c r="B100" s="6" t="s">
        <v>39</v>
      </c>
      <c r="C100" s="7"/>
      <c r="D100" s="171"/>
      <c r="E100" s="155"/>
      <c r="F100" s="156"/>
      <c r="G100" s="156"/>
      <c r="H100" s="156"/>
      <c r="I100" s="156"/>
      <c r="J100" s="157"/>
    </row>
    <row r="101" spans="1:10" ht="20.100000000000001" customHeight="1" x14ac:dyDescent="0.2">
      <c r="A101" s="195"/>
      <c r="B101" s="6" t="s">
        <v>40</v>
      </c>
      <c r="C101" s="7"/>
      <c r="D101" s="171"/>
      <c r="E101" s="155"/>
      <c r="F101" s="156"/>
      <c r="G101" s="156"/>
      <c r="H101" s="156"/>
      <c r="I101" s="156"/>
      <c r="J101" s="157"/>
    </row>
    <row r="102" spans="1:10" ht="20.100000000000001" customHeight="1" thickBot="1" x14ac:dyDescent="0.25">
      <c r="A102" s="257"/>
      <c r="B102" s="54" t="s">
        <v>31</v>
      </c>
      <c r="C102" s="11"/>
      <c r="D102" s="173"/>
      <c r="E102" s="158"/>
      <c r="F102" s="159"/>
      <c r="G102" s="159"/>
      <c r="H102" s="159"/>
      <c r="I102" s="159"/>
      <c r="J102" s="160"/>
    </row>
    <row r="103" spans="1:10" ht="20.100000000000001" customHeight="1" x14ac:dyDescent="0.2">
      <c r="A103" s="146" t="s">
        <v>53</v>
      </c>
      <c r="B103" s="8" t="s">
        <v>31</v>
      </c>
      <c r="C103" s="9"/>
      <c r="D103" s="170" t="str">
        <f>+IF(A69="No",IF(OR(C103="",C104="",C105="",C106="",C107="",C108="",C109="",C110="",C111="",C112=""),"Valide todos los criterios",IF(AND(C103="Cumple",C104="Cumple",C105="Cumple",C106="Cumple",C107="Cumple",C108="Cumple",C109="Cumple",C110="Cumple",C111="Cumple",C112="Cumple"),"Cumple variable","No cumple variable")),IF(OR(C113="",C114="",C115=""),"Valide todos los criterios",IF(AND(C113="Cumple",C114="Cumple",C115="Cumple"),"Cumple variable","No cumple variable")))</f>
        <v>Valide todos los criterios</v>
      </c>
      <c r="E103" s="150" t="s">
        <v>32</v>
      </c>
      <c r="F103" s="150"/>
      <c r="G103" s="150"/>
      <c r="H103" s="150"/>
      <c r="I103" s="150"/>
      <c r="J103" s="151"/>
    </row>
    <row r="104" spans="1:10" ht="20.100000000000001" customHeight="1" x14ac:dyDescent="0.2">
      <c r="A104" s="152"/>
      <c r="B104" s="6" t="s">
        <v>33</v>
      </c>
      <c r="C104" s="7"/>
      <c r="D104" s="171"/>
      <c r="E104" s="155"/>
      <c r="F104" s="156"/>
      <c r="G104" s="156"/>
      <c r="H104" s="156"/>
      <c r="I104" s="156"/>
      <c r="J104" s="157"/>
    </row>
    <row r="105" spans="1:10" ht="20.100000000000001" customHeight="1" x14ac:dyDescent="0.2">
      <c r="A105" s="152"/>
      <c r="B105" s="6" t="s">
        <v>34</v>
      </c>
      <c r="C105" s="7"/>
      <c r="D105" s="171"/>
      <c r="E105" s="155"/>
      <c r="F105" s="156"/>
      <c r="G105" s="156"/>
      <c r="H105" s="156"/>
      <c r="I105" s="156"/>
      <c r="J105" s="157"/>
    </row>
    <row r="106" spans="1:10" ht="20.100000000000001" customHeight="1" x14ac:dyDescent="0.2">
      <c r="A106" s="152"/>
      <c r="B106" s="6" t="s">
        <v>35</v>
      </c>
      <c r="C106" s="7"/>
      <c r="D106" s="171"/>
      <c r="E106" s="155"/>
      <c r="F106" s="156"/>
      <c r="G106" s="156"/>
      <c r="H106" s="156"/>
      <c r="I106" s="156"/>
      <c r="J106" s="157"/>
    </row>
    <row r="107" spans="1:10" ht="20.100000000000001" customHeight="1" x14ac:dyDescent="0.2">
      <c r="A107" s="152"/>
      <c r="B107" s="6" t="s">
        <v>36</v>
      </c>
      <c r="C107" s="7"/>
      <c r="D107" s="171"/>
      <c r="E107" s="155"/>
      <c r="F107" s="156"/>
      <c r="G107" s="156"/>
      <c r="H107" s="156"/>
      <c r="I107" s="156"/>
      <c r="J107" s="157"/>
    </row>
    <row r="108" spans="1:10" ht="20.100000000000001" customHeight="1" x14ac:dyDescent="0.2">
      <c r="A108" s="152"/>
      <c r="B108" s="6" t="s">
        <v>37</v>
      </c>
      <c r="C108" s="7"/>
      <c r="D108" s="171"/>
      <c r="E108" s="155"/>
      <c r="F108" s="156"/>
      <c r="G108" s="156"/>
      <c r="H108" s="156"/>
      <c r="I108" s="156"/>
      <c r="J108" s="157"/>
    </row>
    <row r="109" spans="1:10" ht="20.100000000000001" customHeight="1" x14ac:dyDescent="0.2">
      <c r="A109" s="152"/>
      <c r="B109" s="6" t="s">
        <v>38</v>
      </c>
      <c r="C109" s="7"/>
      <c r="D109" s="171"/>
      <c r="E109" s="155"/>
      <c r="F109" s="156"/>
      <c r="G109" s="156"/>
      <c r="H109" s="156"/>
      <c r="I109" s="156"/>
      <c r="J109" s="157"/>
    </row>
    <row r="110" spans="1:10" ht="20.100000000000001" customHeight="1" x14ac:dyDescent="0.2">
      <c r="A110" s="152"/>
      <c r="B110" s="6" t="s">
        <v>39</v>
      </c>
      <c r="C110" s="7"/>
      <c r="D110" s="171"/>
      <c r="E110" s="155"/>
      <c r="F110" s="156"/>
      <c r="G110" s="156"/>
      <c r="H110" s="156"/>
      <c r="I110" s="156"/>
      <c r="J110" s="157"/>
    </row>
    <row r="111" spans="1:10" ht="20.100000000000001" customHeight="1" x14ac:dyDescent="0.2">
      <c r="A111" s="152"/>
      <c r="B111" s="6" t="s">
        <v>40</v>
      </c>
      <c r="C111" s="7"/>
      <c r="D111" s="171"/>
      <c r="E111" s="155"/>
      <c r="F111" s="156"/>
      <c r="G111" s="156"/>
      <c r="H111" s="156"/>
      <c r="I111" s="156"/>
      <c r="J111" s="157"/>
    </row>
    <row r="112" spans="1:10" ht="20.100000000000001" customHeight="1" x14ac:dyDescent="0.2">
      <c r="A112" s="152"/>
      <c r="B112" s="6" t="s">
        <v>49</v>
      </c>
      <c r="C112" s="7"/>
      <c r="D112" s="171"/>
      <c r="E112" s="155"/>
      <c r="F112" s="156"/>
      <c r="G112" s="156"/>
      <c r="H112" s="156"/>
      <c r="I112" s="156"/>
      <c r="J112" s="157"/>
    </row>
    <row r="113" spans="1:10" ht="20.100000000000001" customHeight="1" x14ac:dyDescent="0.2">
      <c r="A113" s="153"/>
      <c r="B113" s="52" t="s">
        <v>31</v>
      </c>
      <c r="C113" s="13"/>
      <c r="D113" s="172"/>
      <c r="E113" s="155"/>
      <c r="F113" s="156"/>
      <c r="G113" s="156"/>
      <c r="H113" s="156"/>
      <c r="I113" s="156"/>
      <c r="J113" s="157"/>
    </row>
    <row r="114" spans="1:10" ht="20.100000000000001" customHeight="1" x14ac:dyDescent="0.2">
      <c r="A114" s="153"/>
      <c r="B114" s="52" t="s">
        <v>33</v>
      </c>
      <c r="C114" s="13"/>
      <c r="D114" s="172"/>
      <c r="E114" s="155"/>
      <c r="F114" s="156"/>
      <c r="G114" s="156"/>
      <c r="H114" s="156"/>
      <c r="I114" s="156"/>
      <c r="J114" s="157"/>
    </row>
    <row r="115" spans="1:10" ht="20.100000000000001" customHeight="1" thickBot="1" x14ac:dyDescent="0.25">
      <c r="A115" s="147"/>
      <c r="B115" s="53" t="s">
        <v>34</v>
      </c>
      <c r="C115" s="11"/>
      <c r="D115" s="173"/>
      <c r="E115" s="158"/>
      <c r="F115" s="159"/>
      <c r="G115" s="159"/>
      <c r="H115" s="159"/>
      <c r="I115" s="159"/>
      <c r="J115" s="160"/>
    </row>
    <row r="116" spans="1:10" ht="20.100000000000001" customHeight="1" x14ac:dyDescent="0.2">
      <c r="A116" s="146" t="s">
        <v>275</v>
      </c>
      <c r="B116" s="8" t="s">
        <v>31</v>
      </c>
      <c r="C116" s="9"/>
      <c r="D116" s="170" t="str">
        <f>+IF(OR(C116="",C117="",C118="",C119="",C120=""),"Valide todos los criterios",IF(AND(C116="Cumple",C117="Cumple",C118="Cumple",C119="Cumple",C120="Cumple"),"Cumple variable","No cumple variable"))</f>
        <v>Valide todos los criterios</v>
      </c>
      <c r="E116" s="150" t="s">
        <v>32</v>
      </c>
      <c r="F116" s="150"/>
      <c r="G116" s="150"/>
      <c r="H116" s="150"/>
      <c r="I116" s="150"/>
      <c r="J116" s="151"/>
    </row>
    <row r="117" spans="1:10" ht="30" customHeight="1" x14ac:dyDescent="0.2">
      <c r="A117" s="152"/>
      <c r="B117" s="6" t="s">
        <v>33</v>
      </c>
      <c r="C117" s="7"/>
      <c r="D117" s="171"/>
      <c r="E117" s="155"/>
      <c r="F117" s="156"/>
      <c r="G117" s="156"/>
      <c r="H117" s="156"/>
      <c r="I117" s="156"/>
      <c r="J117" s="157"/>
    </row>
    <row r="118" spans="1:10" ht="30" customHeight="1" x14ac:dyDescent="0.2">
      <c r="A118" s="152"/>
      <c r="B118" s="6" t="s">
        <v>34</v>
      </c>
      <c r="C118" s="7"/>
      <c r="D118" s="171"/>
      <c r="E118" s="155"/>
      <c r="F118" s="156"/>
      <c r="G118" s="156"/>
      <c r="H118" s="156"/>
      <c r="I118" s="156"/>
      <c r="J118" s="157"/>
    </row>
    <row r="119" spans="1:10" ht="30" customHeight="1" x14ac:dyDescent="0.2">
      <c r="A119" s="152"/>
      <c r="B119" s="6" t="s">
        <v>35</v>
      </c>
      <c r="C119" s="7"/>
      <c r="D119" s="171"/>
      <c r="E119" s="155"/>
      <c r="F119" s="156"/>
      <c r="G119" s="156"/>
      <c r="H119" s="156"/>
      <c r="I119" s="156"/>
      <c r="J119" s="157"/>
    </row>
    <row r="120" spans="1:10" ht="30" customHeight="1" thickBot="1" x14ac:dyDescent="0.25">
      <c r="A120" s="147"/>
      <c r="B120" s="10" t="s">
        <v>36</v>
      </c>
      <c r="C120" s="11"/>
      <c r="D120" s="173"/>
      <c r="E120" s="158"/>
      <c r="F120" s="159"/>
      <c r="G120" s="159"/>
      <c r="H120" s="159"/>
      <c r="I120" s="159"/>
      <c r="J120" s="160"/>
    </row>
    <row r="121" spans="1:10" ht="39.950000000000003" customHeight="1" thickBot="1" x14ac:dyDescent="0.25">
      <c r="A121" s="141" t="s">
        <v>250</v>
      </c>
      <c r="B121" s="142"/>
      <c r="C121" s="142"/>
      <c r="D121" s="142"/>
      <c r="E121" s="142"/>
      <c r="F121" s="142"/>
      <c r="G121" s="142"/>
      <c r="H121" s="143"/>
      <c r="I121" s="144" t="str">
        <f>+IF(D122="Variable no aplica","Obligación no aplica",IF(OR(D122="Valide todos los criterios"),"Valide todas las variables",IF(AND(D122="Cumple variable"),"Cumple obligación","No cumple obligación")))</f>
        <v>Valide todas las variables</v>
      </c>
      <c r="J121" s="145"/>
    </row>
    <row r="122" spans="1:10" ht="20.100000000000001" customHeight="1" x14ac:dyDescent="0.2">
      <c r="A122" s="146" t="s">
        <v>250</v>
      </c>
      <c r="B122" s="260" t="s">
        <v>31</v>
      </c>
      <c r="C122" s="258"/>
      <c r="D122" s="148" t="str">
        <f>+IF(OR(C122=""),"Valide todos los criterios",IF(AND(C122="No aplica"),"Variable no aplica",IF(OR(C122="No cumple"),"No cumple variable","Cumple variable")))</f>
        <v>Valide todos los criterios</v>
      </c>
      <c r="E122" s="150" t="s">
        <v>32</v>
      </c>
      <c r="F122" s="150"/>
      <c r="G122" s="150"/>
      <c r="H122" s="150"/>
      <c r="I122" s="150"/>
      <c r="J122" s="151"/>
    </row>
    <row r="123" spans="1:10" ht="129.94999999999999" customHeight="1" thickBot="1" x14ac:dyDescent="0.25">
      <c r="A123" s="147"/>
      <c r="B123" s="261"/>
      <c r="C123" s="259"/>
      <c r="D123" s="149"/>
      <c r="E123" s="158"/>
      <c r="F123" s="159"/>
      <c r="G123" s="159"/>
      <c r="H123" s="159"/>
      <c r="I123" s="159"/>
      <c r="J123" s="160"/>
    </row>
    <row r="124" spans="1:10" ht="39.950000000000003" customHeight="1" thickBot="1" x14ac:dyDescent="0.25">
      <c r="A124" s="141" t="s">
        <v>251</v>
      </c>
      <c r="B124" s="142"/>
      <c r="C124" s="142"/>
      <c r="D124" s="142"/>
      <c r="E124" s="142"/>
      <c r="F124" s="142"/>
      <c r="G124" s="142"/>
      <c r="H124" s="143"/>
      <c r="I124" s="144" t="str">
        <f>+IF(OR(D125="Valide todos los criterios"),"Valide todas las variables",IF(AND(D125="Cumple variable"),"Cumple obligación","No cumple obligación"))</f>
        <v>Valide todas las variables</v>
      </c>
      <c r="J124" s="145"/>
    </row>
    <row r="125" spans="1:10" ht="20.100000000000001" customHeight="1" x14ac:dyDescent="0.2">
      <c r="A125" s="146" t="s">
        <v>251</v>
      </c>
      <c r="B125" s="8" t="s">
        <v>31</v>
      </c>
      <c r="C125" s="9"/>
      <c r="D125" s="170" t="str">
        <f>+IF(OR(C125="",C126="",C127="",C128="",C129="",C130="",C131="",C132="",C133="",C134="",C135=""),"Valide todos los criterios",IF(AND(C125="Cumple",C126="Cumple",C127="Cumple",C128="Cumple",C129="Cumple",C130="Cumple",C131="Cumple",C132="Cumple",C133="Cumple",C134="Cumple",C135="Cumple"),"Cumple variable","No cumple variable"))</f>
        <v>Valide todos los criterios</v>
      </c>
      <c r="E125" s="150" t="s">
        <v>32</v>
      </c>
      <c r="F125" s="150"/>
      <c r="G125" s="150"/>
      <c r="H125" s="150"/>
      <c r="I125" s="150"/>
      <c r="J125" s="151"/>
    </row>
    <row r="126" spans="1:10" ht="20.100000000000001" customHeight="1" x14ac:dyDescent="0.2">
      <c r="A126" s="195"/>
      <c r="B126" s="6" t="s">
        <v>33</v>
      </c>
      <c r="C126" s="7"/>
      <c r="D126" s="171"/>
      <c r="E126" s="196"/>
      <c r="F126" s="197"/>
      <c r="G126" s="197"/>
      <c r="H126" s="197"/>
      <c r="I126" s="197"/>
      <c r="J126" s="198"/>
    </row>
    <row r="127" spans="1:10" ht="20.100000000000001" customHeight="1" x14ac:dyDescent="0.2">
      <c r="A127" s="195"/>
      <c r="B127" s="6" t="s">
        <v>34</v>
      </c>
      <c r="C127" s="7"/>
      <c r="D127" s="171"/>
      <c r="E127" s="155"/>
      <c r="F127" s="156"/>
      <c r="G127" s="156"/>
      <c r="H127" s="156"/>
      <c r="I127" s="156"/>
      <c r="J127" s="157"/>
    </row>
    <row r="128" spans="1:10" ht="20.100000000000001" customHeight="1" x14ac:dyDescent="0.2">
      <c r="A128" s="195"/>
      <c r="B128" s="6" t="s">
        <v>35</v>
      </c>
      <c r="C128" s="7"/>
      <c r="D128" s="171"/>
      <c r="E128" s="155"/>
      <c r="F128" s="156"/>
      <c r="G128" s="156"/>
      <c r="H128" s="156"/>
      <c r="I128" s="156"/>
      <c r="J128" s="157"/>
    </row>
    <row r="129" spans="1:10" ht="20.100000000000001" customHeight="1" x14ac:dyDescent="0.2">
      <c r="A129" s="195"/>
      <c r="B129" s="12" t="s">
        <v>36</v>
      </c>
      <c r="C129" s="13"/>
      <c r="D129" s="172"/>
      <c r="E129" s="155"/>
      <c r="F129" s="156"/>
      <c r="G129" s="156"/>
      <c r="H129" s="156"/>
      <c r="I129" s="156"/>
      <c r="J129" s="157"/>
    </row>
    <row r="130" spans="1:10" ht="20.100000000000001" customHeight="1" x14ac:dyDescent="0.2">
      <c r="A130" s="195"/>
      <c r="B130" s="12" t="s">
        <v>37</v>
      </c>
      <c r="C130" s="13"/>
      <c r="D130" s="172"/>
      <c r="E130" s="155"/>
      <c r="F130" s="156"/>
      <c r="G130" s="156"/>
      <c r="H130" s="156"/>
      <c r="I130" s="156"/>
      <c r="J130" s="157"/>
    </row>
    <row r="131" spans="1:10" ht="20.100000000000001" customHeight="1" x14ac:dyDescent="0.2">
      <c r="A131" s="195"/>
      <c r="B131" s="12" t="s">
        <v>38</v>
      </c>
      <c r="C131" s="13"/>
      <c r="D131" s="172"/>
      <c r="E131" s="155"/>
      <c r="F131" s="156"/>
      <c r="G131" s="156"/>
      <c r="H131" s="156"/>
      <c r="I131" s="156"/>
      <c r="J131" s="157"/>
    </row>
    <row r="132" spans="1:10" ht="20.100000000000001" customHeight="1" x14ac:dyDescent="0.2">
      <c r="A132" s="195"/>
      <c r="B132" s="12" t="s">
        <v>39</v>
      </c>
      <c r="C132" s="13"/>
      <c r="D132" s="172"/>
      <c r="E132" s="155"/>
      <c r="F132" s="156"/>
      <c r="G132" s="156"/>
      <c r="H132" s="156"/>
      <c r="I132" s="156"/>
      <c r="J132" s="157"/>
    </row>
    <row r="133" spans="1:10" ht="20.100000000000001" customHeight="1" x14ac:dyDescent="0.2">
      <c r="A133" s="195"/>
      <c r="B133" s="12" t="s">
        <v>40</v>
      </c>
      <c r="C133" s="13"/>
      <c r="D133" s="172"/>
      <c r="E133" s="155"/>
      <c r="F133" s="156"/>
      <c r="G133" s="156"/>
      <c r="H133" s="156"/>
      <c r="I133" s="156"/>
      <c r="J133" s="157"/>
    </row>
    <row r="134" spans="1:10" ht="20.100000000000001" customHeight="1" x14ac:dyDescent="0.2">
      <c r="A134" s="195"/>
      <c r="B134" s="12" t="s">
        <v>49</v>
      </c>
      <c r="C134" s="13"/>
      <c r="D134" s="172"/>
      <c r="E134" s="155"/>
      <c r="F134" s="156"/>
      <c r="G134" s="156"/>
      <c r="H134" s="156"/>
      <c r="I134" s="156"/>
      <c r="J134" s="157"/>
    </row>
    <row r="135" spans="1:10" ht="20.100000000000001" customHeight="1" thickBot="1" x14ac:dyDescent="0.25">
      <c r="A135" s="147"/>
      <c r="B135" s="10" t="s">
        <v>50</v>
      </c>
      <c r="C135" s="11"/>
      <c r="D135" s="173"/>
      <c r="E135" s="158"/>
      <c r="F135" s="159"/>
      <c r="G135" s="159"/>
      <c r="H135" s="159"/>
      <c r="I135" s="159"/>
      <c r="J135" s="160"/>
    </row>
    <row r="136" spans="1:10" ht="39.950000000000003" customHeight="1" thickBot="1" x14ac:dyDescent="0.25">
      <c r="A136" s="141" t="s">
        <v>252</v>
      </c>
      <c r="B136" s="142"/>
      <c r="C136" s="142"/>
      <c r="D136" s="142"/>
      <c r="E136" s="142"/>
      <c r="F136" s="142"/>
      <c r="G136" s="142"/>
      <c r="H136" s="143"/>
      <c r="I136" s="144" t="str">
        <f>+IF(D137="Variable no aplica","Obligación no aplica",IF(OR(D137=""),"Valide todas las variables",IF(AND(D137="Cumple variable"),"Cumple obligación","No cumple obligación")))</f>
        <v>Valide todas las variables</v>
      </c>
      <c r="J136" s="145"/>
    </row>
    <row r="137" spans="1:10" ht="20.100000000000001" customHeight="1" x14ac:dyDescent="0.2">
      <c r="A137" s="146" t="s">
        <v>252</v>
      </c>
      <c r="B137" s="164" t="s">
        <v>58</v>
      </c>
      <c r="C137" s="167"/>
      <c r="D137" s="199"/>
      <c r="E137" s="150" t="s">
        <v>32</v>
      </c>
      <c r="F137" s="150"/>
      <c r="G137" s="150"/>
      <c r="H137" s="150"/>
      <c r="I137" s="150"/>
      <c r="J137" s="151"/>
    </row>
    <row r="138" spans="1:10" ht="20.100000000000001" customHeight="1" x14ac:dyDescent="0.2">
      <c r="A138" s="152"/>
      <c r="B138" s="165"/>
      <c r="C138" s="168"/>
      <c r="D138" s="200"/>
      <c r="E138" s="155"/>
      <c r="F138" s="156"/>
      <c r="G138" s="156"/>
      <c r="H138" s="156"/>
      <c r="I138" s="156"/>
      <c r="J138" s="157"/>
    </row>
    <row r="139" spans="1:10" ht="20.100000000000001" customHeight="1" x14ac:dyDescent="0.2">
      <c r="A139" s="152"/>
      <c r="B139" s="165"/>
      <c r="C139" s="168"/>
      <c r="D139" s="200"/>
      <c r="E139" s="155"/>
      <c r="F139" s="156"/>
      <c r="G139" s="156"/>
      <c r="H139" s="156"/>
      <c r="I139" s="156"/>
      <c r="J139" s="157"/>
    </row>
    <row r="140" spans="1:10" ht="20.100000000000001" customHeight="1" x14ac:dyDescent="0.2">
      <c r="A140" s="152"/>
      <c r="B140" s="165"/>
      <c r="C140" s="168"/>
      <c r="D140" s="200"/>
      <c r="E140" s="155"/>
      <c r="F140" s="156"/>
      <c r="G140" s="156"/>
      <c r="H140" s="156"/>
      <c r="I140" s="156"/>
      <c r="J140" s="157"/>
    </row>
    <row r="141" spans="1:10" ht="20.100000000000001" customHeight="1" x14ac:dyDescent="0.2">
      <c r="A141" s="152"/>
      <c r="B141" s="165"/>
      <c r="C141" s="168"/>
      <c r="D141" s="200"/>
      <c r="E141" s="155"/>
      <c r="F141" s="156"/>
      <c r="G141" s="156"/>
      <c r="H141" s="156"/>
      <c r="I141" s="156"/>
      <c r="J141" s="157"/>
    </row>
    <row r="142" spans="1:10" ht="20.100000000000001" customHeight="1" x14ac:dyDescent="0.2">
      <c r="A142" s="152"/>
      <c r="B142" s="165"/>
      <c r="C142" s="168"/>
      <c r="D142" s="200"/>
      <c r="E142" s="155"/>
      <c r="F142" s="156"/>
      <c r="G142" s="156"/>
      <c r="H142" s="156"/>
      <c r="I142" s="156"/>
      <c r="J142" s="157"/>
    </row>
    <row r="143" spans="1:10" ht="20.100000000000001" customHeight="1" x14ac:dyDescent="0.2">
      <c r="A143" s="152"/>
      <c r="B143" s="165"/>
      <c r="C143" s="168"/>
      <c r="D143" s="200"/>
      <c r="E143" s="155"/>
      <c r="F143" s="156"/>
      <c r="G143" s="156"/>
      <c r="H143" s="156"/>
      <c r="I143" s="156"/>
      <c r="J143" s="157"/>
    </row>
    <row r="144" spans="1:10" ht="20.100000000000001" customHeight="1" thickBot="1" x14ac:dyDescent="0.25">
      <c r="A144" s="147"/>
      <c r="B144" s="166"/>
      <c r="C144" s="169"/>
      <c r="D144" s="201"/>
      <c r="E144" s="158"/>
      <c r="F144" s="159"/>
      <c r="G144" s="159"/>
      <c r="H144" s="159"/>
      <c r="I144" s="159"/>
      <c r="J144" s="160"/>
    </row>
    <row r="145" spans="1:10" ht="39.950000000000003" customHeight="1" thickBot="1" x14ac:dyDescent="0.25">
      <c r="A145" s="141" t="s">
        <v>334</v>
      </c>
      <c r="B145" s="142"/>
      <c r="C145" s="142"/>
      <c r="D145" s="142"/>
      <c r="E145" s="142"/>
      <c r="F145" s="142"/>
      <c r="G145" s="142"/>
      <c r="H145" s="143"/>
      <c r="I145" s="144" t="str">
        <f>+IF(C148="X","Obligación no aplica",IF(OR(D146="Valide todos los criterios"),"Valide todas las variables",IF(AND(D146="Cumple variable"),"Cumple obligación","No cumple obligación")))</f>
        <v>Valide todas las variables</v>
      </c>
      <c r="J145" s="145"/>
    </row>
    <row r="146" spans="1:10" ht="20.100000000000001" customHeight="1" x14ac:dyDescent="0.2">
      <c r="A146" s="256" t="s">
        <v>335</v>
      </c>
      <c r="B146" s="8" t="s">
        <v>31</v>
      </c>
      <c r="C146" s="9"/>
      <c r="D146" s="170" t="str">
        <f>+IF(C148="X","Variable no aplica",IF(C147="No aplica",IF(OR(C146=""),"Valide todos los criterios",IF(AND(C146="Cumple"),"Cumple variable","No cumple variable")),IF(OR(C146="",C147=""),"Valide todos los criterios",IF(AND(C146="Cumple",C147="Cumple"),"Cumple variable","No cumple variable"))))</f>
        <v>Valide todos los criterios</v>
      </c>
      <c r="E146" s="150" t="s">
        <v>32</v>
      </c>
      <c r="F146" s="150"/>
      <c r="G146" s="150"/>
      <c r="H146" s="150"/>
      <c r="I146" s="150"/>
      <c r="J146" s="151"/>
    </row>
    <row r="147" spans="1:10" ht="110.1" customHeight="1" x14ac:dyDescent="0.2">
      <c r="A147" s="195"/>
      <c r="B147" s="12" t="s">
        <v>33</v>
      </c>
      <c r="C147" s="13"/>
      <c r="D147" s="172"/>
      <c r="E147" s="155"/>
      <c r="F147" s="156"/>
      <c r="G147" s="156"/>
      <c r="H147" s="156"/>
      <c r="I147" s="156"/>
      <c r="J147" s="157"/>
    </row>
    <row r="148" spans="1:10" ht="20.100000000000001" customHeight="1" thickBot="1" x14ac:dyDescent="0.25">
      <c r="A148" s="257"/>
      <c r="B148" s="14" t="s">
        <v>41</v>
      </c>
      <c r="C148" s="15"/>
      <c r="D148" s="173"/>
      <c r="E148" s="158"/>
      <c r="F148" s="159"/>
      <c r="G148" s="159"/>
      <c r="H148" s="159"/>
      <c r="I148" s="159"/>
      <c r="J148" s="160"/>
    </row>
    <row r="149" spans="1:10" ht="39.950000000000003" customHeight="1" thickBot="1" x14ac:dyDescent="0.25">
      <c r="A149" s="141" t="s">
        <v>253</v>
      </c>
      <c r="B149" s="142"/>
      <c r="C149" s="142"/>
      <c r="D149" s="142"/>
      <c r="E149" s="142"/>
      <c r="F149" s="142"/>
      <c r="G149" s="142"/>
      <c r="H149" s="143"/>
      <c r="I149" s="144" t="str">
        <f>+IF(D150="Variable no aplica","Obligación no aplica",IF(OR(D150=""),"Valide todas las variables",IF(AND(D150="Cumple variable"),"Cumple obligación","No cumple obligación")))</f>
        <v>Valide todas las variables</v>
      </c>
      <c r="J149" s="145"/>
    </row>
    <row r="150" spans="1:10" ht="20.100000000000001" customHeight="1" x14ac:dyDescent="0.2">
      <c r="A150" s="146" t="s">
        <v>253</v>
      </c>
      <c r="B150" s="164" t="s">
        <v>58</v>
      </c>
      <c r="C150" s="167"/>
      <c r="D150" s="161"/>
      <c r="E150" s="150" t="s">
        <v>32</v>
      </c>
      <c r="F150" s="150"/>
      <c r="G150" s="150"/>
      <c r="H150" s="150"/>
      <c r="I150" s="150"/>
      <c r="J150" s="151"/>
    </row>
    <row r="151" spans="1:10" ht="20.100000000000001" customHeight="1" x14ac:dyDescent="0.2">
      <c r="A151" s="152"/>
      <c r="B151" s="165"/>
      <c r="C151" s="168"/>
      <c r="D151" s="162"/>
      <c r="E151" s="155"/>
      <c r="F151" s="156"/>
      <c r="G151" s="156"/>
      <c r="H151" s="156"/>
      <c r="I151" s="156"/>
      <c r="J151" s="157"/>
    </row>
    <row r="152" spans="1:10" ht="20.100000000000001" customHeight="1" x14ac:dyDescent="0.2">
      <c r="A152" s="152"/>
      <c r="B152" s="165"/>
      <c r="C152" s="168"/>
      <c r="D152" s="162"/>
      <c r="E152" s="155"/>
      <c r="F152" s="156"/>
      <c r="G152" s="156"/>
      <c r="H152" s="156"/>
      <c r="I152" s="156"/>
      <c r="J152" s="157"/>
    </row>
    <row r="153" spans="1:10" ht="20.100000000000001" customHeight="1" x14ac:dyDescent="0.2">
      <c r="A153" s="152"/>
      <c r="B153" s="165"/>
      <c r="C153" s="168"/>
      <c r="D153" s="162"/>
      <c r="E153" s="155"/>
      <c r="F153" s="156"/>
      <c r="G153" s="156"/>
      <c r="H153" s="156"/>
      <c r="I153" s="156"/>
      <c r="J153" s="157"/>
    </row>
    <row r="154" spans="1:10" ht="20.100000000000001" customHeight="1" x14ac:dyDescent="0.2">
      <c r="A154" s="152"/>
      <c r="B154" s="165"/>
      <c r="C154" s="168"/>
      <c r="D154" s="162"/>
      <c r="E154" s="155"/>
      <c r="F154" s="156"/>
      <c r="G154" s="156"/>
      <c r="H154" s="156"/>
      <c r="I154" s="156"/>
      <c r="J154" s="157"/>
    </row>
    <row r="155" spans="1:10" ht="20.100000000000001" customHeight="1" x14ac:dyDescent="0.2">
      <c r="A155" s="152"/>
      <c r="B155" s="165"/>
      <c r="C155" s="168"/>
      <c r="D155" s="162"/>
      <c r="E155" s="155"/>
      <c r="F155" s="156"/>
      <c r="G155" s="156"/>
      <c r="H155" s="156"/>
      <c r="I155" s="156"/>
      <c r="J155" s="157"/>
    </row>
    <row r="156" spans="1:10" ht="20.100000000000001" customHeight="1" x14ac:dyDescent="0.2">
      <c r="A156" s="152"/>
      <c r="B156" s="165"/>
      <c r="C156" s="168"/>
      <c r="D156" s="162"/>
      <c r="E156" s="155"/>
      <c r="F156" s="156"/>
      <c r="G156" s="156"/>
      <c r="H156" s="156"/>
      <c r="I156" s="156"/>
      <c r="J156" s="157"/>
    </row>
    <row r="157" spans="1:10" ht="20.100000000000001" customHeight="1" thickBot="1" x14ac:dyDescent="0.25">
      <c r="A157" s="147"/>
      <c r="B157" s="166"/>
      <c r="C157" s="169"/>
      <c r="D157" s="163"/>
      <c r="E157" s="158"/>
      <c r="F157" s="159"/>
      <c r="G157" s="159"/>
      <c r="H157" s="159"/>
      <c r="I157" s="159"/>
      <c r="J157" s="160"/>
    </row>
    <row r="158" spans="1:10" ht="39.950000000000003" customHeight="1" thickBot="1" x14ac:dyDescent="0.25">
      <c r="A158" s="141" t="s">
        <v>394</v>
      </c>
      <c r="B158" s="142"/>
      <c r="C158" s="142"/>
      <c r="D158" s="142"/>
      <c r="E158" s="142"/>
      <c r="F158" s="142"/>
      <c r="G158" s="142"/>
      <c r="H158" s="143"/>
      <c r="I158" s="144" t="str">
        <f>+IF(C162="X","Obligación no aplica",IF(OR(D159="Valide todos los criterios"),"Valide todas las variables",IF(AND(D159="Cumple variable"),"Cumple obligación","No cumple obligación")))</f>
        <v>Valide todas las variables</v>
      </c>
      <c r="J158" s="145"/>
    </row>
    <row r="159" spans="1:10" ht="20.100000000000001" customHeight="1" x14ac:dyDescent="0.2">
      <c r="A159" s="146" t="s">
        <v>282</v>
      </c>
      <c r="B159" s="8" t="s">
        <v>31</v>
      </c>
      <c r="C159" s="9"/>
      <c r="D159" s="148" t="str">
        <f>+IF(C162="X","Variable no aplica",IF(OR(C159="",C160="",C161=""),"Valide todos los criterios",IF(OR(C159="No cumple",C160="No cumple",C161="No cumple"),"No cumple variable","Cumple variable")))</f>
        <v>Valide todos los criterios</v>
      </c>
      <c r="E159" s="150" t="s">
        <v>32</v>
      </c>
      <c r="F159" s="150"/>
      <c r="G159" s="150"/>
      <c r="H159" s="150"/>
      <c r="I159" s="150"/>
      <c r="J159" s="151"/>
    </row>
    <row r="160" spans="1:10" ht="60" customHeight="1" x14ac:dyDescent="0.2">
      <c r="A160" s="152"/>
      <c r="B160" s="6" t="s">
        <v>33</v>
      </c>
      <c r="C160" s="7"/>
      <c r="D160" s="154"/>
      <c r="E160" s="155"/>
      <c r="F160" s="156"/>
      <c r="G160" s="156"/>
      <c r="H160" s="156"/>
      <c r="I160" s="156"/>
      <c r="J160" s="157"/>
    </row>
    <row r="161" spans="1:10" ht="60" customHeight="1" x14ac:dyDescent="0.2">
      <c r="A161" s="153"/>
      <c r="B161" s="43" t="s">
        <v>34</v>
      </c>
      <c r="C161" s="13"/>
      <c r="D161" s="154"/>
      <c r="E161" s="155"/>
      <c r="F161" s="156"/>
      <c r="G161" s="156"/>
      <c r="H161" s="156"/>
      <c r="I161" s="156"/>
      <c r="J161" s="157"/>
    </row>
    <row r="162" spans="1:10" ht="20.100000000000001" customHeight="1" thickBot="1" x14ac:dyDescent="0.25">
      <c r="A162" s="147"/>
      <c r="B162" s="14" t="s">
        <v>41</v>
      </c>
      <c r="C162" s="15"/>
      <c r="D162" s="149"/>
      <c r="E162" s="158"/>
      <c r="F162" s="159"/>
      <c r="G162" s="159"/>
      <c r="H162" s="159"/>
      <c r="I162" s="159"/>
      <c r="J162" s="160"/>
    </row>
    <row r="163" spans="1:10" ht="39.950000000000003" customHeight="1" thickBot="1" x14ac:dyDescent="0.25">
      <c r="A163" s="141" t="s">
        <v>286</v>
      </c>
      <c r="B163" s="142"/>
      <c r="C163" s="142"/>
      <c r="D163" s="142"/>
      <c r="E163" s="142"/>
      <c r="F163" s="142"/>
      <c r="G163" s="142"/>
      <c r="H163" s="143"/>
      <c r="I163" s="144" t="str">
        <f>+IF(C171="X","Obligación no aplica",IF(OR(D164="Valide todos los criterios"),"Valide todas las variables",IF(AND(D164="Cumple variable"),"Cumple obligación","No cumple obligación")))</f>
        <v>Valide todas las variables</v>
      </c>
      <c r="J163" s="145"/>
    </row>
    <row r="164" spans="1:10" ht="20.100000000000001" customHeight="1" x14ac:dyDescent="0.2">
      <c r="A164" s="146" t="s">
        <v>287</v>
      </c>
      <c r="B164" s="8" t="s">
        <v>31</v>
      </c>
      <c r="C164" s="9"/>
      <c r="D164" s="148" t="str">
        <f>+IF(C171="X","Variable no aplica",IF(OR(C164="",C165="",C166="",C167="",C168="",C169="",C170=""),"Valide todos los criterios",IF(OR(C164="No cumple",C165="No cumple",C166="No cumple",C167="No cumple",C168="No cumple",C169="No cumple",C170="No cumple"),"No cumple variable","Cumple variable")))</f>
        <v>Valide todos los criterios</v>
      </c>
      <c r="E164" s="150" t="s">
        <v>32</v>
      </c>
      <c r="F164" s="150"/>
      <c r="G164" s="150"/>
      <c r="H164" s="150"/>
      <c r="I164" s="150"/>
      <c r="J164" s="151"/>
    </row>
    <row r="165" spans="1:10" ht="20.100000000000001" customHeight="1" x14ac:dyDescent="0.2">
      <c r="A165" s="152"/>
      <c r="B165" s="6" t="s">
        <v>33</v>
      </c>
      <c r="C165" s="7"/>
      <c r="D165" s="154"/>
      <c r="E165" s="155"/>
      <c r="F165" s="156"/>
      <c r="G165" s="156"/>
      <c r="H165" s="156"/>
      <c r="I165" s="156"/>
      <c r="J165" s="157"/>
    </row>
    <row r="166" spans="1:10" ht="20.100000000000001" customHeight="1" x14ac:dyDescent="0.2">
      <c r="A166" s="153"/>
      <c r="B166" s="43" t="s">
        <v>34</v>
      </c>
      <c r="C166" s="13"/>
      <c r="D166" s="154"/>
      <c r="E166" s="155"/>
      <c r="F166" s="156"/>
      <c r="G166" s="156"/>
      <c r="H166" s="156"/>
      <c r="I166" s="156"/>
      <c r="J166" s="157"/>
    </row>
    <row r="167" spans="1:10" ht="20.100000000000001" customHeight="1" x14ac:dyDescent="0.2">
      <c r="A167" s="153"/>
      <c r="B167" s="102" t="s">
        <v>35</v>
      </c>
      <c r="C167" s="13"/>
      <c r="D167" s="154"/>
      <c r="E167" s="155"/>
      <c r="F167" s="156"/>
      <c r="G167" s="156"/>
      <c r="H167" s="156"/>
      <c r="I167" s="156"/>
      <c r="J167" s="157"/>
    </row>
    <row r="168" spans="1:10" ht="20.100000000000001" customHeight="1" x14ac:dyDescent="0.2">
      <c r="A168" s="153"/>
      <c r="B168" s="102" t="s">
        <v>36</v>
      </c>
      <c r="C168" s="13"/>
      <c r="D168" s="154"/>
      <c r="E168" s="155"/>
      <c r="F168" s="156"/>
      <c r="G168" s="156"/>
      <c r="H168" s="156"/>
      <c r="I168" s="156"/>
      <c r="J168" s="157"/>
    </row>
    <row r="169" spans="1:10" ht="20.100000000000001" customHeight="1" x14ac:dyDescent="0.2">
      <c r="A169" s="153"/>
      <c r="B169" s="102" t="s">
        <v>37</v>
      </c>
      <c r="C169" s="13"/>
      <c r="D169" s="154"/>
      <c r="E169" s="155"/>
      <c r="F169" s="156"/>
      <c r="G169" s="156"/>
      <c r="H169" s="156"/>
      <c r="I169" s="156"/>
      <c r="J169" s="157"/>
    </row>
    <row r="170" spans="1:10" ht="20.100000000000001" customHeight="1" x14ac:dyDescent="0.2">
      <c r="A170" s="153"/>
      <c r="B170" s="102" t="s">
        <v>38</v>
      </c>
      <c r="C170" s="13"/>
      <c r="D170" s="154"/>
      <c r="E170" s="155"/>
      <c r="F170" s="156"/>
      <c r="G170" s="156"/>
      <c r="H170" s="156"/>
      <c r="I170" s="156"/>
      <c r="J170" s="157"/>
    </row>
    <row r="171" spans="1:10" ht="20.100000000000001" customHeight="1" thickBot="1" x14ac:dyDescent="0.25">
      <c r="A171" s="147"/>
      <c r="B171" s="14" t="s">
        <v>41</v>
      </c>
      <c r="C171" s="15"/>
      <c r="D171" s="149"/>
      <c r="E171" s="158"/>
      <c r="F171" s="159"/>
      <c r="G171" s="159"/>
      <c r="H171" s="159"/>
      <c r="I171" s="159"/>
      <c r="J171" s="160"/>
    </row>
    <row r="172" spans="1:10" ht="39.950000000000003" customHeight="1" thickBot="1" x14ac:dyDescent="0.25">
      <c r="A172" s="141" t="s">
        <v>292</v>
      </c>
      <c r="B172" s="142"/>
      <c r="C172" s="142"/>
      <c r="D172" s="142"/>
      <c r="E172" s="142"/>
      <c r="F172" s="142"/>
      <c r="G172" s="142"/>
      <c r="H172" s="143"/>
      <c r="I172" s="144" t="str">
        <f>+IF(C177="X","Obligación no aplica",IF(OR(D173="Valide todos los criterios"),"Valide todas las variables",IF(AND(D173="Cumple variable"),"Cumple obligación","No cumple obligación")))</f>
        <v>Valide todas las variables</v>
      </c>
      <c r="J172" s="145"/>
    </row>
    <row r="173" spans="1:10" ht="20.100000000000001" customHeight="1" x14ac:dyDescent="0.2">
      <c r="A173" s="146" t="s">
        <v>293</v>
      </c>
      <c r="B173" s="8" t="s">
        <v>31</v>
      </c>
      <c r="C173" s="9"/>
      <c r="D173" s="148" t="str">
        <f>+IF(C177="X","Variable no aplica",IF(OR(C173="",C174="",C175="",C176=""),"Valide todos los criterios",IF(OR(C173="No cumple",C174="No cumple",C175="No cumple",C176="No cumple"),"No cumple variable","Cumple variable")))</f>
        <v>Valide todos los criterios</v>
      </c>
      <c r="E173" s="150" t="s">
        <v>32</v>
      </c>
      <c r="F173" s="150"/>
      <c r="G173" s="150"/>
      <c r="H173" s="150"/>
      <c r="I173" s="150"/>
      <c r="J173" s="151"/>
    </row>
    <row r="174" spans="1:10" ht="35.1" customHeight="1" x14ac:dyDescent="0.2">
      <c r="A174" s="152"/>
      <c r="B174" s="6" t="s">
        <v>33</v>
      </c>
      <c r="C174" s="7"/>
      <c r="D174" s="154"/>
      <c r="E174" s="155"/>
      <c r="F174" s="156"/>
      <c r="G174" s="156"/>
      <c r="H174" s="156"/>
      <c r="I174" s="156"/>
      <c r="J174" s="157"/>
    </row>
    <row r="175" spans="1:10" ht="35.1" customHeight="1" x14ac:dyDescent="0.2">
      <c r="A175" s="153"/>
      <c r="B175" s="43" t="s">
        <v>34</v>
      </c>
      <c r="C175" s="13"/>
      <c r="D175" s="154"/>
      <c r="E175" s="155"/>
      <c r="F175" s="156"/>
      <c r="G175" s="156"/>
      <c r="H175" s="156"/>
      <c r="I175" s="156"/>
      <c r="J175" s="157"/>
    </row>
    <row r="176" spans="1:10" ht="35.1" customHeight="1" x14ac:dyDescent="0.2">
      <c r="A176" s="153"/>
      <c r="B176" s="102" t="s">
        <v>35</v>
      </c>
      <c r="C176" s="13"/>
      <c r="D176" s="154"/>
      <c r="E176" s="155"/>
      <c r="F176" s="156"/>
      <c r="G176" s="156"/>
      <c r="H176" s="156"/>
      <c r="I176" s="156"/>
      <c r="J176" s="157"/>
    </row>
    <row r="177" spans="1:10" ht="20.100000000000001" customHeight="1" thickBot="1" x14ac:dyDescent="0.25">
      <c r="A177" s="147"/>
      <c r="B177" s="14" t="s">
        <v>41</v>
      </c>
      <c r="C177" s="15"/>
      <c r="D177" s="149"/>
      <c r="E177" s="158"/>
      <c r="F177" s="159"/>
      <c r="G177" s="159"/>
      <c r="H177" s="159"/>
      <c r="I177" s="159"/>
      <c r="J177" s="160"/>
    </row>
    <row r="178" spans="1:10" ht="30" customHeight="1" thickBot="1" x14ac:dyDescent="0.25">
      <c r="A178" s="192" t="s">
        <v>59</v>
      </c>
      <c r="B178" s="193"/>
      <c r="C178" s="193"/>
      <c r="D178" s="193"/>
      <c r="E178" s="193"/>
      <c r="F178" s="193"/>
      <c r="G178" s="193"/>
      <c r="H178" s="193"/>
      <c r="I178" s="193"/>
      <c r="J178" s="194"/>
    </row>
    <row r="179" spans="1:10" ht="39.950000000000003" customHeight="1" thickBot="1" x14ac:dyDescent="0.25">
      <c r="A179" s="141" t="s">
        <v>298</v>
      </c>
      <c r="B179" s="142"/>
      <c r="C179" s="142"/>
      <c r="D179" s="142"/>
      <c r="E179" s="142"/>
      <c r="F179" s="142"/>
      <c r="G179" s="142"/>
      <c r="H179" s="143"/>
      <c r="I179" s="144" t="str">
        <f>+IF(OR(D180="Valide todos los criterios"),"Valide todas las variables",IF(AND(D180="Cumple variable"),"Cumple obligación","No cumple obligación"))</f>
        <v>Valide todas las variables</v>
      </c>
      <c r="J179" s="145"/>
    </row>
    <row r="180" spans="1:10" ht="20.100000000000001" customHeight="1" x14ac:dyDescent="0.2">
      <c r="A180" s="146" t="s">
        <v>298</v>
      </c>
      <c r="B180" s="8" t="s">
        <v>31</v>
      </c>
      <c r="C180" s="9"/>
      <c r="D180" s="170" t="str">
        <f>+IF(OR(C180="",C181="",C182="",C183="",C184="",C185=""),"Valide todos los criterios",IF(AND(C180="Cumple",C181="Cumple",C182="Cumple",C183="Cumple",C184="Cumple",C185="Cumple"),"Cumple variable","No cumple variable"))</f>
        <v>Valide todos los criterios</v>
      </c>
      <c r="E180" s="150" t="s">
        <v>32</v>
      </c>
      <c r="F180" s="150"/>
      <c r="G180" s="150"/>
      <c r="H180" s="150"/>
      <c r="I180" s="150"/>
      <c r="J180" s="151"/>
    </row>
    <row r="181" spans="1:10" ht="30" customHeight="1" x14ac:dyDescent="0.2">
      <c r="A181" s="152"/>
      <c r="B181" s="6" t="s">
        <v>33</v>
      </c>
      <c r="C181" s="7"/>
      <c r="D181" s="171"/>
      <c r="E181" s="155"/>
      <c r="F181" s="156"/>
      <c r="G181" s="156"/>
      <c r="H181" s="156"/>
      <c r="I181" s="156"/>
      <c r="J181" s="157"/>
    </row>
    <row r="182" spans="1:10" ht="30" customHeight="1" x14ac:dyDescent="0.2">
      <c r="A182" s="153"/>
      <c r="B182" s="6" t="s">
        <v>34</v>
      </c>
      <c r="C182" s="13"/>
      <c r="D182" s="172"/>
      <c r="E182" s="155"/>
      <c r="F182" s="156"/>
      <c r="G182" s="156"/>
      <c r="H182" s="156"/>
      <c r="I182" s="156"/>
      <c r="J182" s="157"/>
    </row>
    <row r="183" spans="1:10" ht="30" customHeight="1" x14ac:dyDescent="0.2">
      <c r="A183" s="153"/>
      <c r="B183" s="6" t="s">
        <v>35</v>
      </c>
      <c r="C183" s="13"/>
      <c r="D183" s="172"/>
      <c r="E183" s="155"/>
      <c r="F183" s="156"/>
      <c r="G183" s="156"/>
      <c r="H183" s="156"/>
      <c r="I183" s="156"/>
      <c r="J183" s="157"/>
    </row>
    <row r="184" spans="1:10" ht="30" customHeight="1" x14ac:dyDescent="0.2">
      <c r="A184" s="153"/>
      <c r="B184" s="6" t="s">
        <v>36</v>
      </c>
      <c r="C184" s="13"/>
      <c r="D184" s="172"/>
      <c r="E184" s="155"/>
      <c r="F184" s="156"/>
      <c r="G184" s="156"/>
      <c r="H184" s="156"/>
      <c r="I184" s="156"/>
      <c r="J184" s="157"/>
    </row>
    <row r="185" spans="1:10" ht="30" customHeight="1" thickBot="1" x14ac:dyDescent="0.25">
      <c r="A185" s="147"/>
      <c r="B185" s="10" t="s">
        <v>37</v>
      </c>
      <c r="C185" s="11"/>
      <c r="D185" s="173"/>
      <c r="E185" s="158"/>
      <c r="F185" s="159"/>
      <c r="G185" s="159"/>
      <c r="H185" s="159"/>
      <c r="I185" s="159"/>
      <c r="J185" s="160"/>
    </row>
    <row r="186" spans="1:10" ht="39.950000000000003" customHeight="1" thickBot="1" x14ac:dyDescent="0.25">
      <c r="A186" s="141" t="s">
        <v>301</v>
      </c>
      <c r="B186" s="142"/>
      <c r="C186" s="142"/>
      <c r="D186" s="142"/>
      <c r="E186" s="142"/>
      <c r="F186" s="142"/>
      <c r="G186" s="142"/>
      <c r="H186" s="143"/>
      <c r="I186" s="144" t="str">
        <f>+IF(OR(D187="Valide todos los criterios"),"Valide todas las variables",IF(AND(D187="Cumple variable"),"Cumple obligación","No cumple obligación"))</f>
        <v>Valide todas las variables</v>
      </c>
      <c r="J186" s="145"/>
    </row>
    <row r="187" spans="1:10" ht="20.100000000000001" customHeight="1" x14ac:dyDescent="0.2">
      <c r="A187" s="146" t="s">
        <v>302</v>
      </c>
      <c r="B187" s="8" t="s">
        <v>31</v>
      </c>
      <c r="C187" s="9"/>
      <c r="D187" s="148" t="str">
        <f>+IF(OR(C187="",C188=""),"Valide todos los criterios",IF(AND(C187="Cumple",C188="Cumple"),"Cumple variable","No cumple variable"))</f>
        <v>Valide todos los criterios</v>
      </c>
      <c r="E187" s="150" t="s">
        <v>32</v>
      </c>
      <c r="F187" s="150"/>
      <c r="G187" s="150"/>
      <c r="H187" s="150"/>
      <c r="I187" s="150"/>
      <c r="J187" s="151"/>
    </row>
    <row r="188" spans="1:10" ht="120" customHeight="1" thickBot="1" x14ac:dyDescent="0.25">
      <c r="A188" s="147"/>
      <c r="B188" s="10" t="s">
        <v>33</v>
      </c>
      <c r="C188" s="11"/>
      <c r="D188" s="149"/>
      <c r="E188" s="158"/>
      <c r="F188" s="159"/>
      <c r="G188" s="159"/>
      <c r="H188" s="159"/>
      <c r="I188" s="159"/>
      <c r="J188" s="160"/>
    </row>
    <row r="189" spans="1:10" ht="39.950000000000003" customHeight="1" thickBot="1" x14ac:dyDescent="0.25">
      <c r="A189" s="141" t="s">
        <v>303</v>
      </c>
      <c r="B189" s="142"/>
      <c r="C189" s="142"/>
      <c r="D189" s="142"/>
      <c r="E189" s="142"/>
      <c r="F189" s="142"/>
      <c r="G189" s="142"/>
      <c r="H189" s="143"/>
      <c r="I189" s="144" t="str">
        <f>+IF(OR(D190=""),"Valide todas las variables",IF(AND(D190="Cumple variable"),"Cumple obligación","No cumple obligación"))</f>
        <v>Valide todas las variables</v>
      </c>
      <c r="J189" s="145"/>
    </row>
    <row r="190" spans="1:10" ht="20.100000000000001" customHeight="1" x14ac:dyDescent="0.2">
      <c r="A190" s="146" t="s">
        <v>303</v>
      </c>
      <c r="B190" s="164" t="s">
        <v>58</v>
      </c>
      <c r="C190" s="167"/>
      <c r="D190" s="161"/>
      <c r="E190" s="150" t="s">
        <v>32</v>
      </c>
      <c r="F190" s="150"/>
      <c r="G190" s="150"/>
      <c r="H190" s="150"/>
      <c r="I190" s="150"/>
      <c r="J190" s="151"/>
    </row>
    <row r="191" spans="1:10" ht="15" customHeight="1" x14ac:dyDescent="0.2">
      <c r="A191" s="152"/>
      <c r="B191" s="165"/>
      <c r="C191" s="168"/>
      <c r="D191" s="162"/>
      <c r="E191" s="155"/>
      <c r="F191" s="156"/>
      <c r="G191" s="156"/>
      <c r="H191" s="156"/>
      <c r="I191" s="156"/>
      <c r="J191" s="157"/>
    </row>
    <row r="192" spans="1:10" ht="15" customHeight="1" x14ac:dyDescent="0.2">
      <c r="A192" s="152"/>
      <c r="B192" s="165"/>
      <c r="C192" s="168"/>
      <c r="D192" s="162"/>
      <c r="E192" s="155"/>
      <c r="F192" s="156"/>
      <c r="G192" s="156"/>
      <c r="H192" s="156"/>
      <c r="I192" s="156"/>
      <c r="J192" s="157"/>
    </row>
    <row r="193" spans="1:10" ht="15" customHeight="1" x14ac:dyDescent="0.2">
      <c r="A193" s="152"/>
      <c r="B193" s="165"/>
      <c r="C193" s="168"/>
      <c r="D193" s="162"/>
      <c r="E193" s="155"/>
      <c r="F193" s="156"/>
      <c r="G193" s="156"/>
      <c r="H193" s="156"/>
      <c r="I193" s="156"/>
      <c r="J193" s="157"/>
    </row>
    <row r="194" spans="1:10" ht="15" customHeight="1" x14ac:dyDescent="0.2">
      <c r="A194" s="152"/>
      <c r="B194" s="165"/>
      <c r="C194" s="168"/>
      <c r="D194" s="162"/>
      <c r="E194" s="155"/>
      <c r="F194" s="156"/>
      <c r="G194" s="156"/>
      <c r="H194" s="156"/>
      <c r="I194" s="156"/>
      <c r="J194" s="157"/>
    </row>
    <row r="195" spans="1:10" ht="15" customHeight="1" x14ac:dyDescent="0.2">
      <c r="A195" s="152"/>
      <c r="B195" s="165"/>
      <c r="C195" s="168"/>
      <c r="D195" s="162"/>
      <c r="E195" s="155"/>
      <c r="F195" s="156"/>
      <c r="G195" s="156"/>
      <c r="H195" s="156"/>
      <c r="I195" s="156"/>
      <c r="J195" s="157"/>
    </row>
    <row r="196" spans="1:10" ht="15" customHeight="1" x14ac:dyDescent="0.2">
      <c r="A196" s="152"/>
      <c r="B196" s="165"/>
      <c r="C196" s="168"/>
      <c r="D196" s="162"/>
      <c r="E196" s="155"/>
      <c r="F196" s="156"/>
      <c r="G196" s="156"/>
      <c r="H196" s="156"/>
      <c r="I196" s="156"/>
      <c r="J196" s="157"/>
    </row>
    <row r="197" spans="1:10" ht="15" customHeight="1" thickBot="1" x14ac:dyDescent="0.25">
      <c r="A197" s="147"/>
      <c r="B197" s="166"/>
      <c r="C197" s="169"/>
      <c r="D197" s="163"/>
      <c r="E197" s="158"/>
      <c r="F197" s="159"/>
      <c r="G197" s="159"/>
      <c r="H197" s="159"/>
      <c r="I197" s="159"/>
      <c r="J197" s="160"/>
    </row>
    <row r="198" spans="1:10" ht="39.950000000000003" customHeight="1" thickBot="1" x14ac:dyDescent="0.25">
      <c r="A198" s="141" t="s">
        <v>304</v>
      </c>
      <c r="B198" s="142"/>
      <c r="C198" s="142"/>
      <c r="D198" s="142"/>
      <c r="E198" s="142"/>
      <c r="F198" s="142"/>
      <c r="G198" s="142"/>
      <c r="H198" s="143"/>
      <c r="I198" s="144" t="str">
        <f>+IF(OR(D199="Valide todos los criterios"),"Valide todas las variables",IF(AND(D199="Cumple variable"),"Cumple obligación","No cumple obligación"))</f>
        <v>Valide todas las variables</v>
      </c>
      <c r="J198" s="145"/>
    </row>
    <row r="199" spans="1:10" ht="20.100000000000001" customHeight="1" x14ac:dyDescent="0.2">
      <c r="A199" s="146" t="s">
        <v>304</v>
      </c>
      <c r="B199" s="8" t="s">
        <v>31</v>
      </c>
      <c r="C199" s="9"/>
      <c r="D199" s="170" t="str">
        <f>+IF(OR(C199="",C200="",C201="",C202="",C203="",C204="",C205=""),"Valide todos los criterios",IF(AND(C199="Cumple",C200="Cumple",C201="Cumple",C202="Cumple",C203="Cumple",C204="Cumple",C205="Cumple"),"Cumple variable","No cumple variable"))</f>
        <v>Valide todos los criterios</v>
      </c>
      <c r="E199" s="150" t="s">
        <v>32</v>
      </c>
      <c r="F199" s="150"/>
      <c r="G199" s="150"/>
      <c r="H199" s="150"/>
      <c r="I199" s="150"/>
      <c r="J199" s="151"/>
    </row>
    <row r="200" spans="1:10" ht="24.95" customHeight="1" x14ac:dyDescent="0.2">
      <c r="A200" s="152"/>
      <c r="B200" s="6" t="s">
        <v>33</v>
      </c>
      <c r="C200" s="7"/>
      <c r="D200" s="171"/>
      <c r="E200" s="155"/>
      <c r="F200" s="156"/>
      <c r="G200" s="156"/>
      <c r="H200" s="156"/>
      <c r="I200" s="156"/>
      <c r="J200" s="157"/>
    </row>
    <row r="201" spans="1:10" ht="24.95" customHeight="1" x14ac:dyDescent="0.2">
      <c r="A201" s="152"/>
      <c r="B201" s="6" t="s">
        <v>34</v>
      </c>
      <c r="C201" s="7"/>
      <c r="D201" s="171"/>
      <c r="E201" s="155"/>
      <c r="F201" s="156"/>
      <c r="G201" s="156"/>
      <c r="H201" s="156"/>
      <c r="I201" s="156"/>
      <c r="J201" s="157"/>
    </row>
    <row r="202" spans="1:10" ht="24.95" customHeight="1" x14ac:dyDescent="0.2">
      <c r="A202" s="152"/>
      <c r="B202" s="6" t="s">
        <v>35</v>
      </c>
      <c r="C202" s="7"/>
      <c r="D202" s="171"/>
      <c r="E202" s="155"/>
      <c r="F202" s="156"/>
      <c r="G202" s="156"/>
      <c r="H202" s="156"/>
      <c r="I202" s="156"/>
      <c r="J202" s="157"/>
    </row>
    <row r="203" spans="1:10" ht="24.95" customHeight="1" x14ac:dyDescent="0.2">
      <c r="A203" s="152"/>
      <c r="B203" s="6" t="s">
        <v>36</v>
      </c>
      <c r="C203" s="7"/>
      <c r="D203" s="171"/>
      <c r="E203" s="155"/>
      <c r="F203" s="156"/>
      <c r="G203" s="156"/>
      <c r="H203" s="156"/>
      <c r="I203" s="156"/>
      <c r="J203" s="157"/>
    </row>
    <row r="204" spans="1:10" ht="24.95" customHeight="1" x14ac:dyDescent="0.2">
      <c r="A204" s="153"/>
      <c r="B204" s="6" t="s">
        <v>37</v>
      </c>
      <c r="C204" s="13"/>
      <c r="D204" s="172"/>
      <c r="E204" s="155"/>
      <c r="F204" s="156"/>
      <c r="G204" s="156"/>
      <c r="H204" s="156"/>
      <c r="I204" s="156"/>
      <c r="J204" s="157"/>
    </row>
    <row r="205" spans="1:10" ht="24.95" customHeight="1" thickBot="1" x14ac:dyDescent="0.25">
      <c r="A205" s="147"/>
      <c r="B205" s="10" t="s">
        <v>38</v>
      </c>
      <c r="C205" s="11"/>
      <c r="D205" s="173"/>
      <c r="E205" s="158"/>
      <c r="F205" s="159"/>
      <c r="G205" s="159"/>
      <c r="H205" s="159"/>
      <c r="I205" s="159"/>
      <c r="J205" s="160"/>
    </row>
    <row r="206" spans="1:10" ht="39.950000000000003" customHeight="1" thickBot="1" x14ac:dyDescent="0.25">
      <c r="A206" s="141" t="s">
        <v>305</v>
      </c>
      <c r="B206" s="142"/>
      <c r="C206" s="142"/>
      <c r="D206" s="142"/>
      <c r="E206" s="142"/>
      <c r="F206" s="142"/>
      <c r="G206" s="142"/>
      <c r="H206" s="143"/>
      <c r="I206" s="144" t="str">
        <f>+IF(D207="Variable no aplica","Obligación no aplica",IF(OR(D207=""),"Valide todas las variables",IF(AND(D207="Cumple variable"),"Cumple obligación","No cumple obligación")))</f>
        <v>Valide todas las variables</v>
      </c>
      <c r="J206" s="145"/>
    </row>
    <row r="207" spans="1:10" ht="20.100000000000001" customHeight="1" x14ac:dyDescent="0.2">
      <c r="A207" s="146" t="s">
        <v>306</v>
      </c>
      <c r="B207" s="164" t="s">
        <v>58</v>
      </c>
      <c r="C207" s="167"/>
      <c r="D207" s="161"/>
      <c r="E207" s="150" t="s">
        <v>32</v>
      </c>
      <c r="F207" s="150"/>
      <c r="G207" s="150"/>
      <c r="H207" s="150"/>
      <c r="I207" s="150"/>
      <c r="J207" s="151"/>
    </row>
    <row r="208" spans="1:10" ht="15" customHeight="1" x14ac:dyDescent="0.2">
      <c r="A208" s="152"/>
      <c r="B208" s="165"/>
      <c r="C208" s="168"/>
      <c r="D208" s="162"/>
      <c r="E208" s="155"/>
      <c r="F208" s="156"/>
      <c r="G208" s="156"/>
      <c r="H208" s="156"/>
      <c r="I208" s="156"/>
      <c r="J208" s="157"/>
    </row>
    <row r="209" spans="1:10" ht="15" customHeight="1" x14ac:dyDescent="0.2">
      <c r="A209" s="152"/>
      <c r="B209" s="165"/>
      <c r="C209" s="168"/>
      <c r="D209" s="162"/>
      <c r="E209" s="155"/>
      <c r="F209" s="156"/>
      <c r="G209" s="156"/>
      <c r="H209" s="156"/>
      <c r="I209" s="156"/>
      <c r="J209" s="157"/>
    </row>
    <row r="210" spans="1:10" ht="15" customHeight="1" x14ac:dyDescent="0.2">
      <c r="A210" s="152"/>
      <c r="B210" s="165"/>
      <c r="C210" s="168"/>
      <c r="D210" s="162"/>
      <c r="E210" s="155"/>
      <c r="F210" s="156"/>
      <c r="G210" s="156"/>
      <c r="H210" s="156"/>
      <c r="I210" s="156"/>
      <c r="J210" s="157"/>
    </row>
    <row r="211" spans="1:10" ht="15" customHeight="1" x14ac:dyDescent="0.2">
      <c r="A211" s="152"/>
      <c r="B211" s="165"/>
      <c r="C211" s="168"/>
      <c r="D211" s="162"/>
      <c r="E211" s="155"/>
      <c r="F211" s="156"/>
      <c r="G211" s="156"/>
      <c r="H211" s="156"/>
      <c r="I211" s="156"/>
      <c r="J211" s="157"/>
    </row>
    <row r="212" spans="1:10" ht="15" customHeight="1" x14ac:dyDescent="0.2">
      <c r="A212" s="152"/>
      <c r="B212" s="165"/>
      <c r="C212" s="168"/>
      <c r="D212" s="162"/>
      <c r="E212" s="155"/>
      <c r="F212" s="156"/>
      <c r="G212" s="156"/>
      <c r="H212" s="156"/>
      <c r="I212" s="156"/>
      <c r="J212" s="157"/>
    </row>
    <row r="213" spans="1:10" ht="15" customHeight="1" x14ac:dyDescent="0.2">
      <c r="A213" s="152"/>
      <c r="B213" s="165"/>
      <c r="C213" s="168"/>
      <c r="D213" s="162"/>
      <c r="E213" s="155"/>
      <c r="F213" s="156"/>
      <c r="G213" s="156"/>
      <c r="H213" s="156"/>
      <c r="I213" s="156"/>
      <c r="J213" s="157"/>
    </row>
    <row r="214" spans="1:10" ht="15" customHeight="1" thickBot="1" x14ac:dyDescent="0.25">
      <c r="A214" s="147"/>
      <c r="B214" s="166"/>
      <c r="C214" s="169"/>
      <c r="D214" s="163"/>
      <c r="E214" s="158"/>
      <c r="F214" s="159"/>
      <c r="G214" s="159"/>
      <c r="H214" s="159"/>
      <c r="I214" s="159"/>
      <c r="J214" s="160"/>
    </row>
    <row r="215" spans="1:10" ht="30" customHeight="1" thickBot="1" x14ac:dyDescent="0.25">
      <c r="A215" s="192" t="s">
        <v>60</v>
      </c>
      <c r="B215" s="193"/>
      <c r="C215" s="193"/>
      <c r="D215" s="193"/>
      <c r="E215" s="193"/>
      <c r="F215" s="193"/>
      <c r="G215" s="193"/>
      <c r="H215" s="193"/>
      <c r="I215" s="193"/>
      <c r="J215" s="194"/>
    </row>
    <row r="216" spans="1:10" ht="39.950000000000003" customHeight="1" thickBot="1" x14ac:dyDescent="0.25">
      <c r="A216" s="141" t="s">
        <v>311</v>
      </c>
      <c r="B216" s="142"/>
      <c r="C216" s="142"/>
      <c r="D216" s="142"/>
      <c r="E216" s="142"/>
      <c r="F216" s="142"/>
      <c r="G216" s="142"/>
      <c r="H216" s="143"/>
      <c r="I216" s="144" t="str">
        <f>+IF(OR(D217="Valide todos los criterios"),"Valide todas las variables",IF(AND(D217="Cumple variable"),"Cumple obligación","No cumple obligación"))</f>
        <v>Valide todas las variables</v>
      </c>
      <c r="J216" s="145"/>
    </row>
    <row r="217" spans="1:10" ht="20.100000000000001" customHeight="1" x14ac:dyDescent="0.2">
      <c r="A217" s="146" t="s">
        <v>311</v>
      </c>
      <c r="B217" s="8" t="s">
        <v>31</v>
      </c>
      <c r="C217" s="9"/>
      <c r="D217" s="170" t="str">
        <f>+IF(OR(C217="",C218="",C219="",C220="",C221=""),"Valide todos los criterios",IF(AND(C217="Cumple",C218="Cumple",C219="Cumple",C220="Cumple",C221="Cumple"),"Cumple variable","No cumple variable"))</f>
        <v>Valide todos los criterios</v>
      </c>
      <c r="E217" s="150" t="s">
        <v>32</v>
      </c>
      <c r="F217" s="150"/>
      <c r="G217" s="150"/>
      <c r="H217" s="150"/>
      <c r="I217" s="150"/>
      <c r="J217" s="151"/>
    </row>
    <row r="218" spans="1:10" ht="30" customHeight="1" x14ac:dyDescent="0.2">
      <c r="A218" s="152"/>
      <c r="B218" s="6" t="s">
        <v>33</v>
      </c>
      <c r="C218" s="7"/>
      <c r="D218" s="171"/>
      <c r="E218" s="155"/>
      <c r="F218" s="156"/>
      <c r="G218" s="156"/>
      <c r="H218" s="156"/>
      <c r="I218" s="156"/>
      <c r="J218" s="157"/>
    </row>
    <row r="219" spans="1:10" ht="30" customHeight="1" x14ac:dyDescent="0.2">
      <c r="A219" s="152"/>
      <c r="B219" s="6" t="s">
        <v>34</v>
      </c>
      <c r="C219" s="7"/>
      <c r="D219" s="171"/>
      <c r="E219" s="155"/>
      <c r="F219" s="156"/>
      <c r="G219" s="156"/>
      <c r="H219" s="156"/>
      <c r="I219" s="156"/>
      <c r="J219" s="157"/>
    </row>
    <row r="220" spans="1:10" ht="30" customHeight="1" x14ac:dyDescent="0.2">
      <c r="A220" s="152"/>
      <c r="B220" s="6" t="s">
        <v>35</v>
      </c>
      <c r="C220" s="7"/>
      <c r="D220" s="171"/>
      <c r="E220" s="155"/>
      <c r="F220" s="156"/>
      <c r="G220" s="156"/>
      <c r="H220" s="156"/>
      <c r="I220" s="156"/>
      <c r="J220" s="157"/>
    </row>
    <row r="221" spans="1:10" ht="30" customHeight="1" thickBot="1" x14ac:dyDescent="0.25">
      <c r="A221" s="147"/>
      <c r="B221" s="10" t="s">
        <v>36</v>
      </c>
      <c r="C221" s="11"/>
      <c r="D221" s="173"/>
      <c r="E221" s="158"/>
      <c r="F221" s="159"/>
      <c r="G221" s="159"/>
      <c r="H221" s="159"/>
      <c r="I221" s="159"/>
      <c r="J221" s="160"/>
    </row>
    <row r="222" spans="1:10" ht="39.950000000000003" customHeight="1" thickBot="1" x14ac:dyDescent="0.25">
      <c r="A222" s="141" t="s">
        <v>312</v>
      </c>
      <c r="B222" s="142"/>
      <c r="C222" s="142"/>
      <c r="D222" s="142"/>
      <c r="E222" s="142"/>
      <c r="F222" s="142"/>
      <c r="G222" s="142"/>
      <c r="H222" s="143"/>
      <c r="I222" s="144" t="str">
        <f>+IF(OR(D223="Valide todos los criterios"),"Valide todas las variables",IF(AND(D223="Cumple variable"),"Cumple obligación","No cumple obligación"))</f>
        <v>Valide todas las variables</v>
      </c>
      <c r="J222" s="145"/>
    </row>
    <row r="223" spans="1:10" ht="20.100000000000001" customHeight="1" x14ac:dyDescent="0.2">
      <c r="A223" s="146" t="s">
        <v>312</v>
      </c>
      <c r="B223" s="8" t="s">
        <v>31</v>
      </c>
      <c r="C223" s="9"/>
      <c r="D223" s="170" t="str">
        <f>+IF(OR(C223="",C224="",C225="",C226="",C227="",C228="",C229="",C230="",C231="",C232="",C233="",C234="",C235=""),"Valide todos los criterios",IF(AND(C223="Cumple",C224="Cumple",C225="Cumple",C226="Cumple",C227="Cumple",C228="Cumple",C229="Cumple",C230="Cumple",C231="Cumple",C232="Cumple",C233="Cumple",C234="Cumple",C235="Cumple"),"Cumple variable","No cumple variable"))</f>
        <v>Valide todos los criterios</v>
      </c>
      <c r="E223" s="150" t="s">
        <v>32</v>
      </c>
      <c r="F223" s="150"/>
      <c r="G223" s="150"/>
      <c r="H223" s="150"/>
      <c r="I223" s="150"/>
      <c r="J223" s="151"/>
    </row>
    <row r="224" spans="1:10" ht="20.100000000000001" customHeight="1" x14ac:dyDescent="0.2">
      <c r="A224" s="152"/>
      <c r="B224" s="6" t="s">
        <v>33</v>
      </c>
      <c r="C224" s="7"/>
      <c r="D224" s="171"/>
      <c r="E224" s="155"/>
      <c r="F224" s="156"/>
      <c r="G224" s="156"/>
      <c r="H224" s="156"/>
      <c r="I224" s="156"/>
      <c r="J224" s="157"/>
    </row>
    <row r="225" spans="1:10" ht="20.100000000000001" customHeight="1" x14ac:dyDescent="0.2">
      <c r="A225" s="152"/>
      <c r="B225" s="6" t="s">
        <v>34</v>
      </c>
      <c r="C225" s="7"/>
      <c r="D225" s="171"/>
      <c r="E225" s="155"/>
      <c r="F225" s="156"/>
      <c r="G225" s="156"/>
      <c r="H225" s="156"/>
      <c r="I225" s="156"/>
      <c r="J225" s="157"/>
    </row>
    <row r="226" spans="1:10" ht="20.100000000000001" customHeight="1" x14ac:dyDescent="0.2">
      <c r="A226" s="152"/>
      <c r="B226" s="6" t="s">
        <v>35</v>
      </c>
      <c r="C226" s="7"/>
      <c r="D226" s="171"/>
      <c r="E226" s="155"/>
      <c r="F226" s="156"/>
      <c r="G226" s="156"/>
      <c r="H226" s="156"/>
      <c r="I226" s="156"/>
      <c r="J226" s="157"/>
    </row>
    <row r="227" spans="1:10" ht="20.100000000000001" customHeight="1" x14ac:dyDescent="0.2">
      <c r="A227" s="152"/>
      <c r="B227" s="6" t="s">
        <v>36</v>
      </c>
      <c r="C227" s="7"/>
      <c r="D227" s="171"/>
      <c r="E227" s="155"/>
      <c r="F227" s="156"/>
      <c r="G227" s="156"/>
      <c r="H227" s="156"/>
      <c r="I227" s="156"/>
      <c r="J227" s="157"/>
    </row>
    <row r="228" spans="1:10" ht="20.100000000000001" customHeight="1" x14ac:dyDescent="0.2">
      <c r="A228" s="152"/>
      <c r="B228" s="6" t="s">
        <v>37</v>
      </c>
      <c r="C228" s="7"/>
      <c r="D228" s="171"/>
      <c r="E228" s="155"/>
      <c r="F228" s="156"/>
      <c r="G228" s="156"/>
      <c r="H228" s="156"/>
      <c r="I228" s="156"/>
      <c r="J228" s="157"/>
    </row>
    <row r="229" spans="1:10" ht="20.100000000000001" customHeight="1" x14ac:dyDescent="0.2">
      <c r="A229" s="152"/>
      <c r="B229" s="6" t="s">
        <v>38</v>
      </c>
      <c r="C229" s="7"/>
      <c r="D229" s="171"/>
      <c r="E229" s="155"/>
      <c r="F229" s="156"/>
      <c r="G229" s="156"/>
      <c r="H229" s="156"/>
      <c r="I229" s="156"/>
      <c r="J229" s="157"/>
    </row>
    <row r="230" spans="1:10" ht="20.100000000000001" customHeight="1" x14ac:dyDescent="0.2">
      <c r="A230" s="152"/>
      <c r="B230" s="6" t="s">
        <v>39</v>
      </c>
      <c r="C230" s="7"/>
      <c r="D230" s="171"/>
      <c r="E230" s="155"/>
      <c r="F230" s="156"/>
      <c r="G230" s="156"/>
      <c r="H230" s="156"/>
      <c r="I230" s="156"/>
      <c r="J230" s="157"/>
    </row>
    <row r="231" spans="1:10" ht="20.100000000000001" customHeight="1" x14ac:dyDescent="0.2">
      <c r="A231" s="153"/>
      <c r="B231" s="6" t="s">
        <v>40</v>
      </c>
      <c r="C231" s="13"/>
      <c r="D231" s="172"/>
      <c r="E231" s="155"/>
      <c r="F231" s="156"/>
      <c r="G231" s="156"/>
      <c r="H231" s="156"/>
      <c r="I231" s="156"/>
      <c r="J231" s="157"/>
    </row>
    <row r="232" spans="1:10" ht="20.100000000000001" customHeight="1" x14ac:dyDescent="0.2">
      <c r="A232" s="153"/>
      <c r="B232" s="6" t="s">
        <v>49</v>
      </c>
      <c r="C232" s="13"/>
      <c r="D232" s="172"/>
      <c r="E232" s="155"/>
      <c r="F232" s="156"/>
      <c r="G232" s="156"/>
      <c r="H232" s="156"/>
      <c r="I232" s="156"/>
      <c r="J232" s="157"/>
    </row>
    <row r="233" spans="1:10" ht="20.100000000000001" customHeight="1" x14ac:dyDescent="0.2">
      <c r="A233" s="153"/>
      <c r="B233" s="6" t="s">
        <v>50</v>
      </c>
      <c r="C233" s="13"/>
      <c r="D233" s="172"/>
      <c r="E233" s="155"/>
      <c r="F233" s="156"/>
      <c r="G233" s="156"/>
      <c r="H233" s="156"/>
      <c r="I233" s="156"/>
      <c r="J233" s="157"/>
    </row>
    <row r="234" spans="1:10" ht="20.100000000000001" customHeight="1" x14ac:dyDescent="0.2">
      <c r="A234" s="153"/>
      <c r="B234" s="6" t="s">
        <v>54</v>
      </c>
      <c r="C234" s="13"/>
      <c r="D234" s="172"/>
      <c r="E234" s="155"/>
      <c r="F234" s="156"/>
      <c r="G234" s="156"/>
      <c r="H234" s="156"/>
      <c r="I234" s="156"/>
      <c r="J234" s="157"/>
    </row>
    <row r="235" spans="1:10" ht="20.100000000000001" customHeight="1" thickBot="1" x14ac:dyDescent="0.25">
      <c r="A235" s="147"/>
      <c r="B235" s="10" t="s">
        <v>55</v>
      </c>
      <c r="C235" s="11"/>
      <c r="D235" s="173"/>
      <c r="E235" s="158"/>
      <c r="F235" s="159"/>
      <c r="G235" s="159"/>
      <c r="H235" s="159"/>
      <c r="I235" s="159"/>
      <c r="J235" s="160"/>
    </row>
    <row r="236" spans="1:10" ht="39.950000000000003" customHeight="1" thickBot="1" x14ac:dyDescent="0.25">
      <c r="A236" s="141" t="s">
        <v>313</v>
      </c>
      <c r="B236" s="142"/>
      <c r="C236" s="142"/>
      <c r="D236" s="142"/>
      <c r="E236" s="142"/>
      <c r="F236" s="142"/>
      <c r="G236" s="142"/>
      <c r="H236" s="143"/>
      <c r="I236" s="144" t="str">
        <f>+IF(OR(D237="Valide todos los criterios"),"Valide todas las variables",IF(AND(D237="Cumple variable"),"Cumple obligación","No cumple obligación"))</f>
        <v>Valide todas las variables</v>
      </c>
      <c r="J236" s="145"/>
    </row>
    <row r="237" spans="1:10" ht="20.100000000000001" customHeight="1" x14ac:dyDescent="0.2">
      <c r="A237" s="146" t="s">
        <v>313</v>
      </c>
      <c r="B237" s="8" t="s">
        <v>31</v>
      </c>
      <c r="C237" s="9"/>
      <c r="D237" s="170" t="str">
        <f>+IF(OR(C237="",C238="",C239="",C240="",C241="",C242=""),"Valide todos los criterios",IF(AND(C237="Cumple",C238="Cumple",C239="Cumple",C240="Cumple",C241="Cumple",C242="Cumple"),"Cumple variable","No cumple variable"))</f>
        <v>Valide todos los criterios</v>
      </c>
      <c r="E237" s="150" t="s">
        <v>32</v>
      </c>
      <c r="F237" s="150"/>
      <c r="G237" s="150"/>
      <c r="H237" s="150"/>
      <c r="I237" s="150"/>
      <c r="J237" s="151"/>
    </row>
    <row r="238" spans="1:10" ht="36.950000000000003" customHeight="1" x14ac:dyDescent="0.2">
      <c r="A238" s="152"/>
      <c r="B238" s="6" t="s">
        <v>33</v>
      </c>
      <c r="C238" s="7"/>
      <c r="D238" s="171"/>
      <c r="E238" s="155"/>
      <c r="F238" s="156"/>
      <c r="G238" s="156"/>
      <c r="H238" s="156"/>
      <c r="I238" s="156"/>
      <c r="J238" s="157"/>
    </row>
    <row r="239" spans="1:10" ht="36.950000000000003" customHeight="1" x14ac:dyDescent="0.2">
      <c r="A239" s="152"/>
      <c r="B239" s="6" t="s">
        <v>34</v>
      </c>
      <c r="C239" s="7"/>
      <c r="D239" s="171"/>
      <c r="E239" s="155"/>
      <c r="F239" s="156"/>
      <c r="G239" s="156"/>
      <c r="H239" s="156"/>
      <c r="I239" s="156"/>
      <c r="J239" s="157"/>
    </row>
    <row r="240" spans="1:10" ht="36.950000000000003" customHeight="1" x14ac:dyDescent="0.2">
      <c r="A240" s="152"/>
      <c r="B240" s="6" t="s">
        <v>35</v>
      </c>
      <c r="C240" s="7"/>
      <c r="D240" s="171"/>
      <c r="E240" s="155"/>
      <c r="F240" s="156"/>
      <c r="G240" s="156"/>
      <c r="H240" s="156"/>
      <c r="I240" s="156"/>
      <c r="J240" s="157"/>
    </row>
    <row r="241" spans="1:10" ht="36.950000000000003" customHeight="1" x14ac:dyDescent="0.2">
      <c r="A241" s="152"/>
      <c r="B241" s="6" t="s">
        <v>36</v>
      </c>
      <c r="C241" s="7"/>
      <c r="D241" s="171"/>
      <c r="E241" s="155"/>
      <c r="F241" s="156"/>
      <c r="G241" s="156"/>
      <c r="H241" s="156"/>
      <c r="I241" s="156"/>
      <c r="J241" s="157"/>
    </row>
    <row r="242" spans="1:10" ht="36.950000000000003" customHeight="1" thickBot="1" x14ac:dyDescent="0.25">
      <c r="A242" s="147"/>
      <c r="B242" s="10" t="s">
        <v>37</v>
      </c>
      <c r="C242" s="11"/>
      <c r="D242" s="173"/>
      <c r="E242" s="158"/>
      <c r="F242" s="159"/>
      <c r="G242" s="159"/>
      <c r="H242" s="159"/>
      <c r="I242" s="159"/>
      <c r="J242" s="160"/>
    </row>
    <row r="243" spans="1:10" ht="30" customHeight="1" thickBot="1" x14ac:dyDescent="0.25">
      <c r="A243" s="241" t="s">
        <v>61</v>
      </c>
      <c r="B243" s="242"/>
      <c r="C243" s="242"/>
      <c r="D243" s="242"/>
      <c r="E243" s="242"/>
      <c r="F243" s="242"/>
      <c r="G243" s="242"/>
      <c r="H243" s="242"/>
      <c r="I243" s="242"/>
      <c r="J243" s="243"/>
    </row>
    <row r="244" spans="1:10" ht="50.1" customHeight="1" x14ac:dyDescent="0.2">
      <c r="A244" s="244" t="s">
        <v>62</v>
      </c>
      <c r="B244" s="245"/>
      <c r="C244" s="245"/>
      <c r="D244" s="245"/>
      <c r="E244" s="245"/>
      <c r="F244" s="245"/>
      <c r="G244" s="245"/>
      <c r="H244" s="245"/>
      <c r="I244" s="245"/>
      <c r="J244" s="246"/>
    </row>
    <row r="245" spans="1:10" ht="150" customHeight="1" x14ac:dyDescent="0.2">
      <c r="A245" s="94" t="s">
        <v>63</v>
      </c>
      <c r="B245" s="247"/>
      <c r="C245" s="248"/>
      <c r="D245" s="248"/>
      <c r="E245" s="248"/>
      <c r="F245" s="248"/>
      <c r="G245" s="248"/>
      <c r="H245" s="248"/>
      <c r="I245" s="248"/>
      <c r="J245" s="249"/>
    </row>
    <row r="246" spans="1:10" ht="150" customHeight="1" x14ac:dyDescent="0.2">
      <c r="A246" s="94" t="s">
        <v>64</v>
      </c>
      <c r="B246" s="250"/>
      <c r="C246" s="250"/>
      <c r="D246" s="250"/>
      <c r="E246" s="250"/>
      <c r="F246" s="250"/>
      <c r="G246" s="250"/>
      <c r="H246" s="250"/>
      <c r="I246" s="250"/>
      <c r="J246" s="251"/>
    </row>
    <row r="247" spans="1:10" ht="150" customHeight="1" thickBot="1" x14ac:dyDescent="0.25">
      <c r="A247" s="95" t="s">
        <v>65</v>
      </c>
      <c r="B247" s="185"/>
      <c r="C247" s="185"/>
      <c r="D247" s="185"/>
      <c r="E247" s="185"/>
      <c r="F247" s="185"/>
      <c r="G247" s="185"/>
      <c r="H247" s="185"/>
      <c r="I247" s="185"/>
      <c r="J247" s="186"/>
    </row>
    <row r="248" spans="1:10" ht="30" customHeight="1" x14ac:dyDescent="0.2">
      <c r="A248" s="181" t="s">
        <v>66</v>
      </c>
      <c r="B248" s="182"/>
      <c r="C248" s="182"/>
      <c r="D248" s="182"/>
      <c r="E248" s="182"/>
      <c r="F248" s="182"/>
      <c r="G248" s="182"/>
      <c r="H248" s="182"/>
      <c r="I248" s="182"/>
      <c r="J248" s="183"/>
    </row>
    <row r="249" spans="1:10" ht="300" customHeight="1" thickBot="1" x14ac:dyDescent="0.25">
      <c r="A249" s="184"/>
      <c r="B249" s="185"/>
      <c r="C249" s="185"/>
      <c r="D249" s="185"/>
      <c r="E249" s="185"/>
      <c r="F249" s="185"/>
      <c r="G249" s="185"/>
      <c r="H249" s="185"/>
      <c r="I249" s="185"/>
      <c r="J249" s="186"/>
    </row>
    <row r="250" spans="1:10" ht="20.100000000000001" customHeight="1" x14ac:dyDescent="0.2">
      <c r="A250" s="189" t="s">
        <v>67</v>
      </c>
      <c r="B250" s="190"/>
      <c r="C250" s="190"/>
      <c r="D250" s="190"/>
      <c r="E250" s="190"/>
      <c r="F250" s="190"/>
      <c r="G250" s="190"/>
      <c r="H250" s="190"/>
      <c r="I250" s="190"/>
      <c r="J250" s="191"/>
    </row>
    <row r="251" spans="1:10" ht="18" customHeight="1" x14ac:dyDescent="0.2">
      <c r="A251" s="32" t="s">
        <v>68</v>
      </c>
      <c r="B251" s="179"/>
      <c r="C251" s="179"/>
      <c r="D251" s="179"/>
      <c r="E251" s="179"/>
      <c r="F251" s="31" t="s">
        <v>69</v>
      </c>
      <c r="G251" s="179"/>
      <c r="H251" s="179"/>
      <c r="I251" s="179"/>
      <c r="J251" s="180"/>
    </row>
    <row r="252" spans="1:10" ht="18" customHeight="1" x14ac:dyDescent="0.2">
      <c r="A252" s="32" t="s">
        <v>70</v>
      </c>
      <c r="B252" s="179"/>
      <c r="C252" s="179"/>
      <c r="D252" s="179"/>
      <c r="E252" s="179"/>
      <c r="F252" s="31" t="s">
        <v>70</v>
      </c>
      <c r="G252" s="179"/>
      <c r="H252" s="179"/>
      <c r="I252" s="179"/>
      <c r="J252" s="180"/>
    </row>
    <row r="253" spans="1:10" ht="18" customHeight="1" x14ac:dyDescent="0.2">
      <c r="A253" s="32" t="s">
        <v>71</v>
      </c>
      <c r="B253" s="179"/>
      <c r="C253" s="179"/>
      <c r="D253" s="179"/>
      <c r="E253" s="179"/>
      <c r="F253" s="31" t="s">
        <v>71</v>
      </c>
      <c r="G253" s="179"/>
      <c r="H253" s="179"/>
      <c r="I253" s="179"/>
      <c r="J253" s="180"/>
    </row>
    <row r="254" spans="1:10" ht="18" customHeight="1" x14ac:dyDescent="0.2">
      <c r="A254" s="32" t="s">
        <v>72</v>
      </c>
      <c r="B254" s="179"/>
      <c r="C254" s="179"/>
      <c r="D254" s="179"/>
      <c r="E254" s="179"/>
      <c r="F254" s="31" t="s">
        <v>72</v>
      </c>
      <c r="G254" s="179"/>
      <c r="H254" s="179"/>
      <c r="I254" s="179"/>
      <c r="J254" s="180"/>
    </row>
    <row r="255" spans="1:10" ht="30" customHeight="1" x14ac:dyDescent="0.2">
      <c r="A255" s="32" t="s">
        <v>73</v>
      </c>
      <c r="B255" s="179"/>
      <c r="C255" s="179"/>
      <c r="D255" s="179"/>
      <c r="E255" s="179"/>
      <c r="F255" s="31" t="s">
        <v>73</v>
      </c>
      <c r="G255" s="179"/>
      <c r="H255" s="179"/>
      <c r="I255" s="179"/>
      <c r="J255" s="180"/>
    </row>
    <row r="256" spans="1:10" ht="5.0999999999999996" customHeight="1" x14ac:dyDescent="0.2">
      <c r="A256" s="176"/>
      <c r="B256" s="177"/>
      <c r="C256" s="177"/>
      <c r="D256" s="177"/>
      <c r="E256" s="177"/>
      <c r="F256" s="177"/>
      <c r="G256" s="177"/>
      <c r="H256" s="177"/>
      <c r="I256" s="177"/>
      <c r="J256" s="178"/>
    </row>
    <row r="257" spans="1:10" ht="18" customHeight="1" x14ac:dyDescent="0.2">
      <c r="A257" s="32" t="s">
        <v>74</v>
      </c>
      <c r="B257" s="179"/>
      <c r="C257" s="179"/>
      <c r="D257" s="179"/>
      <c r="E257" s="179"/>
      <c r="F257" s="31" t="s">
        <v>75</v>
      </c>
      <c r="G257" s="179"/>
      <c r="H257" s="179"/>
      <c r="I257" s="179"/>
      <c r="J257" s="180"/>
    </row>
    <row r="258" spans="1:10" ht="18" customHeight="1" x14ac:dyDescent="0.2">
      <c r="A258" s="32" t="s">
        <v>70</v>
      </c>
      <c r="B258" s="179"/>
      <c r="C258" s="179"/>
      <c r="D258" s="179"/>
      <c r="E258" s="179"/>
      <c r="F258" s="31" t="s">
        <v>70</v>
      </c>
      <c r="G258" s="179"/>
      <c r="H258" s="179"/>
      <c r="I258" s="179"/>
      <c r="J258" s="180"/>
    </row>
    <row r="259" spans="1:10" ht="18" customHeight="1" x14ac:dyDescent="0.2">
      <c r="A259" s="32" t="s">
        <v>71</v>
      </c>
      <c r="B259" s="179"/>
      <c r="C259" s="179"/>
      <c r="D259" s="179"/>
      <c r="E259" s="179"/>
      <c r="F259" s="31" t="s">
        <v>71</v>
      </c>
      <c r="G259" s="179"/>
      <c r="H259" s="179"/>
      <c r="I259" s="179"/>
      <c r="J259" s="180"/>
    </row>
    <row r="260" spans="1:10" ht="18" customHeight="1" x14ac:dyDescent="0.2">
      <c r="A260" s="32" t="s">
        <v>72</v>
      </c>
      <c r="B260" s="179"/>
      <c r="C260" s="179"/>
      <c r="D260" s="179"/>
      <c r="E260" s="179"/>
      <c r="F260" s="31" t="s">
        <v>72</v>
      </c>
      <c r="G260" s="179"/>
      <c r="H260" s="179"/>
      <c r="I260" s="179"/>
      <c r="J260" s="180"/>
    </row>
    <row r="261" spans="1:10" ht="30" customHeight="1" thickBot="1" x14ac:dyDescent="0.25">
      <c r="A261" s="41" t="s">
        <v>73</v>
      </c>
      <c r="B261" s="187"/>
      <c r="C261" s="187"/>
      <c r="D261" s="187"/>
      <c r="E261" s="187"/>
      <c r="F261" s="42" t="s">
        <v>73</v>
      </c>
      <c r="G261" s="187"/>
      <c r="H261" s="187"/>
      <c r="I261" s="187"/>
      <c r="J261" s="188"/>
    </row>
    <row r="262" spans="1:10" ht="20.100000000000001" customHeight="1" x14ac:dyDescent="0.2">
      <c r="A262" s="189" t="s">
        <v>76</v>
      </c>
      <c r="B262" s="190"/>
      <c r="C262" s="190"/>
      <c r="D262" s="190"/>
      <c r="E262" s="190"/>
      <c r="F262" s="190"/>
      <c r="G262" s="190"/>
      <c r="H262" s="190"/>
      <c r="I262" s="190"/>
      <c r="J262" s="191"/>
    </row>
    <row r="263" spans="1:10" ht="18" customHeight="1" x14ac:dyDescent="0.2">
      <c r="A263" s="32" t="s">
        <v>68</v>
      </c>
      <c r="B263" s="179"/>
      <c r="C263" s="179"/>
      <c r="D263" s="179"/>
      <c r="E263" s="179"/>
      <c r="F263" s="31" t="s">
        <v>69</v>
      </c>
      <c r="G263" s="179"/>
      <c r="H263" s="179"/>
      <c r="I263" s="179"/>
      <c r="J263" s="180"/>
    </row>
    <row r="264" spans="1:10" ht="18" customHeight="1" x14ac:dyDescent="0.2">
      <c r="A264" s="32" t="s">
        <v>70</v>
      </c>
      <c r="B264" s="179"/>
      <c r="C264" s="179"/>
      <c r="D264" s="179"/>
      <c r="E264" s="179"/>
      <c r="F264" s="31" t="s">
        <v>70</v>
      </c>
      <c r="G264" s="179"/>
      <c r="H264" s="179"/>
      <c r="I264" s="179"/>
      <c r="J264" s="180"/>
    </row>
    <row r="265" spans="1:10" ht="18" customHeight="1" x14ac:dyDescent="0.2">
      <c r="A265" s="32" t="s">
        <v>77</v>
      </c>
      <c r="B265" s="179"/>
      <c r="C265" s="179"/>
      <c r="D265" s="179"/>
      <c r="E265" s="179"/>
      <c r="F265" s="31" t="s">
        <v>77</v>
      </c>
      <c r="G265" s="179"/>
      <c r="H265" s="179"/>
      <c r="I265" s="179"/>
      <c r="J265" s="180"/>
    </row>
    <row r="266" spans="1:10" ht="18" customHeight="1" x14ac:dyDescent="0.2">
      <c r="A266" s="32" t="s">
        <v>72</v>
      </c>
      <c r="B266" s="179"/>
      <c r="C266" s="179"/>
      <c r="D266" s="179"/>
      <c r="E266" s="179"/>
      <c r="F266" s="31" t="s">
        <v>72</v>
      </c>
      <c r="G266" s="179"/>
      <c r="H266" s="179"/>
      <c r="I266" s="179"/>
      <c r="J266" s="180"/>
    </row>
    <row r="267" spans="1:10" ht="30" customHeight="1" x14ac:dyDescent="0.2">
      <c r="A267" s="32" t="s">
        <v>73</v>
      </c>
      <c r="B267" s="179"/>
      <c r="C267" s="179"/>
      <c r="D267" s="179"/>
      <c r="E267" s="179"/>
      <c r="F267" s="31" t="s">
        <v>73</v>
      </c>
      <c r="G267" s="179"/>
      <c r="H267" s="179"/>
      <c r="I267" s="179"/>
      <c r="J267" s="180"/>
    </row>
    <row r="268" spans="1:10" ht="5.0999999999999996" customHeight="1" x14ac:dyDescent="0.2">
      <c r="A268" s="176"/>
      <c r="B268" s="177"/>
      <c r="C268" s="177"/>
      <c r="D268" s="177"/>
      <c r="E268" s="177"/>
      <c r="F268" s="177"/>
      <c r="G268" s="177"/>
      <c r="H268" s="177"/>
      <c r="I268" s="177"/>
      <c r="J268" s="178"/>
    </row>
    <row r="269" spans="1:10" ht="18" customHeight="1" x14ac:dyDescent="0.2">
      <c r="A269" s="32" t="s">
        <v>74</v>
      </c>
      <c r="B269" s="179"/>
      <c r="C269" s="179"/>
      <c r="D269" s="179"/>
      <c r="E269" s="179"/>
      <c r="F269" s="31" t="s">
        <v>75</v>
      </c>
      <c r="G269" s="179"/>
      <c r="H269" s="179"/>
      <c r="I269" s="179"/>
      <c r="J269" s="180"/>
    </row>
    <row r="270" spans="1:10" ht="18" customHeight="1" x14ac:dyDescent="0.2">
      <c r="A270" s="32" t="s">
        <v>70</v>
      </c>
      <c r="B270" s="179"/>
      <c r="C270" s="179"/>
      <c r="D270" s="179"/>
      <c r="E270" s="179"/>
      <c r="F270" s="31" t="s">
        <v>70</v>
      </c>
      <c r="G270" s="179"/>
      <c r="H270" s="179"/>
      <c r="I270" s="179"/>
      <c r="J270" s="180"/>
    </row>
    <row r="271" spans="1:10" ht="18" customHeight="1" x14ac:dyDescent="0.2">
      <c r="A271" s="32" t="s">
        <v>77</v>
      </c>
      <c r="B271" s="179"/>
      <c r="C271" s="179"/>
      <c r="D271" s="179"/>
      <c r="E271" s="179"/>
      <c r="F271" s="31" t="s">
        <v>77</v>
      </c>
      <c r="G271" s="179"/>
      <c r="H271" s="179"/>
      <c r="I271" s="179"/>
      <c r="J271" s="180"/>
    </row>
    <row r="272" spans="1:10" ht="18" customHeight="1" x14ac:dyDescent="0.2">
      <c r="A272" s="32" t="s">
        <v>72</v>
      </c>
      <c r="B272" s="179"/>
      <c r="C272" s="179"/>
      <c r="D272" s="179"/>
      <c r="E272" s="179"/>
      <c r="F272" s="31" t="s">
        <v>72</v>
      </c>
      <c r="G272" s="179"/>
      <c r="H272" s="179"/>
      <c r="I272" s="179"/>
      <c r="J272" s="180"/>
    </row>
    <row r="273" spans="1:10" ht="30" customHeight="1" x14ac:dyDescent="0.2">
      <c r="A273" s="32" t="s">
        <v>73</v>
      </c>
      <c r="B273" s="179"/>
      <c r="C273" s="179"/>
      <c r="D273" s="179"/>
      <c r="E273" s="179"/>
      <c r="F273" s="31" t="s">
        <v>73</v>
      </c>
      <c r="G273" s="179"/>
      <c r="H273" s="179"/>
      <c r="I273" s="179"/>
      <c r="J273" s="180"/>
    </row>
    <row r="274" spans="1:10" ht="5.0999999999999996" customHeight="1" x14ac:dyDescent="0.2">
      <c r="A274" s="176"/>
      <c r="B274" s="177"/>
      <c r="C274" s="177"/>
      <c r="D274" s="177"/>
      <c r="E274" s="177"/>
      <c r="F274" s="177"/>
      <c r="G274" s="177"/>
      <c r="H274" s="177"/>
      <c r="I274" s="177"/>
      <c r="J274" s="178"/>
    </row>
    <row r="275" spans="1:10" ht="18" customHeight="1" x14ac:dyDescent="0.2">
      <c r="A275" s="32" t="s">
        <v>78</v>
      </c>
      <c r="B275" s="179"/>
      <c r="C275" s="179"/>
      <c r="D275" s="179"/>
      <c r="E275" s="179"/>
      <c r="F275" s="31" t="s">
        <v>79</v>
      </c>
      <c r="G275" s="179"/>
      <c r="H275" s="179"/>
      <c r="I275" s="179"/>
      <c r="J275" s="180"/>
    </row>
    <row r="276" spans="1:10" ht="18" customHeight="1" x14ac:dyDescent="0.2">
      <c r="A276" s="32" t="s">
        <v>70</v>
      </c>
      <c r="B276" s="179"/>
      <c r="C276" s="179"/>
      <c r="D276" s="179"/>
      <c r="E276" s="179"/>
      <c r="F276" s="31" t="s">
        <v>70</v>
      </c>
      <c r="G276" s="179"/>
      <c r="H276" s="179"/>
      <c r="I276" s="179"/>
      <c r="J276" s="180"/>
    </row>
    <row r="277" spans="1:10" ht="18" customHeight="1" x14ac:dyDescent="0.2">
      <c r="A277" s="32" t="s">
        <v>77</v>
      </c>
      <c r="B277" s="179"/>
      <c r="C277" s="179"/>
      <c r="D277" s="179"/>
      <c r="E277" s="179"/>
      <c r="F277" s="31" t="s">
        <v>77</v>
      </c>
      <c r="G277" s="179"/>
      <c r="H277" s="179"/>
      <c r="I277" s="179"/>
      <c r="J277" s="180"/>
    </row>
    <row r="278" spans="1:10" ht="18" customHeight="1" x14ac:dyDescent="0.2">
      <c r="A278" s="32" t="s">
        <v>72</v>
      </c>
      <c r="B278" s="179"/>
      <c r="C278" s="179"/>
      <c r="D278" s="179"/>
      <c r="E278" s="179"/>
      <c r="F278" s="31" t="s">
        <v>72</v>
      </c>
      <c r="G278" s="179"/>
      <c r="H278" s="179"/>
      <c r="I278" s="179"/>
      <c r="J278" s="180"/>
    </row>
    <row r="279" spans="1:10" ht="30" customHeight="1" thickBot="1" x14ac:dyDescent="0.25">
      <c r="A279" s="33" t="s">
        <v>73</v>
      </c>
      <c r="B279" s="174"/>
      <c r="C279" s="174"/>
      <c r="D279" s="174"/>
      <c r="E279" s="174"/>
      <c r="F279" s="34" t="s">
        <v>73</v>
      </c>
      <c r="G279" s="174"/>
      <c r="H279" s="174"/>
      <c r="I279" s="174"/>
      <c r="J279" s="175"/>
    </row>
  </sheetData>
  <sheetProtection algorithmName="SHA-512" hashValue="ZP/+sH8GhlGorRBueTTdFwDqxndHp0RdM5ZRm61N5mvVvnaMMt2sJ9EkT0Hd94/fHPIzKy4SHe0es1jwZAuXKw==" saltValue="YpfFsZ0PhQHpwb89VE/CAw==" spinCount="100000" sheet="1" formatRows="0"/>
  <mergeCells count="277">
    <mergeCell ref="A146:A148"/>
    <mergeCell ref="C122:C123"/>
    <mergeCell ref="B122:B123"/>
    <mergeCell ref="A83:A92"/>
    <mergeCell ref="D83:D92"/>
    <mergeCell ref="E83:J83"/>
    <mergeCell ref="E84:J92"/>
    <mergeCell ref="A93:A102"/>
    <mergeCell ref="D93:D102"/>
    <mergeCell ref="E93:J93"/>
    <mergeCell ref="E94:J102"/>
    <mergeCell ref="A103:A115"/>
    <mergeCell ref="D103:D115"/>
    <mergeCell ref="E103:J103"/>
    <mergeCell ref="E104:J115"/>
    <mergeCell ref="E123:J123"/>
    <mergeCell ref="A124:H124"/>
    <mergeCell ref="I124:J124"/>
    <mergeCell ref="A217:A221"/>
    <mergeCell ref="D217:D221"/>
    <mergeCell ref="E217:J217"/>
    <mergeCell ref="E218:J221"/>
    <mergeCell ref="A215:J215"/>
    <mergeCell ref="A216:H216"/>
    <mergeCell ref="I216:J216"/>
    <mergeCell ref="A55:A61"/>
    <mergeCell ref="D55:D61"/>
    <mergeCell ref="E56:J61"/>
    <mergeCell ref="A62:A65"/>
    <mergeCell ref="D62:D65"/>
    <mergeCell ref="E62:J62"/>
    <mergeCell ref="E63:J65"/>
    <mergeCell ref="A66:A68"/>
    <mergeCell ref="D66:D82"/>
    <mergeCell ref="E66:J66"/>
    <mergeCell ref="E67:J82"/>
    <mergeCell ref="A69:A70"/>
    <mergeCell ref="A71:A82"/>
    <mergeCell ref="E55:J55"/>
    <mergeCell ref="A163:H163"/>
    <mergeCell ref="I163:J163"/>
    <mergeCell ref="A164:A171"/>
    <mergeCell ref="B247:J247"/>
    <mergeCell ref="A222:H222"/>
    <mergeCell ref="I222:J222"/>
    <mergeCell ref="A223:A235"/>
    <mergeCell ref="D223:D235"/>
    <mergeCell ref="E223:J223"/>
    <mergeCell ref="E224:J235"/>
    <mergeCell ref="A236:H236"/>
    <mergeCell ref="I236:J236"/>
    <mergeCell ref="A237:A242"/>
    <mergeCell ref="D237:D242"/>
    <mergeCell ref="E237:J237"/>
    <mergeCell ref="E238:J242"/>
    <mergeCell ref="A243:J243"/>
    <mergeCell ref="A244:J244"/>
    <mergeCell ref="B245:J245"/>
    <mergeCell ref="B246:J246"/>
    <mergeCell ref="A19:H19"/>
    <mergeCell ref="I19:J19"/>
    <mergeCell ref="A20:A34"/>
    <mergeCell ref="D20:D34"/>
    <mergeCell ref="E20:J20"/>
    <mergeCell ref="E21:J34"/>
    <mergeCell ref="A35:H35"/>
    <mergeCell ref="I35:J35"/>
    <mergeCell ref="A36:A45"/>
    <mergeCell ref="D36:D45"/>
    <mergeCell ref="E36:J36"/>
    <mergeCell ref="E37:J45"/>
    <mergeCell ref="A46:H46"/>
    <mergeCell ref="I46:J46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A54:H54"/>
    <mergeCell ref="I54:J54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A47:A49"/>
    <mergeCell ref="D47:D49"/>
    <mergeCell ref="E47:J47"/>
    <mergeCell ref="E48:J49"/>
    <mergeCell ref="A50:H50"/>
    <mergeCell ref="I50:J50"/>
    <mergeCell ref="A51:A53"/>
    <mergeCell ref="D51:D53"/>
    <mergeCell ref="E51:J51"/>
    <mergeCell ref="E52:J53"/>
    <mergeCell ref="A121:H121"/>
    <mergeCell ref="I121:J121"/>
    <mergeCell ref="A116:A120"/>
    <mergeCell ref="D146:D148"/>
    <mergeCell ref="E146:J146"/>
    <mergeCell ref="E147:J148"/>
    <mergeCell ref="B137:B144"/>
    <mergeCell ref="C137:C144"/>
    <mergeCell ref="A125:A135"/>
    <mergeCell ref="D125:D135"/>
    <mergeCell ref="E125:J125"/>
    <mergeCell ref="E126:J135"/>
    <mergeCell ref="D116:D120"/>
    <mergeCell ref="E116:J116"/>
    <mergeCell ref="E117:J120"/>
    <mergeCell ref="A136:H136"/>
    <mergeCell ref="I136:J136"/>
    <mergeCell ref="A137:A144"/>
    <mergeCell ref="D137:D144"/>
    <mergeCell ref="E188:J188"/>
    <mergeCell ref="A178:J178"/>
    <mergeCell ref="A179:H179"/>
    <mergeCell ref="I179:J179"/>
    <mergeCell ref="A180:A185"/>
    <mergeCell ref="D180:D185"/>
    <mergeCell ref="E180:J180"/>
    <mergeCell ref="E181:J185"/>
    <mergeCell ref="A186:H186"/>
    <mergeCell ref="I186:J186"/>
    <mergeCell ref="A250:J250"/>
    <mergeCell ref="B251:E251"/>
    <mergeCell ref="B252:E252"/>
    <mergeCell ref="A158:H158"/>
    <mergeCell ref="I158:J158"/>
    <mergeCell ref="A159:A162"/>
    <mergeCell ref="D159:D162"/>
    <mergeCell ref="E159:J159"/>
    <mergeCell ref="E160:J162"/>
    <mergeCell ref="A207:A214"/>
    <mergeCell ref="B207:B214"/>
    <mergeCell ref="C207:C214"/>
    <mergeCell ref="D207:D214"/>
    <mergeCell ref="E207:J207"/>
    <mergeCell ref="E208:J214"/>
    <mergeCell ref="A189:H189"/>
    <mergeCell ref="I189:J189"/>
    <mergeCell ref="A190:A197"/>
    <mergeCell ref="D190:D197"/>
    <mergeCell ref="E190:J190"/>
    <mergeCell ref="B190:B197"/>
    <mergeCell ref="A187:A188"/>
    <mergeCell ref="D187:D188"/>
    <mergeCell ref="E187:J187"/>
    <mergeCell ref="B253:E253"/>
    <mergeCell ref="B254:E254"/>
    <mergeCell ref="B255:E255"/>
    <mergeCell ref="G251:J251"/>
    <mergeCell ref="G252:J252"/>
    <mergeCell ref="G253:J253"/>
    <mergeCell ref="G254:J254"/>
    <mergeCell ref="G255:J255"/>
    <mergeCell ref="G264:J264"/>
    <mergeCell ref="G265:J265"/>
    <mergeCell ref="A256:J256"/>
    <mergeCell ref="B257:E257"/>
    <mergeCell ref="G257:J257"/>
    <mergeCell ref="B258:E258"/>
    <mergeCell ref="G258:J258"/>
    <mergeCell ref="B259:E259"/>
    <mergeCell ref="G259:J259"/>
    <mergeCell ref="B260:E260"/>
    <mergeCell ref="G260:J260"/>
    <mergeCell ref="B271:E271"/>
    <mergeCell ref="G271:J271"/>
    <mergeCell ref="B272:E272"/>
    <mergeCell ref="G272:J272"/>
    <mergeCell ref="B273:E273"/>
    <mergeCell ref="G273:J273"/>
    <mergeCell ref="A248:J248"/>
    <mergeCell ref="A249:J249"/>
    <mergeCell ref="B266:E266"/>
    <mergeCell ref="G266:J266"/>
    <mergeCell ref="B267:E267"/>
    <mergeCell ref="G267:J267"/>
    <mergeCell ref="A268:J268"/>
    <mergeCell ref="B269:E269"/>
    <mergeCell ref="G269:J269"/>
    <mergeCell ref="B270:E270"/>
    <mergeCell ref="G270:J270"/>
    <mergeCell ref="B261:E261"/>
    <mergeCell ref="G261:J261"/>
    <mergeCell ref="A262:J262"/>
    <mergeCell ref="B263:E263"/>
    <mergeCell ref="G263:J263"/>
    <mergeCell ref="B264:E264"/>
    <mergeCell ref="B265:E265"/>
    <mergeCell ref="B279:E279"/>
    <mergeCell ref="G279:J279"/>
    <mergeCell ref="A274:J274"/>
    <mergeCell ref="B275:E275"/>
    <mergeCell ref="G275:J275"/>
    <mergeCell ref="B276:E276"/>
    <mergeCell ref="G276:J276"/>
    <mergeCell ref="B277:E277"/>
    <mergeCell ref="G277:J277"/>
    <mergeCell ref="B278:E278"/>
    <mergeCell ref="G278:J278"/>
    <mergeCell ref="C190:C197"/>
    <mergeCell ref="A206:H206"/>
    <mergeCell ref="I206:J206"/>
    <mergeCell ref="I198:J198"/>
    <mergeCell ref="A199:A205"/>
    <mergeCell ref="D199:D205"/>
    <mergeCell ref="E199:J199"/>
    <mergeCell ref="E200:J205"/>
    <mergeCell ref="E191:J197"/>
    <mergeCell ref="A198:H198"/>
    <mergeCell ref="A149:H149"/>
    <mergeCell ref="I149:J149"/>
    <mergeCell ref="A122:A123"/>
    <mergeCell ref="D122:D123"/>
    <mergeCell ref="E122:J122"/>
    <mergeCell ref="E137:J137"/>
    <mergeCell ref="A172:H172"/>
    <mergeCell ref="I172:J172"/>
    <mergeCell ref="A173:A177"/>
    <mergeCell ref="D173:D177"/>
    <mergeCell ref="E173:J173"/>
    <mergeCell ref="E174:J177"/>
    <mergeCell ref="A150:A157"/>
    <mergeCell ref="D150:D157"/>
    <mergeCell ref="E150:J150"/>
    <mergeCell ref="E151:J157"/>
    <mergeCell ref="B150:B157"/>
    <mergeCell ref="C150:C157"/>
    <mergeCell ref="D164:D171"/>
    <mergeCell ref="E164:J164"/>
    <mergeCell ref="E165:J171"/>
    <mergeCell ref="E138:J144"/>
    <mergeCell ref="A145:H145"/>
    <mergeCell ref="I145:J145"/>
  </mergeCells>
  <conditionalFormatting sqref="A69">
    <cfRule type="containsBlanks" dxfId="73" priority="34">
      <formula>LEN(TRIM(A69))=0</formula>
    </cfRule>
  </conditionalFormatting>
  <conditionalFormatting sqref="A4:J4 A6:J6 A8:J8 A10:J10 A13:B13 E13 G13 I13 A15 C15 E15 G15:J15 A17 C17 H17">
    <cfRule type="containsBlanks" dxfId="72" priority="35">
      <formula>LEN(TRIM(A4))=0</formula>
    </cfRule>
  </conditionalFormatting>
  <conditionalFormatting sqref="C20:C34">
    <cfRule type="containsBlanks" dxfId="71" priority="85">
      <formula>LEN(TRIM(C20))=0</formula>
    </cfRule>
  </conditionalFormatting>
  <conditionalFormatting sqref="C36:C44 C47:C49 C180:C185 C199:C205 C217:C221 C223:C235 C237:C242">
    <cfRule type="containsBlanks" dxfId="70" priority="151">
      <formula>LEN(TRIM(C36))=0</formula>
    </cfRule>
  </conditionalFormatting>
  <conditionalFormatting sqref="C51:C53">
    <cfRule type="containsBlanks" dxfId="69" priority="102">
      <formula>LEN(TRIM(C51))=0</formula>
    </cfRule>
  </conditionalFormatting>
  <conditionalFormatting sqref="C55:C115">
    <cfRule type="containsBlanks" dxfId="68" priority="33">
      <formula>LEN(TRIM(C55))=0</formula>
    </cfRule>
  </conditionalFormatting>
  <conditionalFormatting sqref="C66:C76">
    <cfRule type="cellIs" dxfId="67" priority="31" operator="equal">
      <formula>$A$69="No"</formula>
    </cfRule>
  </conditionalFormatting>
  <conditionalFormatting sqref="C77:C82 C102 C113:C115">
    <cfRule type="cellIs" dxfId="66" priority="30" operator="equal">
      <formula>$A$69="Si"</formula>
    </cfRule>
  </conditionalFormatting>
  <conditionalFormatting sqref="C83:C101">
    <cfRule type="cellIs" dxfId="65" priority="27" operator="equal">
      <formula>$A$69="No"</formula>
    </cfRule>
  </conditionalFormatting>
  <conditionalFormatting sqref="C103:C112">
    <cfRule type="cellIs" dxfId="64" priority="32" operator="equal">
      <formula>$A$69="No"</formula>
    </cfRule>
  </conditionalFormatting>
  <conditionalFormatting sqref="C116:C120">
    <cfRule type="containsBlanks" dxfId="63" priority="12">
      <formula>LEN(TRIM(C116))=0</formula>
    </cfRule>
  </conditionalFormatting>
  <conditionalFormatting sqref="C122">
    <cfRule type="containsBlanks" dxfId="62" priority="22">
      <formula>LEN(TRIM(C122))=0</formula>
    </cfRule>
  </conditionalFormatting>
  <conditionalFormatting sqref="C125:C135">
    <cfRule type="containsBlanks" dxfId="61" priority="100">
      <formula>LEN(TRIM(C125))=0</formula>
    </cfRule>
  </conditionalFormatting>
  <conditionalFormatting sqref="C146:C147">
    <cfRule type="containsBlanks" dxfId="60" priority="99">
      <formula>LEN(TRIM(C146))=0</formula>
    </cfRule>
  </conditionalFormatting>
  <conditionalFormatting sqref="C159:C161">
    <cfRule type="containsBlanks" dxfId="59" priority="98">
      <formula>LEN(TRIM(C159))=0</formula>
    </cfRule>
  </conditionalFormatting>
  <conditionalFormatting sqref="C164:C170">
    <cfRule type="containsBlanks" dxfId="58" priority="10">
      <formula>LEN(TRIM(C164))=0</formula>
    </cfRule>
  </conditionalFormatting>
  <conditionalFormatting sqref="C173:C176">
    <cfRule type="containsBlanks" dxfId="57" priority="5">
      <formula>LEN(TRIM(C173))=0</formula>
    </cfRule>
  </conditionalFormatting>
  <conditionalFormatting sqref="C187:C188">
    <cfRule type="containsBlanks" dxfId="56" priority="116">
      <formula>LEN(TRIM(C187))=0</formula>
    </cfRule>
  </conditionalFormatting>
  <conditionalFormatting sqref="C1:E1">
    <cfRule type="containsBlanks" dxfId="55" priority="36">
      <formula>LEN(TRIM(C1))=0</formula>
    </cfRule>
  </conditionalFormatting>
  <conditionalFormatting sqref="D20:D34 D36:D45 D47:D49 D51:D53 D122:D123 D125:D135 D137:D144 D146:D148 D150:D157 D159:D162 D164:D171 D173:D177 D180:D185 D187:D188 D190:D197 D199:D205 D207:D214 D217:D221 D223:D235 D237:D242">
    <cfRule type="cellIs" dxfId="54" priority="13" operator="equal">
      <formula>"No cumple variable"</formula>
    </cfRule>
  </conditionalFormatting>
  <conditionalFormatting sqref="D55:D120">
    <cfRule type="cellIs" dxfId="53" priority="11" operator="equal">
      <formula>"No cumple variable"</formula>
    </cfRule>
  </conditionalFormatting>
  <conditionalFormatting sqref="G1">
    <cfRule type="containsBlanks" dxfId="52" priority="95">
      <formula>LEN(TRIM(G1))=0</formula>
    </cfRule>
  </conditionalFormatting>
  <conditionalFormatting sqref="I1">
    <cfRule type="cellIs" dxfId="51" priority="92" operator="lessThan">
      <formula>0.9</formula>
    </cfRule>
    <cfRule type="cellIs" dxfId="50" priority="94" operator="equal">
      <formula>1</formula>
    </cfRule>
    <cfRule type="cellIs" dxfId="49" priority="90" operator="lessThan">
      <formula>0.7</formula>
    </cfRule>
    <cfRule type="containsBlanks" priority="89" stopIfTrue="1">
      <formula>LEN(TRIM(I1))=0</formula>
    </cfRule>
    <cfRule type="cellIs" dxfId="48" priority="93" operator="lessThan">
      <formula>1</formula>
    </cfRule>
    <cfRule type="cellIs" dxfId="47" priority="91" operator="lessThan">
      <formula>0.8</formula>
    </cfRule>
  </conditionalFormatting>
  <conditionalFormatting sqref="I19:J19">
    <cfRule type="containsText" dxfId="46" priority="88" operator="containsText" text="Cumple obligación">
      <formula>NOT(ISERROR(SEARCH("Cumple obligación",I19)))</formula>
    </cfRule>
    <cfRule type="containsText" dxfId="45" priority="87" operator="containsText" text="No cumple obligación">
      <formula>NOT(ISERROR(SEARCH("No cumple obligación",I19)))</formula>
    </cfRule>
  </conditionalFormatting>
  <conditionalFormatting sqref="I35:J35">
    <cfRule type="containsText" dxfId="44" priority="83" operator="containsText" text="No cumple obligación">
      <formula>NOT(ISERROR(SEARCH("No cumple obligación",I35)))</formula>
    </cfRule>
    <cfRule type="containsText" dxfId="43" priority="84" operator="containsText" text="Cumple obligación">
      <formula>NOT(ISERROR(SEARCH("Cumple obligación",I35)))</formula>
    </cfRule>
  </conditionalFormatting>
  <conditionalFormatting sqref="I46:J46">
    <cfRule type="containsText" dxfId="42" priority="82" operator="containsText" text="Cumple obligación">
      <formula>NOT(ISERROR(SEARCH("Cumple obligación",I46)))</formula>
    </cfRule>
    <cfRule type="containsText" dxfId="41" priority="81" operator="containsText" text="No cumple obligación">
      <formula>NOT(ISERROR(SEARCH("No cumple obligación",I46)))</formula>
    </cfRule>
  </conditionalFormatting>
  <conditionalFormatting sqref="I50:J50">
    <cfRule type="containsText" dxfId="40" priority="79" operator="containsText" text="No cumple obligación">
      <formula>NOT(ISERROR(SEARCH("No cumple obligación",I50)))</formula>
    </cfRule>
    <cfRule type="containsText" dxfId="39" priority="80" operator="containsText" text="Cumple obligación">
      <formula>NOT(ISERROR(SEARCH("Cumple obligación",I50)))</formula>
    </cfRule>
  </conditionalFormatting>
  <conditionalFormatting sqref="I54:J54">
    <cfRule type="containsText" dxfId="38" priority="28" operator="containsText" text="No cumple obligación">
      <formula>NOT(ISERROR(SEARCH("No cumple obligación",I54)))</formula>
    </cfRule>
    <cfRule type="containsText" dxfId="37" priority="29" operator="containsText" text="Cumple obligación">
      <formula>NOT(ISERROR(SEARCH("Cumple obligación",I54)))</formula>
    </cfRule>
  </conditionalFormatting>
  <conditionalFormatting sqref="I121:J121">
    <cfRule type="containsText" dxfId="36" priority="73" operator="containsText" text="No cumple obligación">
      <formula>NOT(ISERROR(SEARCH("No cumple obligación",I121)))</formula>
    </cfRule>
    <cfRule type="containsText" dxfId="35" priority="74" operator="containsText" text="Cumple obligación">
      <formula>NOT(ISERROR(SEARCH("Cumple obligación",I121)))</formula>
    </cfRule>
  </conditionalFormatting>
  <conditionalFormatting sqref="I124:J124">
    <cfRule type="containsText" dxfId="34" priority="71" operator="containsText" text="No cumple obligación">
      <formula>NOT(ISERROR(SEARCH("No cumple obligación",I124)))</formula>
    </cfRule>
    <cfRule type="containsText" dxfId="33" priority="72" operator="containsText" text="Cumple obligación">
      <formula>NOT(ISERROR(SEARCH("Cumple obligación",I124)))</formula>
    </cfRule>
  </conditionalFormatting>
  <conditionalFormatting sqref="I136:J136">
    <cfRule type="containsText" dxfId="32" priority="21" operator="containsText" text="Cumple obligación">
      <formula>NOT(ISERROR(SEARCH("Cumple obligación",I136)))</formula>
    </cfRule>
    <cfRule type="containsText" dxfId="31" priority="20" operator="containsText" text="No cumple obligación">
      <formula>NOT(ISERROR(SEARCH("No cumple obligación",I136)))</formula>
    </cfRule>
  </conditionalFormatting>
  <conditionalFormatting sqref="I145:J145">
    <cfRule type="containsText" dxfId="30" priority="67" operator="containsText" text="No cumple obligación">
      <formula>NOT(ISERROR(SEARCH("No cumple obligación",I145)))</formula>
    </cfRule>
    <cfRule type="containsText" dxfId="29" priority="68" operator="containsText" text="Cumple obligación">
      <formula>NOT(ISERROR(SEARCH("Cumple obligación",I145)))</formula>
    </cfRule>
  </conditionalFormatting>
  <conditionalFormatting sqref="I149:J149">
    <cfRule type="containsText" dxfId="28" priority="65" operator="containsText" text="No cumple obligación">
      <formula>NOT(ISERROR(SEARCH("No cumple obligación",I149)))</formula>
    </cfRule>
    <cfRule type="containsText" dxfId="27" priority="66" operator="containsText" text="Cumple obligación">
      <formula>NOT(ISERROR(SEARCH("Cumple obligación",I149)))</formula>
    </cfRule>
  </conditionalFormatting>
  <conditionalFormatting sqref="I158:J158">
    <cfRule type="containsText" dxfId="26" priority="15" operator="containsText" text="Cumple obligación">
      <formula>NOT(ISERROR(SEARCH("Cumple obligación",I158)))</formula>
    </cfRule>
    <cfRule type="containsText" dxfId="25" priority="14" operator="containsText" text="No cumple obligación">
      <formula>NOT(ISERROR(SEARCH("No cumple obligación",I158)))</formula>
    </cfRule>
  </conditionalFormatting>
  <conditionalFormatting sqref="I163:J163">
    <cfRule type="containsText" dxfId="24" priority="4" operator="containsText" text="Cumple obligación">
      <formula>NOT(ISERROR(SEARCH("Cumple obligación",I163)))</formula>
    </cfRule>
    <cfRule type="containsText" dxfId="23" priority="3" operator="containsText" text="No cumple obligación">
      <formula>NOT(ISERROR(SEARCH("No cumple obligación",I163)))</formula>
    </cfRule>
  </conditionalFormatting>
  <conditionalFormatting sqref="I172:J172">
    <cfRule type="containsText" dxfId="22" priority="1" operator="containsText" text="No cumple obligación">
      <formula>NOT(ISERROR(SEARCH("No cumple obligación",I172)))</formula>
    </cfRule>
    <cfRule type="containsText" dxfId="21" priority="2" operator="containsText" text="Cumple obligación">
      <formula>NOT(ISERROR(SEARCH("Cumple obligación",I172)))</formula>
    </cfRule>
  </conditionalFormatting>
  <conditionalFormatting sqref="I179:J179">
    <cfRule type="containsText" dxfId="20" priority="57" operator="containsText" text="No cumple obligación">
      <formula>NOT(ISERROR(SEARCH("No cumple obligación",I179)))</formula>
    </cfRule>
    <cfRule type="containsText" dxfId="19" priority="58" operator="containsText" text="Cumple obligación">
      <formula>NOT(ISERROR(SEARCH("Cumple obligación",I179)))</formula>
    </cfRule>
  </conditionalFormatting>
  <conditionalFormatting sqref="I186:J186">
    <cfRule type="containsText" dxfId="18" priority="55" operator="containsText" text="No cumple obligación">
      <formula>NOT(ISERROR(SEARCH("No cumple obligación",I186)))</formula>
    </cfRule>
    <cfRule type="containsText" dxfId="17" priority="56" operator="containsText" text="Cumple obligación">
      <formula>NOT(ISERROR(SEARCH("Cumple obligación",I186)))</formula>
    </cfRule>
  </conditionalFormatting>
  <conditionalFormatting sqref="I189:J189">
    <cfRule type="containsText" dxfId="16" priority="53" operator="containsText" text="No cumple obligación">
      <formula>NOT(ISERROR(SEARCH("No cumple obligación",I189)))</formula>
    </cfRule>
    <cfRule type="containsText" dxfId="15" priority="54" operator="containsText" text="Cumple obligación">
      <formula>NOT(ISERROR(SEARCH("Cumple obligación",I189)))</formula>
    </cfRule>
  </conditionalFormatting>
  <conditionalFormatting sqref="I198:J198">
    <cfRule type="containsText" dxfId="14" priority="52" operator="containsText" text="Cumple obligación">
      <formula>NOT(ISERROR(SEARCH("Cumple obligación",I198)))</formula>
    </cfRule>
    <cfRule type="containsText" dxfId="13" priority="51" operator="containsText" text="No cumple obligación">
      <formula>NOT(ISERROR(SEARCH("No cumple obligación",I198)))</formula>
    </cfRule>
  </conditionalFormatting>
  <conditionalFormatting sqref="I206:J206">
    <cfRule type="containsText" dxfId="12" priority="50" operator="containsText" text="Cumple obligación">
      <formula>NOT(ISERROR(SEARCH("Cumple obligación",I206)))</formula>
    </cfRule>
    <cfRule type="containsText" dxfId="11" priority="49" operator="containsText" text="No cumple obligación">
      <formula>NOT(ISERROR(SEARCH("No cumple obligación",I206)))</formula>
    </cfRule>
  </conditionalFormatting>
  <conditionalFormatting sqref="I216:J216">
    <cfRule type="containsText" dxfId="10" priority="48" operator="containsText" text="Cumple obligación">
      <formula>NOT(ISERROR(SEARCH("Cumple obligación",I216)))</formula>
    </cfRule>
    <cfRule type="containsText" dxfId="9" priority="47" operator="containsText" text="No cumple obligación">
      <formula>NOT(ISERROR(SEARCH("No cumple obligación",I216)))</formula>
    </cfRule>
  </conditionalFormatting>
  <conditionalFormatting sqref="I222:J222">
    <cfRule type="containsText" dxfId="8" priority="46" operator="containsText" text="Cumple obligación">
      <formula>NOT(ISERROR(SEARCH("Cumple obligación",I222)))</formula>
    </cfRule>
    <cfRule type="containsText" dxfId="7" priority="45" operator="containsText" text="No cumple obligación">
      <formula>NOT(ISERROR(SEARCH("No cumple obligación",I222)))</formula>
    </cfRule>
  </conditionalFormatting>
  <conditionalFormatting sqref="I236:J236">
    <cfRule type="containsText" dxfId="6" priority="44" operator="containsText" text="Cumple obligación">
      <formula>NOT(ISERROR(SEARCH("Cumple obligación",I236)))</formula>
    </cfRule>
    <cfRule type="containsText" dxfId="5" priority="43" operator="containsText" text="No cumple obligación">
      <formula>NOT(ISERROR(SEARCH("No cumple obligación",I236)))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INTERNADO RAJ SRPA&amp;R&amp;"Arial,Normal"&amp;10F1.A31.G27.P 
Versión 1 
Página &amp;P de &amp;N 
21/05/2024 
Clasificación de la Información 
Clasificada</oddHeader>
    <oddFooter>&amp;C&amp;G</oddFooter>
  </headerFooter>
  <rowBreaks count="8" manualBreakCount="8">
    <brk id="17" max="9" man="1"/>
    <brk id="53" max="9" man="1"/>
    <brk id="65" max="9" man="1"/>
    <brk id="92" max="9" man="1"/>
    <brk id="115" max="9" man="1"/>
    <brk id="242" max="9" man="1"/>
    <brk id="247" max="9" man="1"/>
    <brk id="249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C125:C135 C239:C242 C199:C205 C180:C185 C146 C217:C221 C223:C234 C173 C51:C52 C161 C36:C39 C47:C49 C159 C20:C33 C187:C188 C55:C120 C237 C166:C170 C164 C175:C176 C41:C42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C148 C45 C162 C171 C177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D190:D197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A69:A70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C34 C160 C40 C53 C147 C235 C238 C43:C44 C165 C174 C122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D150:D157 D207:D214 D137:D144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J10"/>
  <sheetViews>
    <sheetView showGridLines="0" tabSelected="1" topLeftCell="KH1" zoomScale="60" zoomScaleNormal="60" workbookViewId="0">
      <pane ySplit="9" topLeftCell="A10" activePane="bottomLeft" state="frozen"/>
      <selection pane="bottomLeft" activeCell="KW1" sqref="KW1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48" width="35.7109375" style="2" customWidth="1"/>
    <col min="49" max="102" width="25.7109375" style="2"/>
    <col min="103" max="143" width="11.7109375" style="2" customWidth="1"/>
    <col min="144" max="144" width="15.7109375" style="2" customWidth="1"/>
    <col min="145" max="178" width="11.42578125" style="2" customWidth="1"/>
    <col min="179" max="266" width="11.7109375" style="2" customWidth="1"/>
    <col min="267" max="16384" width="25.7109375" style="2"/>
  </cols>
  <sheetData>
    <row r="1" spans="1:322" ht="30" customHeight="1" x14ac:dyDescent="0.25">
      <c r="A1" s="267"/>
      <c r="B1" s="272" t="s">
        <v>333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  <c r="IM1" s="273"/>
      <c r="IN1" s="273"/>
      <c r="IO1" s="273"/>
      <c r="IP1" s="273"/>
      <c r="IQ1" s="273"/>
      <c r="IR1" s="273"/>
      <c r="IS1" s="273"/>
      <c r="IT1" s="273"/>
      <c r="IU1" s="273"/>
      <c r="IV1" s="273"/>
      <c r="IW1" s="273"/>
      <c r="IX1" s="273"/>
      <c r="IY1" s="273"/>
      <c r="IZ1" s="273"/>
      <c r="JA1" s="273"/>
      <c r="JB1" s="273"/>
      <c r="JC1" s="273"/>
      <c r="JD1" s="273"/>
      <c r="JE1" s="273"/>
      <c r="JF1" s="273"/>
      <c r="JG1" s="273"/>
      <c r="JH1" s="273"/>
      <c r="JI1" s="273"/>
      <c r="JJ1" s="273"/>
      <c r="JK1" s="273"/>
      <c r="JL1" s="273"/>
      <c r="JM1" s="273"/>
      <c r="JN1" s="273"/>
      <c r="JO1" s="273"/>
      <c r="JP1" s="273"/>
      <c r="JQ1" s="273"/>
      <c r="JR1" s="273"/>
      <c r="JS1" s="273"/>
      <c r="JT1" s="273"/>
      <c r="JU1" s="273"/>
      <c r="JV1" s="273"/>
      <c r="JW1" s="273"/>
      <c r="JX1" s="273"/>
      <c r="JY1" s="273"/>
      <c r="JZ1" s="273"/>
      <c r="KA1" s="273"/>
      <c r="KB1" s="273"/>
      <c r="KC1" s="273"/>
      <c r="KD1" s="273"/>
      <c r="KE1" s="273"/>
      <c r="KF1" s="273"/>
      <c r="KG1" s="273"/>
      <c r="KH1" s="273"/>
      <c r="KI1" s="273"/>
      <c r="KJ1" s="273"/>
      <c r="KK1" s="273"/>
      <c r="KL1" s="273"/>
      <c r="KM1" s="273"/>
      <c r="KN1" s="273"/>
      <c r="KO1" s="273"/>
      <c r="KP1" s="273"/>
      <c r="KQ1" s="273"/>
      <c r="KR1" s="273"/>
      <c r="KS1" s="273"/>
      <c r="KT1" s="273"/>
      <c r="KU1" s="273"/>
      <c r="KV1" s="274"/>
      <c r="KW1" s="81" t="s">
        <v>393</v>
      </c>
      <c r="KX1" s="44">
        <v>45433</v>
      </c>
    </row>
    <row r="2" spans="1:322" ht="30" customHeight="1" x14ac:dyDescent="0.25">
      <c r="A2" s="268"/>
      <c r="B2" s="275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  <c r="IX2" s="276"/>
      <c r="IY2" s="276"/>
      <c r="IZ2" s="276"/>
      <c r="JA2" s="276"/>
      <c r="JB2" s="276"/>
      <c r="JC2" s="276"/>
      <c r="JD2" s="276"/>
      <c r="JE2" s="276"/>
      <c r="JF2" s="276"/>
      <c r="JG2" s="276"/>
      <c r="JH2" s="276"/>
      <c r="JI2" s="276"/>
      <c r="JJ2" s="276"/>
      <c r="JK2" s="276"/>
      <c r="JL2" s="276"/>
      <c r="JM2" s="276"/>
      <c r="JN2" s="276"/>
      <c r="JO2" s="276"/>
      <c r="JP2" s="276"/>
      <c r="JQ2" s="276"/>
      <c r="JR2" s="276"/>
      <c r="JS2" s="276"/>
      <c r="JT2" s="276"/>
      <c r="JU2" s="276"/>
      <c r="JV2" s="276"/>
      <c r="JW2" s="276"/>
      <c r="JX2" s="276"/>
      <c r="JY2" s="276"/>
      <c r="JZ2" s="276"/>
      <c r="KA2" s="276"/>
      <c r="KB2" s="276"/>
      <c r="KC2" s="276"/>
      <c r="KD2" s="276"/>
      <c r="KE2" s="276"/>
      <c r="KF2" s="276"/>
      <c r="KG2" s="276"/>
      <c r="KH2" s="276"/>
      <c r="KI2" s="276"/>
      <c r="KJ2" s="276"/>
      <c r="KK2" s="276"/>
      <c r="KL2" s="276"/>
      <c r="KM2" s="276"/>
      <c r="KN2" s="276"/>
      <c r="KO2" s="276"/>
      <c r="KP2" s="276"/>
      <c r="KQ2" s="276"/>
      <c r="KR2" s="276"/>
      <c r="KS2" s="276"/>
      <c r="KT2" s="276"/>
      <c r="KU2" s="276"/>
      <c r="KV2" s="277"/>
      <c r="KW2" s="82" t="s">
        <v>80</v>
      </c>
      <c r="KX2" s="38" t="s">
        <v>81</v>
      </c>
    </row>
    <row r="3" spans="1:322" ht="30" customHeight="1" thickBot="1" x14ac:dyDescent="0.3">
      <c r="A3" s="269"/>
      <c r="B3" s="278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  <c r="IX3" s="279"/>
      <c r="IY3" s="279"/>
      <c r="IZ3" s="279"/>
      <c r="JA3" s="279"/>
      <c r="JB3" s="279"/>
      <c r="JC3" s="279"/>
      <c r="JD3" s="279"/>
      <c r="JE3" s="279"/>
      <c r="JF3" s="279"/>
      <c r="JG3" s="279"/>
      <c r="JH3" s="279"/>
      <c r="JI3" s="279"/>
      <c r="JJ3" s="279"/>
      <c r="JK3" s="279"/>
      <c r="JL3" s="279"/>
      <c r="JM3" s="279"/>
      <c r="JN3" s="279"/>
      <c r="JO3" s="279"/>
      <c r="JP3" s="279"/>
      <c r="JQ3" s="279"/>
      <c r="JR3" s="279"/>
      <c r="JS3" s="279"/>
      <c r="JT3" s="279"/>
      <c r="JU3" s="279"/>
      <c r="JV3" s="279"/>
      <c r="JW3" s="279"/>
      <c r="JX3" s="279"/>
      <c r="JY3" s="279"/>
      <c r="JZ3" s="279"/>
      <c r="KA3" s="279"/>
      <c r="KB3" s="279"/>
      <c r="KC3" s="279"/>
      <c r="KD3" s="279"/>
      <c r="KE3" s="279"/>
      <c r="KF3" s="279"/>
      <c r="KG3" s="279"/>
      <c r="KH3" s="279"/>
      <c r="KI3" s="279"/>
      <c r="KJ3" s="279"/>
      <c r="KK3" s="279"/>
      <c r="KL3" s="279"/>
      <c r="KM3" s="279"/>
      <c r="KN3" s="279"/>
      <c r="KO3" s="279"/>
      <c r="KP3" s="279"/>
      <c r="KQ3" s="279"/>
      <c r="KR3" s="279"/>
      <c r="KS3" s="279"/>
      <c r="KT3" s="279"/>
      <c r="KU3" s="279"/>
      <c r="KV3" s="280"/>
      <c r="KW3" s="270" t="s">
        <v>82</v>
      </c>
      <c r="KX3" s="271"/>
    </row>
    <row r="4" spans="1:322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83" t="s">
        <v>83</v>
      </c>
      <c r="AX4" s="83" t="s">
        <v>83</v>
      </c>
      <c r="AY4" s="83" t="s">
        <v>83</v>
      </c>
      <c r="AZ4" s="83" t="s">
        <v>83</v>
      </c>
      <c r="BA4" s="83" t="s">
        <v>83</v>
      </c>
      <c r="BB4" s="83" t="s">
        <v>83</v>
      </c>
      <c r="BC4" s="83" t="s">
        <v>83</v>
      </c>
      <c r="BD4" s="83" t="s">
        <v>83</v>
      </c>
      <c r="BE4" s="83" t="s">
        <v>83</v>
      </c>
      <c r="BF4" s="83" t="s">
        <v>83</v>
      </c>
      <c r="BG4" s="83" t="s">
        <v>83</v>
      </c>
      <c r="BH4" s="83" t="s">
        <v>83</v>
      </c>
      <c r="BI4" s="83" t="s">
        <v>83</v>
      </c>
      <c r="BJ4" s="83" t="s">
        <v>83</v>
      </c>
      <c r="BK4" s="83" t="s">
        <v>83</v>
      </c>
      <c r="BL4" s="83" t="s">
        <v>83</v>
      </c>
      <c r="BM4" s="83" t="s">
        <v>83</v>
      </c>
      <c r="BN4" s="83" t="s">
        <v>83</v>
      </c>
      <c r="BO4" s="83" t="s">
        <v>83</v>
      </c>
      <c r="BP4" s="84" t="s">
        <v>84</v>
      </c>
      <c r="BQ4" s="84" t="s">
        <v>84</v>
      </c>
      <c r="BR4" s="84" t="s">
        <v>84</v>
      </c>
      <c r="BS4" s="84" t="s">
        <v>84</v>
      </c>
      <c r="BT4" s="84" t="s">
        <v>84</v>
      </c>
      <c r="BU4" s="85" t="s">
        <v>85</v>
      </c>
      <c r="BV4" s="85" t="s">
        <v>85</v>
      </c>
      <c r="BW4" s="85" t="s">
        <v>85</v>
      </c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76"/>
      <c r="KX4" s="76"/>
    </row>
    <row r="5" spans="1:322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65" t="s">
        <v>86</v>
      </c>
      <c r="AX5" s="65" t="s">
        <v>86</v>
      </c>
      <c r="AY5" s="64" t="s">
        <v>87</v>
      </c>
      <c r="AZ5" s="66" t="s">
        <v>88</v>
      </c>
      <c r="BA5" s="67" t="s">
        <v>89</v>
      </c>
      <c r="BB5" s="67" t="s">
        <v>89</v>
      </c>
      <c r="BC5" s="67" t="s">
        <v>89</v>
      </c>
      <c r="BD5" s="67" t="s">
        <v>89</v>
      </c>
      <c r="BE5" s="67" t="s">
        <v>89</v>
      </c>
      <c r="BF5" s="67" t="s">
        <v>89</v>
      </c>
      <c r="BG5" s="67" t="s">
        <v>89</v>
      </c>
      <c r="BH5" s="65" t="s">
        <v>86</v>
      </c>
      <c r="BI5" s="65" t="s">
        <v>86</v>
      </c>
      <c r="BJ5" s="68" t="s">
        <v>90</v>
      </c>
      <c r="BK5" s="68" t="s">
        <v>90</v>
      </c>
      <c r="BL5" s="35" t="s">
        <v>91</v>
      </c>
      <c r="BM5" s="35" t="s">
        <v>91</v>
      </c>
      <c r="BN5" s="103" t="s">
        <v>299</v>
      </c>
      <c r="BO5" s="103" t="s">
        <v>299</v>
      </c>
      <c r="BP5" s="77"/>
      <c r="BQ5" s="77"/>
      <c r="BR5" s="77"/>
      <c r="BS5" s="77"/>
      <c r="BT5" s="77"/>
      <c r="BU5" s="78"/>
      <c r="BV5" s="78"/>
      <c r="BW5" s="78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76"/>
      <c r="KX5" s="76"/>
    </row>
    <row r="6" spans="1:322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87">
        <v>3</v>
      </c>
      <c r="AX6" s="87">
        <v>3</v>
      </c>
      <c r="AY6" s="87">
        <v>3</v>
      </c>
      <c r="AZ6" s="87">
        <v>1</v>
      </c>
      <c r="BA6" s="87">
        <v>3</v>
      </c>
      <c r="BB6" s="87">
        <v>3</v>
      </c>
      <c r="BC6" s="87">
        <v>3</v>
      </c>
      <c r="BD6" s="87">
        <v>3</v>
      </c>
      <c r="BE6" s="87">
        <v>3</v>
      </c>
      <c r="BF6" s="87">
        <v>3</v>
      </c>
      <c r="BG6" s="87">
        <v>3</v>
      </c>
      <c r="BH6" s="87">
        <v>2</v>
      </c>
      <c r="BI6" s="87">
        <v>3</v>
      </c>
      <c r="BJ6" s="87">
        <v>3</v>
      </c>
      <c r="BK6" s="87">
        <v>3</v>
      </c>
      <c r="BL6" s="87">
        <v>2</v>
      </c>
      <c r="BM6" s="87">
        <v>3</v>
      </c>
      <c r="BN6" s="87">
        <v>3</v>
      </c>
      <c r="BO6" s="87">
        <v>3</v>
      </c>
      <c r="BP6" s="87">
        <v>3</v>
      </c>
      <c r="BQ6" s="87">
        <v>2</v>
      </c>
      <c r="BR6" s="87">
        <v>3</v>
      </c>
      <c r="BS6" s="87">
        <v>3</v>
      </c>
      <c r="BT6" s="87">
        <v>3</v>
      </c>
      <c r="BU6" s="87">
        <v>1</v>
      </c>
      <c r="BV6" s="87">
        <v>3</v>
      </c>
      <c r="BW6" s="87">
        <v>2</v>
      </c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76"/>
      <c r="KX6" s="76"/>
    </row>
    <row r="7" spans="1:322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6" t="s">
        <v>92</v>
      </c>
      <c r="AC7" s="86" t="s">
        <v>92</v>
      </c>
      <c r="AD7" s="86" t="s">
        <v>92</v>
      </c>
      <c r="AE7" s="86" t="s">
        <v>92</v>
      </c>
      <c r="AF7" s="86" t="s">
        <v>92</v>
      </c>
      <c r="AG7" s="86" t="s">
        <v>92</v>
      </c>
      <c r="AH7" s="86" t="s">
        <v>92</v>
      </c>
      <c r="AI7" s="86" t="s">
        <v>92</v>
      </c>
      <c r="AJ7" s="86" t="s">
        <v>92</v>
      </c>
      <c r="AK7" s="86" t="s">
        <v>92</v>
      </c>
      <c r="AL7" s="86" t="s">
        <v>92</v>
      </c>
      <c r="AM7" s="86" t="s">
        <v>92</v>
      </c>
      <c r="AN7" s="86" t="s">
        <v>92</v>
      </c>
      <c r="AO7" s="86" t="s">
        <v>92</v>
      </c>
      <c r="AP7" s="86" t="s">
        <v>92</v>
      </c>
      <c r="AQ7" s="86" t="s">
        <v>92</v>
      </c>
      <c r="AR7" s="86" t="s">
        <v>92</v>
      </c>
      <c r="AS7" s="86" t="s">
        <v>92</v>
      </c>
      <c r="AT7" s="86" t="s">
        <v>92</v>
      </c>
      <c r="AU7" s="86" t="s">
        <v>92</v>
      </c>
      <c r="AV7" s="86" t="s">
        <v>92</v>
      </c>
      <c r="AW7" s="79" t="s">
        <v>93</v>
      </c>
      <c r="AX7" s="39" t="s">
        <v>93</v>
      </c>
      <c r="AY7" s="39" t="s">
        <v>93</v>
      </c>
      <c r="AZ7" s="39" t="s">
        <v>93</v>
      </c>
      <c r="BA7" s="39" t="s">
        <v>93</v>
      </c>
      <c r="BB7" s="39" t="s">
        <v>93</v>
      </c>
      <c r="BC7" s="39" t="s">
        <v>93</v>
      </c>
      <c r="BD7" s="39" t="s">
        <v>93</v>
      </c>
      <c r="BE7" s="39" t="s">
        <v>93</v>
      </c>
      <c r="BF7" s="39" t="s">
        <v>93</v>
      </c>
      <c r="BG7" s="39" t="s">
        <v>93</v>
      </c>
      <c r="BH7" s="39" t="s">
        <v>93</v>
      </c>
      <c r="BI7" s="39" t="s">
        <v>93</v>
      </c>
      <c r="BJ7" s="39" t="s">
        <v>93</v>
      </c>
      <c r="BK7" s="39" t="s">
        <v>93</v>
      </c>
      <c r="BL7" s="39" t="s">
        <v>93</v>
      </c>
      <c r="BM7" s="39" t="s">
        <v>93</v>
      </c>
      <c r="BN7" s="39" t="s">
        <v>93</v>
      </c>
      <c r="BO7" s="39" t="s">
        <v>93</v>
      </c>
      <c r="BP7" s="39" t="s">
        <v>93</v>
      </c>
      <c r="BQ7" s="39" t="s">
        <v>93</v>
      </c>
      <c r="BR7" s="39" t="s">
        <v>93</v>
      </c>
      <c r="BS7" s="39" t="s">
        <v>93</v>
      </c>
      <c r="BT7" s="39" t="s">
        <v>93</v>
      </c>
      <c r="BU7" s="39" t="s">
        <v>93</v>
      </c>
      <c r="BV7" s="39" t="s">
        <v>93</v>
      </c>
      <c r="BW7" s="39" t="s">
        <v>93</v>
      </c>
      <c r="BX7" s="88" t="s">
        <v>94</v>
      </c>
      <c r="BY7" s="88" t="s">
        <v>94</v>
      </c>
      <c r="BZ7" s="88" t="s">
        <v>94</v>
      </c>
      <c r="CA7" s="88" t="s">
        <v>94</v>
      </c>
      <c r="CB7" s="88" t="s">
        <v>94</v>
      </c>
      <c r="CC7" s="88" t="s">
        <v>94</v>
      </c>
      <c r="CD7" s="88" t="s">
        <v>94</v>
      </c>
      <c r="CE7" s="88" t="s">
        <v>94</v>
      </c>
      <c r="CF7" s="88" t="s">
        <v>94</v>
      </c>
      <c r="CG7" s="88" t="s">
        <v>94</v>
      </c>
      <c r="CH7" s="88" t="s">
        <v>94</v>
      </c>
      <c r="CI7" s="88" t="s">
        <v>94</v>
      </c>
      <c r="CJ7" s="88" t="s">
        <v>94</v>
      </c>
      <c r="CK7" s="88" t="s">
        <v>94</v>
      </c>
      <c r="CL7" s="88" t="s">
        <v>94</v>
      </c>
      <c r="CM7" s="88" t="s">
        <v>94</v>
      </c>
      <c r="CN7" s="88" t="s">
        <v>94</v>
      </c>
      <c r="CO7" s="88" t="s">
        <v>94</v>
      </c>
      <c r="CP7" s="88" t="s">
        <v>94</v>
      </c>
      <c r="CQ7" s="88" t="s">
        <v>94</v>
      </c>
      <c r="CR7" s="88" t="s">
        <v>94</v>
      </c>
      <c r="CS7" s="88" t="s">
        <v>94</v>
      </c>
      <c r="CT7" s="88" t="s">
        <v>94</v>
      </c>
      <c r="CU7" s="88" t="s">
        <v>94</v>
      </c>
      <c r="CV7" s="88" t="s">
        <v>94</v>
      </c>
      <c r="CW7" s="88" t="s">
        <v>94</v>
      </c>
      <c r="CX7" s="88" t="s">
        <v>94</v>
      </c>
      <c r="CY7" s="89" t="s">
        <v>95</v>
      </c>
      <c r="CZ7" s="89" t="s">
        <v>95</v>
      </c>
      <c r="DA7" s="89" t="s">
        <v>95</v>
      </c>
      <c r="DB7" s="89" t="s">
        <v>95</v>
      </c>
      <c r="DC7" s="89" t="s">
        <v>95</v>
      </c>
      <c r="DD7" s="89" t="s">
        <v>95</v>
      </c>
      <c r="DE7" s="89" t="s">
        <v>95</v>
      </c>
      <c r="DF7" s="89" t="s">
        <v>95</v>
      </c>
      <c r="DG7" s="89" t="s">
        <v>95</v>
      </c>
      <c r="DH7" s="89" t="s">
        <v>95</v>
      </c>
      <c r="DI7" s="89" t="s">
        <v>95</v>
      </c>
      <c r="DJ7" s="89" t="s">
        <v>95</v>
      </c>
      <c r="DK7" s="89" t="s">
        <v>95</v>
      </c>
      <c r="DL7" s="89" t="s">
        <v>95</v>
      </c>
      <c r="DM7" s="89" t="s">
        <v>95</v>
      </c>
      <c r="DN7" s="89" t="s">
        <v>95</v>
      </c>
      <c r="DO7" s="89" t="s">
        <v>95</v>
      </c>
      <c r="DP7" s="89" t="s">
        <v>95</v>
      </c>
      <c r="DQ7" s="89" t="s">
        <v>95</v>
      </c>
      <c r="DR7" s="89" t="s">
        <v>95</v>
      </c>
      <c r="DS7" s="89" t="s">
        <v>95</v>
      </c>
      <c r="DT7" s="89" t="s">
        <v>95</v>
      </c>
      <c r="DU7" s="89" t="s">
        <v>95</v>
      </c>
      <c r="DV7" s="89" t="s">
        <v>95</v>
      </c>
      <c r="DW7" s="89" t="s">
        <v>95</v>
      </c>
      <c r="DX7" s="89" t="s">
        <v>95</v>
      </c>
      <c r="DY7" s="89" t="s">
        <v>95</v>
      </c>
      <c r="DZ7" s="89" t="s">
        <v>95</v>
      </c>
      <c r="EA7" s="89" t="s">
        <v>95</v>
      </c>
      <c r="EB7" s="89" t="s">
        <v>95</v>
      </c>
      <c r="EC7" s="89" t="s">
        <v>95</v>
      </c>
      <c r="ED7" s="89" t="s">
        <v>95</v>
      </c>
      <c r="EE7" s="89" t="s">
        <v>95</v>
      </c>
      <c r="EF7" s="89" t="s">
        <v>95</v>
      </c>
      <c r="EG7" s="89" t="s">
        <v>95</v>
      </c>
      <c r="EH7" s="89" t="s">
        <v>95</v>
      </c>
      <c r="EI7" s="89" t="s">
        <v>95</v>
      </c>
      <c r="EJ7" s="89" t="s">
        <v>95</v>
      </c>
      <c r="EK7" s="89" t="s">
        <v>95</v>
      </c>
      <c r="EL7" s="89" t="s">
        <v>95</v>
      </c>
      <c r="EM7" s="89" t="s">
        <v>95</v>
      </c>
      <c r="EN7" s="89"/>
      <c r="EO7" s="89" t="s">
        <v>95</v>
      </c>
      <c r="EP7" s="89" t="s">
        <v>95</v>
      </c>
      <c r="EQ7" s="89" t="s">
        <v>95</v>
      </c>
      <c r="ER7" s="89" t="s">
        <v>95</v>
      </c>
      <c r="ES7" s="89" t="s">
        <v>95</v>
      </c>
      <c r="ET7" s="89" t="s">
        <v>95</v>
      </c>
      <c r="EU7" s="89" t="s">
        <v>95</v>
      </c>
      <c r="EV7" s="89" t="s">
        <v>95</v>
      </c>
      <c r="EW7" s="89" t="s">
        <v>95</v>
      </c>
      <c r="EX7" s="89" t="s">
        <v>95</v>
      </c>
      <c r="EY7" s="89" t="s">
        <v>95</v>
      </c>
      <c r="EZ7" s="89" t="s">
        <v>95</v>
      </c>
      <c r="FA7" s="89" t="s">
        <v>95</v>
      </c>
      <c r="FB7" s="89" t="s">
        <v>95</v>
      </c>
      <c r="FC7" s="89" t="s">
        <v>95</v>
      </c>
      <c r="FD7" s="89" t="s">
        <v>95</v>
      </c>
      <c r="FE7" s="89" t="s">
        <v>95</v>
      </c>
      <c r="FF7" s="89" t="s">
        <v>95</v>
      </c>
      <c r="FG7" s="89" t="s">
        <v>95</v>
      </c>
      <c r="FH7" s="89" t="s">
        <v>95</v>
      </c>
      <c r="FI7" s="89" t="s">
        <v>95</v>
      </c>
      <c r="FJ7" s="89" t="s">
        <v>95</v>
      </c>
      <c r="FK7" s="89" t="s">
        <v>95</v>
      </c>
      <c r="FL7" s="89" t="s">
        <v>95</v>
      </c>
      <c r="FM7" s="89" t="s">
        <v>95</v>
      </c>
      <c r="FN7" s="89" t="s">
        <v>95</v>
      </c>
      <c r="FO7" s="89" t="s">
        <v>95</v>
      </c>
      <c r="FP7" s="89" t="s">
        <v>95</v>
      </c>
      <c r="FQ7" s="89" t="s">
        <v>95</v>
      </c>
      <c r="FR7" s="89" t="s">
        <v>95</v>
      </c>
      <c r="FS7" s="89" t="s">
        <v>95</v>
      </c>
      <c r="FT7" s="89" t="s">
        <v>95</v>
      </c>
      <c r="FU7" s="89" t="s">
        <v>95</v>
      </c>
      <c r="FV7" s="89" t="s">
        <v>95</v>
      </c>
      <c r="FW7" s="89" t="s">
        <v>95</v>
      </c>
      <c r="FX7" s="89" t="s">
        <v>95</v>
      </c>
      <c r="FY7" s="89" t="s">
        <v>95</v>
      </c>
      <c r="FZ7" s="89" t="s">
        <v>95</v>
      </c>
      <c r="GA7" s="89" t="s">
        <v>95</v>
      </c>
      <c r="GB7" s="89" t="s">
        <v>95</v>
      </c>
      <c r="GC7" s="89" t="s">
        <v>95</v>
      </c>
      <c r="GD7" s="89" t="s">
        <v>95</v>
      </c>
      <c r="GE7" s="89" t="s">
        <v>95</v>
      </c>
      <c r="GF7" s="89" t="s">
        <v>95</v>
      </c>
      <c r="GG7" s="89" t="s">
        <v>95</v>
      </c>
      <c r="GH7" s="89" t="s">
        <v>95</v>
      </c>
      <c r="GI7" s="89" t="s">
        <v>95</v>
      </c>
      <c r="GJ7" s="89" t="s">
        <v>95</v>
      </c>
      <c r="GK7" s="89" t="s">
        <v>95</v>
      </c>
      <c r="GL7" s="89" t="s">
        <v>95</v>
      </c>
      <c r="GM7" s="89" t="s">
        <v>95</v>
      </c>
      <c r="GN7" s="89" t="s">
        <v>95</v>
      </c>
      <c r="GO7" s="89" t="s">
        <v>95</v>
      </c>
      <c r="GP7" s="89" t="s">
        <v>95</v>
      </c>
      <c r="GQ7" s="89" t="s">
        <v>95</v>
      </c>
      <c r="GR7" s="89" t="s">
        <v>95</v>
      </c>
      <c r="GS7" s="89" t="s">
        <v>95</v>
      </c>
      <c r="GT7" s="89" t="s">
        <v>95</v>
      </c>
      <c r="GU7" s="89" t="s">
        <v>95</v>
      </c>
      <c r="GV7" s="89" t="s">
        <v>95</v>
      </c>
      <c r="GW7" s="89" t="s">
        <v>95</v>
      </c>
      <c r="GX7" s="89" t="s">
        <v>95</v>
      </c>
      <c r="GY7" s="89" t="s">
        <v>95</v>
      </c>
      <c r="GZ7" s="89" t="s">
        <v>95</v>
      </c>
      <c r="HA7" s="89" t="s">
        <v>95</v>
      </c>
      <c r="HB7" s="89" t="s">
        <v>95</v>
      </c>
      <c r="HC7" s="89" t="s">
        <v>95</v>
      </c>
      <c r="HD7" s="89" t="s">
        <v>95</v>
      </c>
      <c r="HE7" s="89" t="s">
        <v>95</v>
      </c>
      <c r="HF7" s="89" t="s">
        <v>95</v>
      </c>
      <c r="HG7" s="89" t="s">
        <v>95</v>
      </c>
      <c r="HH7" s="89" t="s">
        <v>95</v>
      </c>
      <c r="HI7" s="89" t="s">
        <v>95</v>
      </c>
      <c r="HJ7" s="89" t="s">
        <v>95</v>
      </c>
      <c r="HK7" s="89" t="s">
        <v>95</v>
      </c>
      <c r="HL7" s="89" t="s">
        <v>95</v>
      </c>
      <c r="HM7" s="89" t="s">
        <v>95</v>
      </c>
      <c r="HN7" s="89" t="s">
        <v>95</v>
      </c>
      <c r="HO7" s="89" t="s">
        <v>95</v>
      </c>
      <c r="HP7" s="89" t="s">
        <v>95</v>
      </c>
      <c r="HQ7" s="89" t="s">
        <v>95</v>
      </c>
      <c r="HR7" s="89" t="s">
        <v>95</v>
      </c>
      <c r="HS7" s="89" t="s">
        <v>95</v>
      </c>
      <c r="HT7" s="89" t="s">
        <v>95</v>
      </c>
      <c r="HU7" s="89" t="s">
        <v>95</v>
      </c>
      <c r="HV7" s="89" t="s">
        <v>95</v>
      </c>
      <c r="HW7" s="89" t="s">
        <v>95</v>
      </c>
      <c r="HX7" s="89" t="s">
        <v>95</v>
      </c>
      <c r="HY7" s="89" t="s">
        <v>95</v>
      </c>
      <c r="HZ7" s="89" t="s">
        <v>95</v>
      </c>
      <c r="IA7" s="89" t="s">
        <v>95</v>
      </c>
      <c r="IB7" s="89" t="s">
        <v>95</v>
      </c>
      <c r="IC7" s="89" t="s">
        <v>95</v>
      </c>
      <c r="ID7" s="89" t="s">
        <v>95</v>
      </c>
      <c r="IE7" s="89" t="s">
        <v>95</v>
      </c>
      <c r="IF7" s="89" t="s">
        <v>95</v>
      </c>
      <c r="IG7" s="89" t="s">
        <v>95</v>
      </c>
      <c r="IH7" s="89" t="s">
        <v>95</v>
      </c>
      <c r="II7" s="89" t="s">
        <v>95</v>
      </c>
      <c r="IJ7" s="89" t="s">
        <v>95</v>
      </c>
      <c r="IK7" s="89" t="s">
        <v>95</v>
      </c>
      <c r="IL7" s="89" t="s">
        <v>95</v>
      </c>
      <c r="IM7" s="89" t="s">
        <v>95</v>
      </c>
      <c r="IN7" s="89" t="s">
        <v>95</v>
      </c>
      <c r="IO7" s="89" t="s">
        <v>95</v>
      </c>
      <c r="IP7" s="89" t="s">
        <v>95</v>
      </c>
      <c r="IQ7" s="89" t="s">
        <v>95</v>
      </c>
      <c r="IR7" s="89" t="s">
        <v>95</v>
      </c>
      <c r="IS7" s="89" t="s">
        <v>95</v>
      </c>
      <c r="IT7" s="89" t="s">
        <v>95</v>
      </c>
      <c r="IU7" s="89" t="s">
        <v>95</v>
      </c>
      <c r="IV7" s="89" t="s">
        <v>95</v>
      </c>
      <c r="IW7" s="89" t="s">
        <v>95</v>
      </c>
      <c r="IX7" s="89" t="s">
        <v>95</v>
      </c>
      <c r="IY7" s="89" t="s">
        <v>95</v>
      </c>
      <c r="IZ7" s="89" t="s">
        <v>95</v>
      </c>
      <c r="JA7" s="89" t="s">
        <v>95</v>
      </c>
      <c r="JB7" s="89" t="s">
        <v>95</v>
      </c>
      <c r="JC7" s="89" t="s">
        <v>95</v>
      </c>
      <c r="JD7" s="89" t="s">
        <v>95</v>
      </c>
      <c r="JE7" s="89" t="s">
        <v>95</v>
      </c>
      <c r="JF7" s="89" t="s">
        <v>95</v>
      </c>
      <c r="JG7" s="281" t="s">
        <v>61</v>
      </c>
      <c r="JH7" s="281"/>
      <c r="JI7" s="281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265" t="s">
        <v>96</v>
      </c>
      <c r="KZ7" s="265"/>
      <c r="LA7" s="265"/>
      <c r="LB7" s="265"/>
      <c r="LC7" s="265"/>
      <c r="LD7" s="265"/>
      <c r="LE7" s="265"/>
    </row>
    <row r="8" spans="1:322" ht="15" customHeight="1" x14ac:dyDescent="0.25">
      <c r="D8" s="266" t="s">
        <v>4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40"/>
      <c r="P8" s="266" t="s">
        <v>16</v>
      </c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40"/>
      <c r="AB8" s="80" t="s">
        <v>83</v>
      </c>
      <c r="AC8" s="80" t="s">
        <v>83</v>
      </c>
      <c r="AD8" s="80" t="s">
        <v>83</v>
      </c>
      <c r="AE8" s="80" t="s">
        <v>83</v>
      </c>
      <c r="AF8" s="80" t="s">
        <v>83</v>
      </c>
      <c r="AG8" s="80" t="s">
        <v>83</v>
      </c>
      <c r="AH8" s="80" t="s">
        <v>83</v>
      </c>
      <c r="AI8" s="80" t="s">
        <v>83</v>
      </c>
      <c r="AJ8" s="80" t="s">
        <v>83</v>
      </c>
      <c r="AK8" s="80" t="s">
        <v>83</v>
      </c>
      <c r="AL8" s="80" t="s">
        <v>83</v>
      </c>
      <c r="AM8" s="80" t="s">
        <v>83</v>
      </c>
      <c r="AN8" s="80" t="s">
        <v>83</v>
      </c>
      <c r="AO8" s="80" t="s">
        <v>84</v>
      </c>
      <c r="AP8" s="80" t="s">
        <v>84</v>
      </c>
      <c r="AQ8" s="80" t="s">
        <v>84</v>
      </c>
      <c r="AR8" s="80" t="s">
        <v>84</v>
      </c>
      <c r="AS8" s="80" t="s">
        <v>84</v>
      </c>
      <c r="AT8" s="80" t="s">
        <v>85</v>
      </c>
      <c r="AU8" s="80" t="s">
        <v>85</v>
      </c>
      <c r="AV8" s="80" t="s">
        <v>85</v>
      </c>
      <c r="AW8" s="23" t="s">
        <v>83</v>
      </c>
      <c r="AX8" s="23" t="s">
        <v>83</v>
      </c>
      <c r="AY8" s="23" t="s">
        <v>83</v>
      </c>
      <c r="AZ8" s="23" t="s">
        <v>83</v>
      </c>
      <c r="BA8" s="23" t="s">
        <v>83</v>
      </c>
      <c r="BB8" s="23" t="s">
        <v>83</v>
      </c>
      <c r="BC8" s="23" t="s">
        <v>83</v>
      </c>
      <c r="BD8" s="23" t="s">
        <v>83</v>
      </c>
      <c r="BE8" s="23" t="s">
        <v>83</v>
      </c>
      <c r="BF8" s="23" t="s">
        <v>83</v>
      </c>
      <c r="BG8" s="23" t="s">
        <v>83</v>
      </c>
      <c r="BH8" s="23" t="s">
        <v>83</v>
      </c>
      <c r="BI8" s="23" t="s">
        <v>83</v>
      </c>
      <c r="BJ8" s="23" t="s">
        <v>83</v>
      </c>
      <c r="BK8" s="23" t="s">
        <v>83</v>
      </c>
      <c r="BL8" s="23" t="s">
        <v>83</v>
      </c>
      <c r="BM8" s="23" t="s">
        <v>83</v>
      </c>
      <c r="BN8" s="23" t="s">
        <v>83</v>
      </c>
      <c r="BO8" s="23" t="s">
        <v>83</v>
      </c>
      <c r="BP8" s="23" t="s">
        <v>84</v>
      </c>
      <c r="BQ8" s="23" t="s">
        <v>84</v>
      </c>
      <c r="BR8" s="23" t="s">
        <v>84</v>
      </c>
      <c r="BS8" s="23" t="s">
        <v>84</v>
      </c>
      <c r="BT8" s="23" t="s">
        <v>84</v>
      </c>
      <c r="BU8" s="23" t="s">
        <v>85</v>
      </c>
      <c r="BV8" s="23" t="s">
        <v>85</v>
      </c>
      <c r="BW8" s="23" t="s">
        <v>85</v>
      </c>
      <c r="BX8" s="23" t="s">
        <v>83</v>
      </c>
      <c r="BY8" s="23" t="s">
        <v>83</v>
      </c>
      <c r="BZ8" s="23" t="s">
        <v>83</v>
      </c>
      <c r="CA8" s="23" t="s">
        <v>83</v>
      </c>
      <c r="CB8" s="23" t="s">
        <v>83</v>
      </c>
      <c r="CC8" s="23" t="s">
        <v>83</v>
      </c>
      <c r="CD8" s="23" t="s">
        <v>83</v>
      </c>
      <c r="CE8" s="23" t="s">
        <v>83</v>
      </c>
      <c r="CF8" s="23" t="s">
        <v>83</v>
      </c>
      <c r="CG8" s="23" t="s">
        <v>83</v>
      </c>
      <c r="CH8" s="23" t="s">
        <v>83</v>
      </c>
      <c r="CI8" s="23" t="s">
        <v>83</v>
      </c>
      <c r="CJ8" s="23" t="s">
        <v>83</v>
      </c>
      <c r="CK8" s="23" t="s">
        <v>83</v>
      </c>
      <c r="CL8" s="23" t="s">
        <v>83</v>
      </c>
      <c r="CM8" s="23" t="s">
        <v>83</v>
      </c>
      <c r="CN8" s="23" t="s">
        <v>83</v>
      </c>
      <c r="CO8" s="23" t="s">
        <v>83</v>
      </c>
      <c r="CP8" s="23" t="s">
        <v>83</v>
      </c>
      <c r="CQ8" s="23" t="s">
        <v>84</v>
      </c>
      <c r="CR8" s="23" t="s">
        <v>84</v>
      </c>
      <c r="CS8" s="23" t="s">
        <v>84</v>
      </c>
      <c r="CT8" s="23" t="s">
        <v>84</v>
      </c>
      <c r="CU8" s="23" t="s">
        <v>84</v>
      </c>
      <c r="CV8" s="23" t="s">
        <v>85</v>
      </c>
      <c r="CW8" s="23" t="s">
        <v>85</v>
      </c>
      <c r="CX8" s="23" t="s">
        <v>85</v>
      </c>
      <c r="CY8" s="23" t="s">
        <v>83</v>
      </c>
      <c r="CZ8" s="23" t="s">
        <v>83</v>
      </c>
      <c r="DA8" s="23" t="s">
        <v>83</v>
      </c>
      <c r="DB8" s="23" t="s">
        <v>83</v>
      </c>
      <c r="DC8" s="23" t="s">
        <v>83</v>
      </c>
      <c r="DD8" s="23" t="s">
        <v>83</v>
      </c>
      <c r="DE8" s="23" t="s">
        <v>83</v>
      </c>
      <c r="DF8" s="23" t="s">
        <v>83</v>
      </c>
      <c r="DG8" s="23" t="s">
        <v>83</v>
      </c>
      <c r="DH8" s="23" t="s">
        <v>83</v>
      </c>
      <c r="DI8" s="23" t="s">
        <v>83</v>
      </c>
      <c r="DJ8" s="23" t="s">
        <v>83</v>
      </c>
      <c r="DK8" s="23" t="s">
        <v>83</v>
      </c>
      <c r="DL8" s="23" t="s">
        <v>83</v>
      </c>
      <c r="DM8" s="23" t="s">
        <v>83</v>
      </c>
      <c r="DN8" s="23" t="s">
        <v>83</v>
      </c>
      <c r="DO8" s="23" t="s">
        <v>83</v>
      </c>
      <c r="DP8" s="23" t="s">
        <v>83</v>
      </c>
      <c r="DQ8" s="23" t="s">
        <v>83</v>
      </c>
      <c r="DR8" s="23" t="s">
        <v>83</v>
      </c>
      <c r="DS8" s="23" t="s">
        <v>83</v>
      </c>
      <c r="DT8" s="23" t="s">
        <v>83</v>
      </c>
      <c r="DU8" s="23" t="s">
        <v>83</v>
      </c>
      <c r="DV8" s="23" t="s">
        <v>83</v>
      </c>
      <c r="DW8" s="23" t="s">
        <v>83</v>
      </c>
      <c r="DX8" s="23" t="s">
        <v>83</v>
      </c>
      <c r="DY8" s="23" t="s">
        <v>83</v>
      </c>
      <c r="DZ8" s="23" t="s">
        <v>83</v>
      </c>
      <c r="EA8" s="23" t="s">
        <v>83</v>
      </c>
      <c r="EB8" s="23" t="s">
        <v>83</v>
      </c>
      <c r="EC8" s="23" t="s">
        <v>83</v>
      </c>
      <c r="ED8" s="23" t="s">
        <v>83</v>
      </c>
      <c r="EE8" s="23" t="s">
        <v>83</v>
      </c>
      <c r="EF8" s="23" t="s">
        <v>83</v>
      </c>
      <c r="EG8" s="23" t="s">
        <v>83</v>
      </c>
      <c r="EH8" s="23" t="s">
        <v>83</v>
      </c>
      <c r="EI8" s="23" t="s">
        <v>83</v>
      </c>
      <c r="EJ8" s="23" t="s">
        <v>83</v>
      </c>
      <c r="EK8" s="23" t="s">
        <v>83</v>
      </c>
      <c r="EL8" s="23" t="s">
        <v>83</v>
      </c>
      <c r="EM8" s="23" t="s">
        <v>83</v>
      </c>
      <c r="EN8" s="23"/>
      <c r="EO8" s="23" t="s">
        <v>83</v>
      </c>
      <c r="EP8" s="23" t="s">
        <v>83</v>
      </c>
      <c r="EQ8" s="23" t="s">
        <v>83</v>
      </c>
      <c r="ER8" s="23" t="s">
        <v>83</v>
      </c>
      <c r="ES8" s="23" t="s">
        <v>83</v>
      </c>
      <c r="ET8" s="23" t="s">
        <v>83</v>
      </c>
      <c r="EU8" s="23" t="s">
        <v>83</v>
      </c>
      <c r="EV8" s="23" t="s">
        <v>83</v>
      </c>
      <c r="EW8" s="23" t="s">
        <v>83</v>
      </c>
      <c r="EX8" s="23" t="s">
        <v>83</v>
      </c>
      <c r="EY8" s="23" t="s">
        <v>83</v>
      </c>
      <c r="EZ8" s="23" t="s">
        <v>83</v>
      </c>
      <c r="FA8" s="23" t="s">
        <v>83</v>
      </c>
      <c r="FB8" s="23" t="s">
        <v>83</v>
      </c>
      <c r="FC8" s="23" t="s">
        <v>83</v>
      </c>
      <c r="FD8" s="23" t="s">
        <v>83</v>
      </c>
      <c r="FE8" s="23" t="s">
        <v>83</v>
      </c>
      <c r="FF8" s="23" t="s">
        <v>83</v>
      </c>
      <c r="FG8" s="23" t="s">
        <v>83</v>
      </c>
      <c r="FH8" s="23" t="s">
        <v>83</v>
      </c>
      <c r="FI8" s="23" t="s">
        <v>83</v>
      </c>
      <c r="FJ8" s="23" t="s">
        <v>83</v>
      </c>
      <c r="FK8" s="23" t="s">
        <v>83</v>
      </c>
      <c r="FL8" s="23" t="s">
        <v>83</v>
      </c>
      <c r="FM8" s="23" t="s">
        <v>83</v>
      </c>
      <c r="FN8" s="23" t="s">
        <v>83</v>
      </c>
      <c r="FO8" s="23" t="s">
        <v>83</v>
      </c>
      <c r="FP8" s="23" t="s">
        <v>83</v>
      </c>
      <c r="FQ8" s="23" t="s">
        <v>83</v>
      </c>
      <c r="FR8" s="23" t="s">
        <v>83</v>
      </c>
      <c r="FS8" s="23" t="s">
        <v>83</v>
      </c>
      <c r="FT8" s="23" t="s">
        <v>83</v>
      </c>
      <c r="FU8" s="23" t="s">
        <v>83</v>
      </c>
      <c r="FV8" s="23" t="s">
        <v>83</v>
      </c>
      <c r="FW8" s="23" t="s">
        <v>83</v>
      </c>
      <c r="FX8" s="23" t="s">
        <v>83</v>
      </c>
      <c r="FY8" s="23" t="s">
        <v>83</v>
      </c>
      <c r="FZ8" s="23" t="s">
        <v>83</v>
      </c>
      <c r="GA8" s="23" t="s">
        <v>83</v>
      </c>
      <c r="GB8" s="23" t="s">
        <v>83</v>
      </c>
      <c r="GC8" s="23" t="s">
        <v>83</v>
      </c>
      <c r="GD8" s="23" t="s">
        <v>83</v>
      </c>
      <c r="GE8" s="23" t="s">
        <v>83</v>
      </c>
      <c r="GF8" s="23" t="s">
        <v>83</v>
      </c>
      <c r="GG8" s="23" t="s">
        <v>83</v>
      </c>
      <c r="GH8" s="23" t="s">
        <v>83</v>
      </c>
      <c r="GI8" s="23" t="s">
        <v>83</v>
      </c>
      <c r="GJ8" s="23" t="s">
        <v>83</v>
      </c>
      <c r="GK8" s="23" t="s">
        <v>83</v>
      </c>
      <c r="GL8" s="23" t="s">
        <v>83</v>
      </c>
      <c r="GM8" s="23" t="s">
        <v>83</v>
      </c>
      <c r="GN8" s="23" t="s">
        <v>83</v>
      </c>
      <c r="GO8" s="23" t="s">
        <v>83</v>
      </c>
      <c r="GP8" s="23" t="s">
        <v>83</v>
      </c>
      <c r="GQ8" s="23" t="s">
        <v>83</v>
      </c>
      <c r="GR8" s="23" t="s">
        <v>83</v>
      </c>
      <c r="GS8" s="23" t="s">
        <v>83</v>
      </c>
      <c r="GT8" s="23" t="s">
        <v>83</v>
      </c>
      <c r="GU8" s="23" t="s">
        <v>83</v>
      </c>
      <c r="GV8" s="23" t="s">
        <v>83</v>
      </c>
      <c r="GW8" s="23" t="s">
        <v>83</v>
      </c>
      <c r="GX8" s="23" t="s">
        <v>83</v>
      </c>
      <c r="GY8" s="23" t="s">
        <v>83</v>
      </c>
      <c r="GZ8" s="23" t="s">
        <v>83</v>
      </c>
      <c r="HA8" s="23" t="s">
        <v>83</v>
      </c>
      <c r="HB8" s="23" t="s">
        <v>83</v>
      </c>
      <c r="HC8" s="23" t="s">
        <v>83</v>
      </c>
      <c r="HD8" s="23" t="s">
        <v>83</v>
      </c>
      <c r="HE8" s="23" t="s">
        <v>83</v>
      </c>
      <c r="HF8" s="23" t="s">
        <v>83</v>
      </c>
      <c r="HG8" s="23" t="s">
        <v>83</v>
      </c>
      <c r="HH8" s="23" t="s">
        <v>83</v>
      </c>
      <c r="HI8" s="23" t="s">
        <v>83</v>
      </c>
      <c r="HJ8" s="23" t="s">
        <v>83</v>
      </c>
      <c r="HK8" s="23" t="s">
        <v>83</v>
      </c>
      <c r="HL8" s="23" t="s">
        <v>83</v>
      </c>
      <c r="HM8" s="23" t="s">
        <v>83</v>
      </c>
      <c r="HN8" s="23" t="s">
        <v>83</v>
      </c>
      <c r="HO8" s="23" t="s">
        <v>83</v>
      </c>
      <c r="HP8" s="23" t="s">
        <v>83</v>
      </c>
      <c r="HQ8" s="23" t="s">
        <v>83</v>
      </c>
      <c r="HR8" s="23" t="s">
        <v>83</v>
      </c>
      <c r="HS8" s="23" t="s">
        <v>83</v>
      </c>
      <c r="HT8" s="23" t="s">
        <v>84</v>
      </c>
      <c r="HU8" s="23" t="s">
        <v>84</v>
      </c>
      <c r="HV8" s="23" t="s">
        <v>84</v>
      </c>
      <c r="HW8" s="23" t="s">
        <v>84</v>
      </c>
      <c r="HX8" s="23" t="s">
        <v>84</v>
      </c>
      <c r="HY8" s="23" t="s">
        <v>84</v>
      </c>
      <c r="HZ8" s="23" t="s">
        <v>84</v>
      </c>
      <c r="IA8" s="23" t="s">
        <v>84</v>
      </c>
      <c r="IB8" s="23" t="s">
        <v>84</v>
      </c>
      <c r="IC8" s="23" t="s">
        <v>84</v>
      </c>
      <c r="ID8" s="23" t="s">
        <v>84</v>
      </c>
      <c r="IE8" s="23" t="s">
        <v>84</v>
      </c>
      <c r="IF8" s="23" t="s">
        <v>84</v>
      </c>
      <c r="IG8" s="23" t="s">
        <v>84</v>
      </c>
      <c r="IH8" s="23" t="s">
        <v>84</v>
      </c>
      <c r="II8" s="23" t="s">
        <v>85</v>
      </c>
      <c r="IJ8" s="23" t="s">
        <v>85</v>
      </c>
      <c r="IK8" s="23" t="s">
        <v>85</v>
      </c>
      <c r="IL8" s="23" t="s">
        <v>85</v>
      </c>
      <c r="IM8" s="23" t="s">
        <v>85</v>
      </c>
      <c r="IN8" s="23" t="s">
        <v>85</v>
      </c>
      <c r="IO8" s="23" t="s">
        <v>85</v>
      </c>
      <c r="IP8" s="23" t="s">
        <v>85</v>
      </c>
      <c r="IQ8" s="23" t="s">
        <v>85</v>
      </c>
      <c r="IR8" s="23" t="s">
        <v>85</v>
      </c>
      <c r="IS8" s="23" t="s">
        <v>85</v>
      </c>
      <c r="IT8" s="23" t="s">
        <v>85</v>
      </c>
      <c r="IU8" s="23" t="s">
        <v>85</v>
      </c>
      <c r="IV8" s="23" t="s">
        <v>85</v>
      </c>
      <c r="IW8" s="23" t="s">
        <v>85</v>
      </c>
      <c r="IX8" s="23" t="s">
        <v>85</v>
      </c>
      <c r="IY8" s="23" t="s">
        <v>85</v>
      </c>
      <c r="IZ8" s="23" t="s">
        <v>85</v>
      </c>
      <c r="JA8" s="23" t="s">
        <v>85</v>
      </c>
      <c r="JB8" s="23" t="s">
        <v>85</v>
      </c>
      <c r="JC8" s="23" t="s">
        <v>85</v>
      </c>
      <c r="JD8" s="23" t="s">
        <v>85</v>
      </c>
      <c r="JE8" s="23" t="s">
        <v>85</v>
      </c>
      <c r="JF8" s="23" t="s">
        <v>85</v>
      </c>
      <c r="JG8" s="281"/>
      <c r="JH8" s="281"/>
      <c r="JI8" s="281"/>
      <c r="JJ8" s="96"/>
      <c r="JK8" s="266" t="s">
        <v>97</v>
      </c>
      <c r="JL8" s="266"/>
      <c r="JM8" s="266"/>
      <c r="JN8" s="266"/>
      <c r="JO8" s="266" t="s">
        <v>98</v>
      </c>
      <c r="JP8" s="266"/>
      <c r="JQ8" s="266"/>
      <c r="JR8" s="266"/>
      <c r="JS8" s="266" t="s">
        <v>99</v>
      </c>
      <c r="JT8" s="266"/>
      <c r="JU8" s="266"/>
      <c r="JV8" s="266"/>
      <c r="JW8" s="266" t="s">
        <v>100</v>
      </c>
      <c r="JX8" s="266"/>
      <c r="JY8" s="266"/>
      <c r="JZ8" s="266"/>
      <c r="KA8" s="266" t="s">
        <v>101</v>
      </c>
      <c r="KB8" s="266"/>
      <c r="KC8" s="266"/>
      <c r="KD8" s="266"/>
      <c r="KE8" s="266" t="s">
        <v>102</v>
      </c>
      <c r="KF8" s="266"/>
      <c r="KG8" s="266"/>
      <c r="KH8" s="266"/>
      <c r="KI8" s="266" t="s">
        <v>103</v>
      </c>
      <c r="KJ8" s="266"/>
      <c r="KK8" s="266"/>
      <c r="KL8" s="266"/>
      <c r="KM8" s="266" t="s">
        <v>104</v>
      </c>
      <c r="KN8" s="266"/>
      <c r="KO8" s="266"/>
      <c r="KP8" s="266"/>
      <c r="KQ8" s="266" t="s">
        <v>105</v>
      </c>
      <c r="KR8" s="266"/>
      <c r="KS8" s="266"/>
      <c r="KT8" s="266"/>
      <c r="KU8" s="266" t="s">
        <v>106</v>
      </c>
      <c r="KV8" s="266"/>
      <c r="KW8" s="266"/>
      <c r="KX8" s="266"/>
      <c r="KY8" s="55">
        <v>7.0000000000000007E-2</v>
      </c>
      <c r="KZ8" s="56">
        <v>0.24</v>
      </c>
      <c r="LA8" s="57">
        <v>7.0000000000000007E-2</v>
      </c>
      <c r="LB8" s="58">
        <v>0.12</v>
      </c>
      <c r="LC8" s="59">
        <v>0.22</v>
      </c>
      <c r="LD8" s="60">
        <v>0.14000000000000001</v>
      </c>
      <c r="LE8" s="104">
        <v>0.14000000000000001</v>
      </c>
      <c r="LF8" s="61">
        <v>0.8</v>
      </c>
      <c r="LG8" s="62">
        <v>0.05</v>
      </c>
      <c r="LH8" s="63">
        <v>0.15</v>
      </c>
    </row>
    <row r="9" spans="1:322" ht="127.5" x14ac:dyDescent="0.25">
      <c r="A9" s="30" t="s">
        <v>107</v>
      </c>
      <c r="B9" s="30" t="s">
        <v>1</v>
      </c>
      <c r="C9" s="20" t="s">
        <v>108</v>
      </c>
      <c r="D9" s="30" t="s">
        <v>5</v>
      </c>
      <c r="E9" s="30" t="s">
        <v>6</v>
      </c>
      <c r="F9" s="30" t="s">
        <v>109</v>
      </c>
      <c r="G9" s="30" t="s">
        <v>110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0" t="s">
        <v>17</v>
      </c>
      <c r="P9" s="30" t="s">
        <v>18</v>
      </c>
      <c r="Q9" s="30" t="s">
        <v>111</v>
      </c>
      <c r="R9" s="30" t="s">
        <v>20</v>
      </c>
      <c r="S9" s="30" t="s">
        <v>21</v>
      </c>
      <c r="T9" s="30" t="s">
        <v>22</v>
      </c>
      <c r="U9" s="30" t="s">
        <v>23</v>
      </c>
      <c r="V9" s="30" t="s">
        <v>24</v>
      </c>
      <c r="W9" s="30" t="s">
        <v>112</v>
      </c>
      <c r="X9" s="30" t="s">
        <v>113</v>
      </c>
      <c r="Y9" s="30" t="s">
        <v>27</v>
      </c>
      <c r="Z9" s="30" t="s">
        <v>28</v>
      </c>
      <c r="AA9" s="30" t="s">
        <v>29</v>
      </c>
      <c r="AB9" s="29" t="s">
        <v>332</v>
      </c>
      <c r="AC9" s="29" t="s">
        <v>331</v>
      </c>
      <c r="AD9" s="29" t="s">
        <v>42</v>
      </c>
      <c r="AE9" s="29" t="s">
        <v>43</v>
      </c>
      <c r="AF9" s="29" t="s">
        <v>44</v>
      </c>
      <c r="AG9" s="29" t="s">
        <v>250</v>
      </c>
      <c r="AH9" s="29" t="s">
        <v>251</v>
      </c>
      <c r="AI9" s="29" t="s">
        <v>252</v>
      </c>
      <c r="AJ9" s="29" t="s">
        <v>334</v>
      </c>
      <c r="AK9" s="29" t="s">
        <v>253</v>
      </c>
      <c r="AL9" s="29" t="s">
        <v>281</v>
      </c>
      <c r="AM9" s="29" t="s">
        <v>286</v>
      </c>
      <c r="AN9" s="29" t="s">
        <v>292</v>
      </c>
      <c r="AO9" s="29" t="s">
        <v>298</v>
      </c>
      <c r="AP9" s="29" t="s">
        <v>301</v>
      </c>
      <c r="AQ9" s="29" t="s">
        <v>303</v>
      </c>
      <c r="AR9" s="29" t="s">
        <v>304</v>
      </c>
      <c r="AS9" s="29" t="s">
        <v>305</v>
      </c>
      <c r="AT9" s="29" t="s">
        <v>311</v>
      </c>
      <c r="AU9" s="29" t="s">
        <v>312</v>
      </c>
      <c r="AV9" s="29" t="s">
        <v>313</v>
      </c>
      <c r="AW9" s="35" t="s">
        <v>332</v>
      </c>
      <c r="AX9" s="35" t="s">
        <v>331</v>
      </c>
      <c r="AY9" s="35" t="s">
        <v>42</v>
      </c>
      <c r="AZ9" s="35" t="s">
        <v>43</v>
      </c>
      <c r="BA9" s="35" t="s">
        <v>45</v>
      </c>
      <c r="BB9" s="35" t="s">
        <v>46</v>
      </c>
      <c r="BC9" s="35" t="s">
        <v>48</v>
      </c>
      <c r="BD9" s="35" t="s">
        <v>51</v>
      </c>
      <c r="BE9" s="35" t="s">
        <v>52</v>
      </c>
      <c r="BF9" s="35" t="s">
        <v>53</v>
      </c>
      <c r="BG9" s="35" t="s">
        <v>275</v>
      </c>
      <c r="BH9" s="35" t="s">
        <v>250</v>
      </c>
      <c r="BI9" s="35" t="s">
        <v>251</v>
      </c>
      <c r="BJ9" s="35" t="s">
        <v>252</v>
      </c>
      <c r="BK9" s="35" t="s">
        <v>335</v>
      </c>
      <c r="BL9" s="35" t="s">
        <v>253</v>
      </c>
      <c r="BM9" s="35" t="s">
        <v>282</v>
      </c>
      <c r="BN9" s="35" t="s">
        <v>287</v>
      </c>
      <c r="BO9" s="35" t="s">
        <v>293</v>
      </c>
      <c r="BP9" s="35" t="s">
        <v>298</v>
      </c>
      <c r="BQ9" s="35" t="s">
        <v>302</v>
      </c>
      <c r="BR9" s="35" t="s">
        <v>303</v>
      </c>
      <c r="BS9" s="35" t="s">
        <v>304</v>
      </c>
      <c r="BT9" s="35" t="s">
        <v>306</v>
      </c>
      <c r="BU9" s="35" t="s">
        <v>311</v>
      </c>
      <c r="BV9" s="35" t="s">
        <v>312</v>
      </c>
      <c r="BW9" s="35" t="s">
        <v>313</v>
      </c>
      <c r="BX9" s="37" t="s">
        <v>332</v>
      </c>
      <c r="BY9" s="37" t="s">
        <v>331</v>
      </c>
      <c r="BZ9" s="37" t="s">
        <v>42</v>
      </c>
      <c r="CA9" s="37" t="s">
        <v>43</v>
      </c>
      <c r="CB9" s="37" t="s">
        <v>45</v>
      </c>
      <c r="CC9" s="37" t="s">
        <v>46</v>
      </c>
      <c r="CD9" s="37" t="s">
        <v>48</v>
      </c>
      <c r="CE9" s="37" t="s">
        <v>51</v>
      </c>
      <c r="CF9" s="37" t="s">
        <v>52</v>
      </c>
      <c r="CG9" s="37" t="s">
        <v>53</v>
      </c>
      <c r="CH9" s="37" t="s">
        <v>275</v>
      </c>
      <c r="CI9" s="37" t="s">
        <v>250</v>
      </c>
      <c r="CJ9" s="37" t="s">
        <v>251</v>
      </c>
      <c r="CK9" s="37" t="s">
        <v>252</v>
      </c>
      <c r="CL9" s="37" t="s">
        <v>335</v>
      </c>
      <c r="CM9" s="37" t="s">
        <v>253</v>
      </c>
      <c r="CN9" s="37" t="s">
        <v>282</v>
      </c>
      <c r="CO9" s="37" t="s">
        <v>287</v>
      </c>
      <c r="CP9" s="37" t="s">
        <v>293</v>
      </c>
      <c r="CQ9" s="37" t="s">
        <v>298</v>
      </c>
      <c r="CR9" s="37" t="s">
        <v>302</v>
      </c>
      <c r="CS9" s="37" t="s">
        <v>303</v>
      </c>
      <c r="CT9" s="37" t="s">
        <v>304</v>
      </c>
      <c r="CU9" s="37" t="s">
        <v>306</v>
      </c>
      <c r="CV9" s="37" t="s">
        <v>311</v>
      </c>
      <c r="CW9" s="37" t="s">
        <v>312</v>
      </c>
      <c r="CX9" s="37" t="s">
        <v>313</v>
      </c>
      <c r="CY9" s="36" t="s">
        <v>114</v>
      </c>
      <c r="CZ9" s="36" t="s">
        <v>115</v>
      </c>
      <c r="DA9" s="36" t="s">
        <v>116</v>
      </c>
      <c r="DB9" s="36" t="s">
        <v>117</v>
      </c>
      <c r="DC9" s="36" t="s">
        <v>118</v>
      </c>
      <c r="DD9" s="36" t="s">
        <v>119</v>
      </c>
      <c r="DE9" s="36" t="s">
        <v>120</v>
      </c>
      <c r="DF9" s="36" t="s">
        <v>121</v>
      </c>
      <c r="DG9" s="36" t="s">
        <v>122</v>
      </c>
      <c r="DH9" s="36" t="s">
        <v>266</v>
      </c>
      <c r="DI9" s="36" t="s">
        <v>267</v>
      </c>
      <c r="DJ9" s="36" t="s">
        <v>268</v>
      </c>
      <c r="DK9" s="36" t="s">
        <v>269</v>
      </c>
      <c r="DL9" s="36" t="s">
        <v>270</v>
      </c>
      <c r="DM9" s="36" t="s">
        <v>271</v>
      </c>
      <c r="DN9" s="36" t="s">
        <v>123</v>
      </c>
      <c r="DO9" s="36" t="s">
        <v>124</v>
      </c>
      <c r="DP9" s="36" t="s">
        <v>125</v>
      </c>
      <c r="DQ9" s="36" t="s">
        <v>126</v>
      </c>
      <c r="DR9" s="36" t="s">
        <v>127</v>
      </c>
      <c r="DS9" s="36" t="s">
        <v>128</v>
      </c>
      <c r="DT9" s="36" t="s">
        <v>129</v>
      </c>
      <c r="DU9" s="36" t="s">
        <v>130</v>
      </c>
      <c r="DV9" s="36" t="s">
        <v>336</v>
      </c>
      <c r="DW9" s="36" t="s">
        <v>131</v>
      </c>
      <c r="DX9" s="36" t="s">
        <v>132</v>
      </c>
      <c r="DY9" s="36" t="s">
        <v>133</v>
      </c>
      <c r="DZ9" s="36" t="s">
        <v>134</v>
      </c>
      <c r="EA9" s="36" t="s">
        <v>135</v>
      </c>
      <c r="EB9" s="36" t="s">
        <v>136</v>
      </c>
      <c r="EC9" s="36" t="s">
        <v>137</v>
      </c>
      <c r="ED9" s="36" t="s">
        <v>138</v>
      </c>
      <c r="EE9" s="36" t="s">
        <v>139</v>
      </c>
      <c r="EF9" s="36" t="s">
        <v>140</v>
      </c>
      <c r="EG9" s="36" t="s">
        <v>141</v>
      </c>
      <c r="EH9" s="36" t="s">
        <v>142</v>
      </c>
      <c r="EI9" s="36" t="s">
        <v>272</v>
      </c>
      <c r="EJ9" s="36" t="s">
        <v>143</v>
      </c>
      <c r="EK9" s="36" t="s">
        <v>144</v>
      </c>
      <c r="EL9" s="36" t="s">
        <v>145</v>
      </c>
      <c r="EM9" s="36" t="s">
        <v>146</v>
      </c>
      <c r="EN9" s="26" t="s">
        <v>147</v>
      </c>
      <c r="EO9" s="36" t="s">
        <v>148</v>
      </c>
      <c r="EP9" s="36" t="s">
        <v>149</v>
      </c>
      <c r="EQ9" s="36" t="s">
        <v>150</v>
      </c>
      <c r="ER9" s="36" t="s">
        <v>151</v>
      </c>
      <c r="ES9" s="36" t="s">
        <v>152</v>
      </c>
      <c r="ET9" s="36" t="s">
        <v>153</v>
      </c>
      <c r="EU9" s="36" t="s">
        <v>154</v>
      </c>
      <c r="EV9" s="36" t="s">
        <v>155</v>
      </c>
      <c r="EW9" s="36" t="s">
        <v>156</v>
      </c>
      <c r="EX9" s="36" t="s">
        <v>157</v>
      </c>
      <c r="EY9" s="36" t="s">
        <v>158</v>
      </c>
      <c r="EZ9" s="36" t="s">
        <v>159</v>
      </c>
      <c r="FA9" s="36" t="s">
        <v>160</v>
      </c>
      <c r="FB9" s="36" t="s">
        <v>161</v>
      </c>
      <c r="FC9" s="36" t="s">
        <v>162</v>
      </c>
      <c r="FD9" s="36" t="s">
        <v>163</v>
      </c>
      <c r="FE9" s="36" t="s">
        <v>164</v>
      </c>
      <c r="FF9" s="36" t="s">
        <v>165</v>
      </c>
      <c r="FG9" s="36" t="s">
        <v>166</v>
      </c>
      <c r="FH9" s="36" t="s">
        <v>167</v>
      </c>
      <c r="FI9" s="36" t="s">
        <v>168</v>
      </c>
      <c r="FJ9" s="36" t="s">
        <v>169</v>
      </c>
      <c r="FK9" s="36" t="s">
        <v>170</v>
      </c>
      <c r="FL9" s="36" t="s">
        <v>171</v>
      </c>
      <c r="FM9" s="36" t="s">
        <v>172</v>
      </c>
      <c r="FN9" s="36" t="s">
        <v>173</v>
      </c>
      <c r="FO9" s="36" t="s">
        <v>273</v>
      </c>
      <c r="FP9" s="36" t="s">
        <v>174</v>
      </c>
      <c r="FQ9" s="36" t="s">
        <v>175</v>
      </c>
      <c r="FR9" s="36" t="s">
        <v>176</v>
      </c>
      <c r="FS9" s="36" t="s">
        <v>177</v>
      </c>
      <c r="FT9" s="36" t="s">
        <v>178</v>
      </c>
      <c r="FU9" s="36" t="s">
        <v>179</v>
      </c>
      <c r="FV9" s="36" t="s">
        <v>180</v>
      </c>
      <c r="FW9" s="36" t="s">
        <v>181</v>
      </c>
      <c r="FX9" s="36" t="s">
        <v>182</v>
      </c>
      <c r="FY9" s="36" t="s">
        <v>183</v>
      </c>
      <c r="FZ9" s="36" t="s">
        <v>184</v>
      </c>
      <c r="GA9" s="36" t="s">
        <v>185</v>
      </c>
      <c r="GB9" s="36" t="s">
        <v>186</v>
      </c>
      <c r="GC9" s="36" t="s">
        <v>187</v>
      </c>
      <c r="GD9" s="36" t="s">
        <v>188</v>
      </c>
      <c r="GE9" s="36" t="s">
        <v>189</v>
      </c>
      <c r="GF9" s="36" t="s">
        <v>190</v>
      </c>
      <c r="GG9" s="36" t="s">
        <v>191</v>
      </c>
      <c r="GH9" s="36" t="s">
        <v>274</v>
      </c>
      <c r="GI9" s="36" t="s">
        <v>337</v>
      </c>
      <c r="GJ9" s="36" t="s">
        <v>192</v>
      </c>
      <c r="GK9" s="36" t="s">
        <v>193</v>
      </c>
      <c r="GL9" s="36" t="s">
        <v>194</v>
      </c>
      <c r="GM9" s="36" t="s">
        <v>276</v>
      </c>
      <c r="GN9" s="36" t="s">
        <v>277</v>
      </c>
      <c r="GO9" s="36" t="s">
        <v>278</v>
      </c>
      <c r="GP9" s="36" t="s">
        <v>279</v>
      </c>
      <c r="GQ9" s="36" t="s">
        <v>280</v>
      </c>
      <c r="GR9" s="36" t="s">
        <v>254</v>
      </c>
      <c r="GS9" s="36" t="s">
        <v>195</v>
      </c>
      <c r="GT9" s="36" t="s">
        <v>196</v>
      </c>
      <c r="GU9" s="36" t="s">
        <v>255</v>
      </c>
      <c r="GV9" s="36" t="s">
        <v>256</v>
      </c>
      <c r="GW9" s="36" t="s">
        <v>257</v>
      </c>
      <c r="GX9" s="36" t="s">
        <v>258</v>
      </c>
      <c r="GY9" s="36" t="s">
        <v>259</v>
      </c>
      <c r="GZ9" s="36" t="s">
        <v>260</v>
      </c>
      <c r="HA9" s="36" t="s">
        <v>261</v>
      </c>
      <c r="HB9" s="36" t="s">
        <v>262</v>
      </c>
      <c r="HC9" s="36" t="s">
        <v>263</v>
      </c>
      <c r="HD9" s="36" t="s">
        <v>264</v>
      </c>
      <c r="HE9" s="36" t="s">
        <v>265</v>
      </c>
      <c r="HF9" s="36" t="s">
        <v>283</v>
      </c>
      <c r="HG9" s="36" t="s">
        <v>284</v>
      </c>
      <c r="HH9" s="36" t="s">
        <v>285</v>
      </c>
      <c r="HI9" s="36" t="s">
        <v>197</v>
      </c>
      <c r="HJ9" s="36" t="s">
        <v>198</v>
      </c>
      <c r="HK9" s="36" t="s">
        <v>199</v>
      </c>
      <c r="HL9" s="36" t="s">
        <v>288</v>
      </c>
      <c r="HM9" s="36" t="s">
        <v>289</v>
      </c>
      <c r="HN9" s="36" t="s">
        <v>290</v>
      </c>
      <c r="HO9" s="36" t="s">
        <v>291</v>
      </c>
      <c r="HP9" s="36" t="s">
        <v>294</v>
      </c>
      <c r="HQ9" s="36" t="s">
        <v>295</v>
      </c>
      <c r="HR9" s="36" t="s">
        <v>296</v>
      </c>
      <c r="HS9" s="36" t="s">
        <v>297</v>
      </c>
      <c r="HT9" s="36" t="s">
        <v>200</v>
      </c>
      <c r="HU9" s="36" t="s">
        <v>201</v>
      </c>
      <c r="HV9" s="36" t="s">
        <v>202</v>
      </c>
      <c r="HW9" s="36" t="s">
        <v>203</v>
      </c>
      <c r="HX9" s="36" t="s">
        <v>204</v>
      </c>
      <c r="HY9" s="36" t="s">
        <v>205</v>
      </c>
      <c r="HZ9" s="36" t="s">
        <v>206</v>
      </c>
      <c r="IA9" s="36" t="s">
        <v>207</v>
      </c>
      <c r="IB9" s="36" t="s">
        <v>208</v>
      </c>
      <c r="IC9" s="36" t="s">
        <v>209</v>
      </c>
      <c r="ID9" s="36" t="s">
        <v>307</v>
      </c>
      <c r="IE9" s="36" t="s">
        <v>308</v>
      </c>
      <c r="IF9" s="36" t="s">
        <v>309</v>
      </c>
      <c r="IG9" s="36" t="s">
        <v>310</v>
      </c>
      <c r="IH9" s="36" t="s">
        <v>338</v>
      </c>
      <c r="II9" s="36" t="s">
        <v>210</v>
      </c>
      <c r="IJ9" s="36" t="s">
        <v>211</v>
      </c>
      <c r="IK9" s="36" t="s">
        <v>212</v>
      </c>
      <c r="IL9" s="36" t="s">
        <v>213</v>
      </c>
      <c r="IM9" s="36" t="s">
        <v>214</v>
      </c>
      <c r="IN9" s="36" t="s">
        <v>314</v>
      </c>
      <c r="IO9" s="36" t="s">
        <v>315</v>
      </c>
      <c r="IP9" s="36" t="s">
        <v>316</v>
      </c>
      <c r="IQ9" s="36" t="s">
        <v>317</v>
      </c>
      <c r="IR9" s="36" t="s">
        <v>318</v>
      </c>
      <c r="IS9" s="36" t="s">
        <v>319</v>
      </c>
      <c r="IT9" s="36" t="s">
        <v>320</v>
      </c>
      <c r="IU9" s="36" t="s">
        <v>321</v>
      </c>
      <c r="IV9" s="36" t="s">
        <v>322</v>
      </c>
      <c r="IW9" s="36" t="s">
        <v>324</v>
      </c>
      <c r="IX9" s="36" t="s">
        <v>325</v>
      </c>
      <c r="IY9" s="36" t="s">
        <v>326</v>
      </c>
      <c r="IZ9" s="36" t="s">
        <v>327</v>
      </c>
      <c r="JA9" s="36" t="s">
        <v>215</v>
      </c>
      <c r="JB9" s="36" t="s">
        <v>216</v>
      </c>
      <c r="JC9" s="36" t="s">
        <v>217</v>
      </c>
      <c r="JD9" s="36" t="s">
        <v>218</v>
      </c>
      <c r="JE9" s="36" t="s">
        <v>219</v>
      </c>
      <c r="JF9" s="36" t="s">
        <v>323</v>
      </c>
      <c r="JG9" s="30" t="s">
        <v>63</v>
      </c>
      <c r="JH9" s="30" t="s">
        <v>64</v>
      </c>
      <c r="JI9" s="30" t="s">
        <v>65</v>
      </c>
      <c r="JJ9" s="30" t="s">
        <v>220</v>
      </c>
      <c r="JK9" s="30" t="s">
        <v>68</v>
      </c>
      <c r="JL9" s="30" t="s">
        <v>70</v>
      </c>
      <c r="JM9" s="30" t="s">
        <v>71</v>
      </c>
      <c r="JN9" s="30" t="s">
        <v>72</v>
      </c>
      <c r="JO9" s="30" t="s">
        <v>69</v>
      </c>
      <c r="JP9" s="30" t="s">
        <v>70</v>
      </c>
      <c r="JQ9" s="30" t="s">
        <v>71</v>
      </c>
      <c r="JR9" s="30" t="s">
        <v>72</v>
      </c>
      <c r="JS9" s="30" t="s">
        <v>74</v>
      </c>
      <c r="JT9" s="30" t="s">
        <v>70</v>
      </c>
      <c r="JU9" s="30" t="s">
        <v>71</v>
      </c>
      <c r="JV9" s="30" t="s">
        <v>72</v>
      </c>
      <c r="JW9" s="30" t="s">
        <v>75</v>
      </c>
      <c r="JX9" s="30" t="s">
        <v>70</v>
      </c>
      <c r="JY9" s="30" t="s">
        <v>71</v>
      </c>
      <c r="JZ9" s="30" t="s">
        <v>72</v>
      </c>
      <c r="KA9" s="30" t="s">
        <v>68</v>
      </c>
      <c r="KB9" s="30" t="s">
        <v>70</v>
      </c>
      <c r="KC9" s="30" t="s">
        <v>77</v>
      </c>
      <c r="KD9" s="30" t="s">
        <v>72</v>
      </c>
      <c r="KE9" s="30" t="s">
        <v>69</v>
      </c>
      <c r="KF9" s="30" t="s">
        <v>70</v>
      </c>
      <c r="KG9" s="30" t="s">
        <v>77</v>
      </c>
      <c r="KH9" s="30" t="s">
        <v>72</v>
      </c>
      <c r="KI9" s="30" t="s">
        <v>74</v>
      </c>
      <c r="KJ9" s="30" t="s">
        <v>70</v>
      </c>
      <c r="KK9" s="30" t="s">
        <v>77</v>
      </c>
      <c r="KL9" s="30" t="s">
        <v>72</v>
      </c>
      <c r="KM9" s="30" t="s">
        <v>75</v>
      </c>
      <c r="KN9" s="30" t="s">
        <v>70</v>
      </c>
      <c r="KO9" s="30" t="s">
        <v>77</v>
      </c>
      <c r="KP9" s="30" t="s">
        <v>72</v>
      </c>
      <c r="KQ9" s="30" t="s">
        <v>78</v>
      </c>
      <c r="KR9" s="30" t="s">
        <v>70</v>
      </c>
      <c r="KS9" s="30" t="s">
        <v>77</v>
      </c>
      <c r="KT9" s="30" t="s">
        <v>72</v>
      </c>
      <c r="KU9" s="30" t="s">
        <v>79</v>
      </c>
      <c r="KV9" s="30" t="s">
        <v>70</v>
      </c>
      <c r="KW9" s="30" t="s">
        <v>77</v>
      </c>
      <c r="KX9" s="30" t="s">
        <v>72</v>
      </c>
      <c r="KY9" s="64" t="s">
        <v>221</v>
      </c>
      <c r="KZ9" s="65" t="s">
        <v>328</v>
      </c>
      <c r="LA9" s="66" t="s">
        <v>222</v>
      </c>
      <c r="LB9" s="67" t="s">
        <v>329</v>
      </c>
      <c r="LC9" s="68" t="s">
        <v>330</v>
      </c>
      <c r="LD9" s="35" t="s">
        <v>223</v>
      </c>
      <c r="LE9" s="103" t="s">
        <v>300</v>
      </c>
      <c r="LF9" s="69" t="s">
        <v>224</v>
      </c>
      <c r="LG9" s="70" t="s">
        <v>225</v>
      </c>
      <c r="LH9" s="71" t="s">
        <v>226</v>
      </c>
      <c r="LI9" s="91" t="s">
        <v>227</v>
      </c>
      <c r="LJ9" s="92" t="s">
        <v>228</v>
      </c>
    </row>
    <row r="10" spans="1:322" ht="120" customHeight="1" x14ac:dyDescent="0.25">
      <c r="A10" s="25">
        <f>+Registro!C1</f>
        <v>0</v>
      </c>
      <c r="B10" s="24">
        <f>+Registro!E1</f>
        <v>0</v>
      </c>
      <c r="C10" s="46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+Registro!I35</f>
        <v>Valide todas las variables</v>
      </c>
      <c r="AD10" s="24" t="str">
        <f>+Registro!I46</f>
        <v>Valide todas las variables</v>
      </c>
      <c r="AE10" s="24" t="str">
        <f>+Registro!I50</f>
        <v>Valide todas las variables</v>
      </c>
      <c r="AF10" s="24" t="str">
        <f>+Registro!I54</f>
        <v>Valide todas las variables</v>
      </c>
      <c r="AG10" s="24" t="str">
        <f>+Registro!I121</f>
        <v>Valide todas las variables</v>
      </c>
      <c r="AH10" s="24" t="str">
        <f>+Registro!I124</f>
        <v>Valide todas las variables</v>
      </c>
      <c r="AI10" s="24" t="str">
        <f>+Registro!I136</f>
        <v>Valide todas las variables</v>
      </c>
      <c r="AJ10" s="24" t="str">
        <f>+Registro!I145</f>
        <v>Valide todas las variables</v>
      </c>
      <c r="AK10" s="24" t="str">
        <f>+Registro!I149</f>
        <v>Valide todas las variables</v>
      </c>
      <c r="AL10" s="24" t="str">
        <f>+Registro!I158</f>
        <v>Valide todas las variables</v>
      </c>
      <c r="AM10" s="24" t="str">
        <f>+Registro!I163</f>
        <v>Valide todas las variables</v>
      </c>
      <c r="AN10" s="24" t="str">
        <f>+Registro!I172</f>
        <v>Valide todas las variables</v>
      </c>
      <c r="AO10" s="24" t="str">
        <f>+Registro!I179</f>
        <v>Valide todas las variables</v>
      </c>
      <c r="AP10" s="24" t="str">
        <f>+Registro!I186</f>
        <v>Valide todas las variables</v>
      </c>
      <c r="AQ10" s="24" t="str">
        <f>+Registro!I189</f>
        <v>Valide todas las variables</v>
      </c>
      <c r="AR10" s="24" t="str">
        <f>+Registro!I198</f>
        <v>Valide todas las variables</v>
      </c>
      <c r="AS10" s="24" t="str">
        <f>+Registro!I206</f>
        <v>Valide todas las variables</v>
      </c>
      <c r="AT10" s="24" t="str">
        <f>+Registro!I216</f>
        <v>Valide todas las variables</v>
      </c>
      <c r="AU10" s="24" t="str">
        <f>+Registro!I222</f>
        <v>Valide todas las variables</v>
      </c>
      <c r="AV10" s="24" t="str">
        <f>+Registro!I236</f>
        <v>Valide todas las variables</v>
      </c>
      <c r="AW10" s="24" t="str">
        <f>+Registro!D20</f>
        <v>Valide todos los criterios</v>
      </c>
      <c r="AX10" s="24" t="str">
        <f>+Registro!D36</f>
        <v>Valide todos los criterios</v>
      </c>
      <c r="AY10" s="24" t="str">
        <f>+Registro!D47</f>
        <v>Valide todos los criterios</v>
      </c>
      <c r="AZ10" s="24" t="str">
        <f>+Registro!D51</f>
        <v>Valide todos los criterios</v>
      </c>
      <c r="BA10" s="24" t="str">
        <f>+Registro!D55</f>
        <v>Valide todos los criterios</v>
      </c>
      <c r="BB10" s="24" t="str">
        <f>+Registro!D62</f>
        <v>Valide todos los criterios</v>
      </c>
      <c r="BC10" s="24" t="str">
        <f>+Registro!D66</f>
        <v>Valide todos los criterios</v>
      </c>
      <c r="BD10" s="24" t="str">
        <f>+Registro!D83</f>
        <v>Valide todos los criterios</v>
      </c>
      <c r="BE10" s="24" t="str">
        <f>+Registro!D93</f>
        <v>Valide todos los criterios</v>
      </c>
      <c r="BF10" s="24" t="str">
        <f>+Registro!D103</f>
        <v>Valide todos los criterios</v>
      </c>
      <c r="BG10" s="24" t="str">
        <f>+Registro!D116</f>
        <v>Valide todos los criterios</v>
      </c>
      <c r="BH10" s="24" t="str">
        <f>+Registro!D122</f>
        <v>Valide todos los criterios</v>
      </c>
      <c r="BI10" s="24" t="str">
        <f>+Registro!D125</f>
        <v>Valide todos los criterios</v>
      </c>
      <c r="BJ10" s="24">
        <f>+Registro!D137</f>
        <v>0</v>
      </c>
      <c r="BK10" s="24" t="str">
        <f>+Registro!D146</f>
        <v>Valide todos los criterios</v>
      </c>
      <c r="BL10" s="24">
        <f>+Registro!D150</f>
        <v>0</v>
      </c>
      <c r="BM10" s="24" t="str">
        <f>+Registro!D159</f>
        <v>Valide todos los criterios</v>
      </c>
      <c r="BN10" s="24" t="str">
        <f>+Registro!D164</f>
        <v>Valide todos los criterios</v>
      </c>
      <c r="BO10" s="24" t="str">
        <f>+Registro!D173</f>
        <v>Valide todos los criterios</v>
      </c>
      <c r="BP10" s="24" t="str">
        <f>+Registro!D180</f>
        <v>Valide todos los criterios</v>
      </c>
      <c r="BQ10" s="24" t="str">
        <f>+Registro!D187</f>
        <v>Valide todos los criterios</v>
      </c>
      <c r="BR10" s="24">
        <f>+Registro!D190</f>
        <v>0</v>
      </c>
      <c r="BS10" s="24" t="str">
        <f>+Registro!D199</f>
        <v>Valide todos los criterios</v>
      </c>
      <c r="BT10" s="24">
        <f>+Registro!D207</f>
        <v>0</v>
      </c>
      <c r="BU10" s="24" t="str">
        <f>+Registro!D217</f>
        <v>Valide todos los criterios</v>
      </c>
      <c r="BV10" s="24" t="str">
        <f>+Registro!D223</f>
        <v>Valide todos los criterios</v>
      </c>
      <c r="BW10" s="24" t="str">
        <f>+Registro!D237</f>
        <v>Valide todos los criterios</v>
      </c>
      <c r="BX10" s="24">
        <f>+Registro!E21</f>
        <v>0</v>
      </c>
      <c r="BY10" s="24">
        <f>+Registro!E37</f>
        <v>0</v>
      </c>
      <c r="BZ10" s="24">
        <f>+Registro!E48</f>
        <v>0</v>
      </c>
      <c r="CA10" s="24">
        <f>+Registro!E52</f>
        <v>0</v>
      </c>
      <c r="CB10" s="24">
        <f>+Registro!E56</f>
        <v>0</v>
      </c>
      <c r="CC10" s="24">
        <f>+Registro!E63</f>
        <v>0</v>
      </c>
      <c r="CD10" s="24">
        <f>+Registro!E67</f>
        <v>0</v>
      </c>
      <c r="CE10" s="24">
        <f>+Registro!E84</f>
        <v>0</v>
      </c>
      <c r="CF10" s="24">
        <f>+Registro!E94</f>
        <v>0</v>
      </c>
      <c r="CG10" s="24">
        <f>+Registro!E104</f>
        <v>0</v>
      </c>
      <c r="CH10" s="24">
        <f>+Registro!E117</f>
        <v>0</v>
      </c>
      <c r="CI10" s="24">
        <f>+Registro!E123</f>
        <v>0</v>
      </c>
      <c r="CJ10" s="24">
        <f>+Registro!E126</f>
        <v>0</v>
      </c>
      <c r="CK10" s="24">
        <f>+Registro!E138</f>
        <v>0</v>
      </c>
      <c r="CL10" s="24">
        <f>+Registro!E147</f>
        <v>0</v>
      </c>
      <c r="CM10" s="24">
        <f>+Registro!E151</f>
        <v>0</v>
      </c>
      <c r="CN10" s="24">
        <f>+Registro!E160</f>
        <v>0</v>
      </c>
      <c r="CO10" s="24">
        <f>+Registro!E165</f>
        <v>0</v>
      </c>
      <c r="CP10" s="24">
        <f>+Registro!E174</f>
        <v>0</v>
      </c>
      <c r="CQ10" s="24">
        <f>+Registro!E181</f>
        <v>0</v>
      </c>
      <c r="CR10" s="24">
        <f>+Registro!E188</f>
        <v>0</v>
      </c>
      <c r="CS10" s="24">
        <f>+Registro!E191</f>
        <v>0</v>
      </c>
      <c r="CT10" s="24">
        <f>+Registro!E200</f>
        <v>0</v>
      </c>
      <c r="CU10" s="24">
        <f>+Registro!E208</f>
        <v>0</v>
      </c>
      <c r="CV10" s="24">
        <f>+Registro!E218</f>
        <v>0</v>
      </c>
      <c r="CW10" s="24">
        <f>+Registro!E224</f>
        <v>0</v>
      </c>
      <c r="CX10" s="24">
        <f>+Registro!E238</f>
        <v>0</v>
      </c>
      <c r="CY10" s="24">
        <f>+Registro!C20</f>
        <v>0</v>
      </c>
      <c r="CZ10" s="24">
        <f>+Registro!C21</f>
        <v>0</v>
      </c>
      <c r="DA10" s="24">
        <f>+Registro!C22</f>
        <v>0</v>
      </c>
      <c r="DB10" s="24">
        <f>+Registro!C23</f>
        <v>0</v>
      </c>
      <c r="DC10" s="24">
        <f>+Registro!C24</f>
        <v>0</v>
      </c>
      <c r="DD10" s="24">
        <f>+Registro!C25</f>
        <v>0</v>
      </c>
      <c r="DE10" s="24">
        <f>+Registro!C26</f>
        <v>0</v>
      </c>
      <c r="DF10" s="24">
        <f>+Registro!C27</f>
        <v>0</v>
      </c>
      <c r="DG10" s="24">
        <f>+Registro!C28</f>
        <v>0</v>
      </c>
      <c r="DH10" s="24">
        <f>+Registro!C29</f>
        <v>0</v>
      </c>
      <c r="DI10" s="24">
        <f>+Registro!C30</f>
        <v>0</v>
      </c>
      <c r="DJ10" s="24">
        <f>+Registro!C31</f>
        <v>0</v>
      </c>
      <c r="DK10" s="24">
        <f>+Registro!C32</f>
        <v>0</v>
      </c>
      <c r="DL10" s="24">
        <f>+Registro!C33</f>
        <v>0</v>
      </c>
      <c r="DM10" s="24">
        <f>+Registro!C34</f>
        <v>0</v>
      </c>
      <c r="DN10" s="24">
        <f>+Registro!C36</f>
        <v>0</v>
      </c>
      <c r="DO10" s="24">
        <f>+Registro!C37</f>
        <v>0</v>
      </c>
      <c r="DP10" s="24">
        <f>+Registro!C38</f>
        <v>0</v>
      </c>
      <c r="DQ10" s="24">
        <f>+Registro!C39</f>
        <v>0</v>
      </c>
      <c r="DR10" s="24">
        <f>+Registro!C40</f>
        <v>0</v>
      </c>
      <c r="DS10" s="24">
        <f>+Registro!C41</f>
        <v>0</v>
      </c>
      <c r="DT10" s="24">
        <f>+Registro!C42</f>
        <v>0</v>
      </c>
      <c r="DU10" s="24">
        <f>+Registro!C43</f>
        <v>0</v>
      </c>
      <c r="DV10" s="24">
        <f>+Registro!C44</f>
        <v>0</v>
      </c>
      <c r="DW10" s="24">
        <f>+Registro!C47</f>
        <v>0</v>
      </c>
      <c r="DX10" s="24">
        <f>+Registro!C48</f>
        <v>0</v>
      </c>
      <c r="DY10" s="24">
        <f>+Registro!C49</f>
        <v>0</v>
      </c>
      <c r="DZ10" s="24">
        <f>+Registro!C51</f>
        <v>0</v>
      </c>
      <c r="EA10" s="24">
        <f>+Registro!C52</f>
        <v>0</v>
      </c>
      <c r="EB10" s="24">
        <f>+Registro!C53</f>
        <v>0</v>
      </c>
      <c r="EC10" s="24">
        <f>+Registro!C55</f>
        <v>0</v>
      </c>
      <c r="ED10" s="24">
        <f>+Registro!C56</f>
        <v>0</v>
      </c>
      <c r="EE10" s="24">
        <f>+Registro!C57</f>
        <v>0</v>
      </c>
      <c r="EF10" s="24">
        <f>+Registro!C58</f>
        <v>0</v>
      </c>
      <c r="EG10" s="24">
        <f>+Registro!C59</f>
        <v>0</v>
      </c>
      <c r="EH10" s="24">
        <f>+Registro!C60</f>
        <v>0</v>
      </c>
      <c r="EI10" s="24">
        <f>+Registro!C61</f>
        <v>0</v>
      </c>
      <c r="EJ10" s="24">
        <f>+Registro!C62</f>
        <v>0</v>
      </c>
      <c r="EK10" s="24">
        <f>+Registro!C63</f>
        <v>0</v>
      </c>
      <c r="EL10" s="24">
        <f>+Registro!C64</f>
        <v>0</v>
      </c>
      <c r="EM10" s="24">
        <f>+Registro!C65</f>
        <v>0</v>
      </c>
      <c r="EN10" s="24">
        <f>+Registro!A69</f>
        <v>0</v>
      </c>
      <c r="EO10" s="24">
        <f>+Registro!C66</f>
        <v>0</v>
      </c>
      <c r="EP10" s="24">
        <f>+Registro!C67</f>
        <v>0</v>
      </c>
      <c r="EQ10" s="24">
        <f>+Registro!C68</f>
        <v>0</v>
      </c>
      <c r="ER10" s="24">
        <f>+Registro!C69</f>
        <v>0</v>
      </c>
      <c r="ES10" s="24">
        <f>+Registro!C70</f>
        <v>0</v>
      </c>
      <c r="ET10" s="24">
        <f>+Registro!C71</f>
        <v>0</v>
      </c>
      <c r="EU10" s="24">
        <f>+Registro!C72</f>
        <v>0</v>
      </c>
      <c r="EV10" s="24">
        <f>+Registro!C73</f>
        <v>0</v>
      </c>
      <c r="EW10" s="24">
        <f>+Registro!C74</f>
        <v>0</v>
      </c>
      <c r="EX10" s="24">
        <f>+Registro!C75</f>
        <v>0</v>
      </c>
      <c r="EY10" s="24">
        <f>+Registro!C76</f>
        <v>0</v>
      </c>
      <c r="EZ10" s="24">
        <f>+Registro!C77</f>
        <v>0</v>
      </c>
      <c r="FA10" s="24">
        <f>+Registro!C78</f>
        <v>0</v>
      </c>
      <c r="FB10" s="24">
        <f>+Registro!C79</f>
        <v>0</v>
      </c>
      <c r="FC10" s="24">
        <f>+Registro!C80</f>
        <v>0</v>
      </c>
      <c r="FD10" s="24">
        <f>+Registro!C81</f>
        <v>0</v>
      </c>
      <c r="FE10" s="24">
        <f>+Registro!C82</f>
        <v>0</v>
      </c>
      <c r="FF10" s="24">
        <f>+Registro!C83</f>
        <v>0</v>
      </c>
      <c r="FG10" s="24">
        <f>+Registro!C84</f>
        <v>0</v>
      </c>
      <c r="FH10" s="24">
        <f>+Registro!C85</f>
        <v>0</v>
      </c>
      <c r="FI10" s="24">
        <f>+Registro!C86</f>
        <v>0</v>
      </c>
      <c r="FJ10" s="24">
        <f>+Registro!C87</f>
        <v>0</v>
      </c>
      <c r="FK10" s="24">
        <f>+Registro!C88</f>
        <v>0</v>
      </c>
      <c r="FL10" s="24">
        <f>+Registro!C89</f>
        <v>0</v>
      </c>
      <c r="FM10" s="24">
        <f>+Registro!C90</f>
        <v>0</v>
      </c>
      <c r="FN10" s="24">
        <f>+Registro!C91</f>
        <v>0</v>
      </c>
      <c r="FO10" s="24">
        <f>+Registro!C92</f>
        <v>0</v>
      </c>
      <c r="FP10" s="24">
        <f>+Registro!C93</f>
        <v>0</v>
      </c>
      <c r="FQ10" s="24">
        <f>+Registro!C94</f>
        <v>0</v>
      </c>
      <c r="FR10" s="24">
        <f>+Registro!C95</f>
        <v>0</v>
      </c>
      <c r="FS10" s="24">
        <f>+Registro!C96</f>
        <v>0</v>
      </c>
      <c r="FT10" s="24">
        <f>+Registro!C97</f>
        <v>0</v>
      </c>
      <c r="FU10" s="24">
        <f>+Registro!C98</f>
        <v>0</v>
      </c>
      <c r="FV10" s="24">
        <f>+Registro!C99</f>
        <v>0</v>
      </c>
      <c r="FW10" s="24">
        <f>+Registro!C100</f>
        <v>0</v>
      </c>
      <c r="FX10" s="24">
        <f>+Registro!C101</f>
        <v>0</v>
      </c>
      <c r="FY10" s="24">
        <f>+Registro!C102</f>
        <v>0</v>
      </c>
      <c r="FZ10" s="24">
        <f>+Registro!C103</f>
        <v>0</v>
      </c>
      <c r="GA10" s="24">
        <f>+Registro!C104</f>
        <v>0</v>
      </c>
      <c r="GB10" s="24">
        <f>+Registro!C105</f>
        <v>0</v>
      </c>
      <c r="GC10" s="24">
        <f>+Registro!C106</f>
        <v>0</v>
      </c>
      <c r="GD10" s="24">
        <f>+Registro!C107</f>
        <v>0</v>
      </c>
      <c r="GE10" s="24">
        <f>+Registro!C108</f>
        <v>0</v>
      </c>
      <c r="GF10" s="24">
        <f>+Registro!C109</f>
        <v>0</v>
      </c>
      <c r="GG10" s="24">
        <f>+Registro!C110</f>
        <v>0</v>
      </c>
      <c r="GH10" s="24">
        <f>+Registro!C111</f>
        <v>0</v>
      </c>
      <c r="GI10" s="24">
        <f>+Registro!C112</f>
        <v>0</v>
      </c>
      <c r="GJ10" s="24">
        <f>+Registro!C113</f>
        <v>0</v>
      </c>
      <c r="GK10" s="24">
        <f>+Registro!C114</f>
        <v>0</v>
      </c>
      <c r="GL10" s="24">
        <f>+Registro!C115</f>
        <v>0</v>
      </c>
      <c r="GM10" s="24">
        <f>+Registro!C116</f>
        <v>0</v>
      </c>
      <c r="GN10" s="24">
        <f>+Registro!C117</f>
        <v>0</v>
      </c>
      <c r="GO10" s="24">
        <f>+Registro!C118</f>
        <v>0</v>
      </c>
      <c r="GP10" s="24">
        <f>+Registro!C119</f>
        <v>0</v>
      </c>
      <c r="GQ10" s="24">
        <f>+Registro!C120</f>
        <v>0</v>
      </c>
      <c r="GR10" s="24">
        <f>+Registro!C122</f>
        <v>0</v>
      </c>
      <c r="GS10" s="24">
        <f>+Registro!C125</f>
        <v>0</v>
      </c>
      <c r="GT10" s="24">
        <f>+Registro!C126</f>
        <v>0</v>
      </c>
      <c r="GU10" s="24">
        <f>+Registro!C127</f>
        <v>0</v>
      </c>
      <c r="GV10" s="24">
        <f>+Registro!C128</f>
        <v>0</v>
      </c>
      <c r="GW10" s="24">
        <f>+Registro!C129</f>
        <v>0</v>
      </c>
      <c r="GX10" s="24">
        <f>+Registro!C130</f>
        <v>0</v>
      </c>
      <c r="GY10" s="24">
        <f>+Registro!C131</f>
        <v>0</v>
      </c>
      <c r="GZ10" s="24">
        <f>+Registro!C132</f>
        <v>0</v>
      </c>
      <c r="HA10" s="24">
        <f>+Registro!C133</f>
        <v>0</v>
      </c>
      <c r="HB10" s="24">
        <f>+Registro!C134</f>
        <v>0</v>
      </c>
      <c r="HC10" s="24">
        <f>+Registro!C135</f>
        <v>0</v>
      </c>
      <c r="HD10" s="24">
        <f>+Registro!C146</f>
        <v>0</v>
      </c>
      <c r="HE10" s="24">
        <f>+Registro!C147</f>
        <v>0</v>
      </c>
      <c r="HF10" s="24">
        <f>+Registro!C159</f>
        <v>0</v>
      </c>
      <c r="HG10" s="24">
        <f>+Registro!C160</f>
        <v>0</v>
      </c>
      <c r="HH10" s="24">
        <f>+Registro!C161</f>
        <v>0</v>
      </c>
      <c r="HI10" s="24">
        <f>+Registro!C164</f>
        <v>0</v>
      </c>
      <c r="HJ10" s="24">
        <f>+Registro!C165</f>
        <v>0</v>
      </c>
      <c r="HK10" s="24">
        <f>+Registro!C166</f>
        <v>0</v>
      </c>
      <c r="HL10" s="24">
        <f>+Registro!C167</f>
        <v>0</v>
      </c>
      <c r="HM10" s="24">
        <f>+Registro!C168</f>
        <v>0</v>
      </c>
      <c r="HN10" s="24">
        <f>+Registro!C169</f>
        <v>0</v>
      </c>
      <c r="HO10" s="24">
        <f>+Registro!C170</f>
        <v>0</v>
      </c>
      <c r="HP10" s="24">
        <f>+Registro!C173</f>
        <v>0</v>
      </c>
      <c r="HQ10" s="24">
        <f>+Registro!C174</f>
        <v>0</v>
      </c>
      <c r="HR10" s="24">
        <f>+Registro!C175</f>
        <v>0</v>
      </c>
      <c r="HS10" s="24">
        <f>+Registro!C176</f>
        <v>0</v>
      </c>
      <c r="HT10" s="24">
        <f>+Registro!C180</f>
        <v>0</v>
      </c>
      <c r="HU10" s="24">
        <f>+Registro!C181</f>
        <v>0</v>
      </c>
      <c r="HV10" s="24">
        <f>+Registro!C182</f>
        <v>0</v>
      </c>
      <c r="HW10" s="24">
        <f>+Registro!C183</f>
        <v>0</v>
      </c>
      <c r="HX10" s="24">
        <f>+Registro!C184</f>
        <v>0</v>
      </c>
      <c r="HY10" s="24">
        <f>+Registro!C185</f>
        <v>0</v>
      </c>
      <c r="HZ10" s="24">
        <f>+Registro!C187</f>
        <v>0</v>
      </c>
      <c r="IA10" s="24">
        <f>+Registro!C188</f>
        <v>0</v>
      </c>
      <c r="IB10" s="24">
        <f>+Registro!C199</f>
        <v>0</v>
      </c>
      <c r="IC10" s="24">
        <f>+Registro!C200</f>
        <v>0</v>
      </c>
      <c r="ID10" s="24">
        <f>+Registro!C201</f>
        <v>0</v>
      </c>
      <c r="IE10" s="24">
        <f>+Registro!C202</f>
        <v>0</v>
      </c>
      <c r="IF10" s="24">
        <f>+Registro!C203</f>
        <v>0</v>
      </c>
      <c r="IG10" s="24">
        <f>+Registro!C204</f>
        <v>0</v>
      </c>
      <c r="IH10" s="24">
        <f>+Registro!C205</f>
        <v>0</v>
      </c>
      <c r="II10" s="24">
        <f>+Registro!C217</f>
        <v>0</v>
      </c>
      <c r="IJ10" s="24">
        <f>+Registro!C218</f>
        <v>0</v>
      </c>
      <c r="IK10" s="24">
        <f>+Registro!C219</f>
        <v>0</v>
      </c>
      <c r="IL10" s="24">
        <f>+Registro!C220</f>
        <v>0</v>
      </c>
      <c r="IM10" s="24">
        <f>+Registro!C221</f>
        <v>0</v>
      </c>
      <c r="IN10" s="24">
        <f>+Registro!C223</f>
        <v>0</v>
      </c>
      <c r="IO10" s="24">
        <f>+Registro!C224</f>
        <v>0</v>
      </c>
      <c r="IP10" s="24">
        <f>+Registro!C225</f>
        <v>0</v>
      </c>
      <c r="IQ10" s="24">
        <f>+Registro!C226</f>
        <v>0</v>
      </c>
      <c r="IR10" s="24">
        <f>+Registro!C227</f>
        <v>0</v>
      </c>
      <c r="IS10" s="24">
        <f>+Registro!C228</f>
        <v>0</v>
      </c>
      <c r="IT10" s="24">
        <f>+Registro!C229</f>
        <v>0</v>
      </c>
      <c r="IU10" s="24">
        <f>+Registro!C230</f>
        <v>0</v>
      </c>
      <c r="IV10" s="24">
        <f>+Registro!C231</f>
        <v>0</v>
      </c>
      <c r="IW10" s="24">
        <f>+Registro!C232</f>
        <v>0</v>
      </c>
      <c r="IX10" s="24">
        <f>+Registro!C233</f>
        <v>0</v>
      </c>
      <c r="IY10" s="24">
        <f>+Registro!C234</f>
        <v>0</v>
      </c>
      <c r="IZ10" s="24">
        <f>+Registro!C235</f>
        <v>0</v>
      </c>
      <c r="JA10" s="24">
        <f>+Registro!C237</f>
        <v>0</v>
      </c>
      <c r="JB10" s="24">
        <f>+Registro!C238</f>
        <v>0</v>
      </c>
      <c r="JC10" s="24">
        <f>+Registro!C239</f>
        <v>0</v>
      </c>
      <c r="JD10" s="24">
        <f>+Registro!C240</f>
        <v>0</v>
      </c>
      <c r="JE10" s="24">
        <f>+Registro!C241</f>
        <v>0</v>
      </c>
      <c r="JF10" s="24">
        <f>+Registro!C242</f>
        <v>0</v>
      </c>
      <c r="JG10" s="24">
        <f>+Registro!B245</f>
        <v>0</v>
      </c>
      <c r="JH10" s="24">
        <f>+Registro!B246</f>
        <v>0</v>
      </c>
      <c r="JI10" s="24">
        <f>+Registro!B247</f>
        <v>0</v>
      </c>
      <c r="JJ10" s="24">
        <f>+Registro!A249</f>
        <v>0</v>
      </c>
      <c r="JK10" s="24">
        <f>+Registro!B251</f>
        <v>0</v>
      </c>
      <c r="JL10" s="24">
        <f>+Registro!B252</f>
        <v>0</v>
      </c>
      <c r="JM10" s="24">
        <f>+Registro!B253</f>
        <v>0</v>
      </c>
      <c r="JN10" s="24">
        <f>+Registro!B254</f>
        <v>0</v>
      </c>
      <c r="JO10" s="24">
        <f>+Registro!G251</f>
        <v>0</v>
      </c>
      <c r="JP10" s="24">
        <f>+Registro!G252</f>
        <v>0</v>
      </c>
      <c r="JQ10" s="24">
        <f>+Registro!G253</f>
        <v>0</v>
      </c>
      <c r="JR10" s="24">
        <f>+Registro!G254</f>
        <v>0</v>
      </c>
      <c r="JS10" s="24">
        <f>+Registro!B257</f>
        <v>0</v>
      </c>
      <c r="JT10" s="24">
        <f>+Registro!B258</f>
        <v>0</v>
      </c>
      <c r="JU10" s="24">
        <f>+Registro!B259</f>
        <v>0</v>
      </c>
      <c r="JV10" s="24">
        <f>+Registro!B260</f>
        <v>0</v>
      </c>
      <c r="JW10" s="24">
        <f>+Registro!G257</f>
        <v>0</v>
      </c>
      <c r="JX10" s="24">
        <f>+Registro!G258</f>
        <v>0</v>
      </c>
      <c r="JY10" s="24">
        <f>+Registro!G259</f>
        <v>0</v>
      </c>
      <c r="JZ10" s="24">
        <f>+Registro!G260</f>
        <v>0</v>
      </c>
      <c r="KA10" s="24">
        <f>+Registro!B263</f>
        <v>0</v>
      </c>
      <c r="KB10" s="24">
        <f>+Registro!B264</f>
        <v>0</v>
      </c>
      <c r="KC10" s="24">
        <f>+Registro!B265</f>
        <v>0</v>
      </c>
      <c r="KD10" s="24">
        <f>+Registro!B266</f>
        <v>0</v>
      </c>
      <c r="KE10" s="24">
        <f>+Registro!G263</f>
        <v>0</v>
      </c>
      <c r="KF10" s="24">
        <f>+Registro!G264</f>
        <v>0</v>
      </c>
      <c r="KG10" s="24">
        <f>+Registro!G265</f>
        <v>0</v>
      </c>
      <c r="KH10" s="24">
        <f>+Registro!G266</f>
        <v>0</v>
      </c>
      <c r="KI10" s="24">
        <f>+Registro!B269</f>
        <v>0</v>
      </c>
      <c r="KJ10" s="24">
        <f>+Registro!B270</f>
        <v>0</v>
      </c>
      <c r="KK10" s="24">
        <f>+Registro!B271</f>
        <v>0</v>
      </c>
      <c r="KL10" s="24">
        <f>+Registro!B272</f>
        <v>0</v>
      </c>
      <c r="KM10" s="24">
        <f>+Registro!G269</f>
        <v>0</v>
      </c>
      <c r="KN10" s="24">
        <f>+Registro!G270</f>
        <v>0</v>
      </c>
      <c r="KO10" s="24">
        <f>+Registro!G271</f>
        <v>0</v>
      </c>
      <c r="KP10" s="24">
        <f>+Registro!G272</f>
        <v>0</v>
      </c>
      <c r="KQ10" s="24">
        <f>+Registro!B275</f>
        <v>0</v>
      </c>
      <c r="KR10" s="24">
        <f>+Registro!B276</f>
        <v>0</v>
      </c>
      <c r="KS10" s="24">
        <f>+Registro!B277</f>
        <v>0</v>
      </c>
      <c r="KT10" s="24">
        <f>+Registro!B278</f>
        <v>0</v>
      </c>
      <c r="KU10" s="24">
        <f>+Registro!G275</f>
        <v>0</v>
      </c>
      <c r="KV10" s="24">
        <f>+Registro!G276</f>
        <v>0</v>
      </c>
      <c r="KW10" s="24">
        <f>+Registro!G277</f>
        <v>0</v>
      </c>
      <c r="KX10" s="24">
        <f>+Registro!G278</f>
        <v>0</v>
      </c>
      <c r="KY10" s="72">
        <f>IFERROR((IF(AY10="Cumple variable",$AY$6,0))/(IF(OR(AY10="Cumple variable",AY10="No cumple variable"),$AY$6,0)),1)</f>
        <v>1</v>
      </c>
      <c r="KZ10" s="72">
        <f>IFERROR((IF(AW10="Cumple variable",$AW$6,0)+IF(AX10="Cumple variable",$AX$6,0)+IF(BH10="Cumple variable",$BH$6,0)+IF(BI10="Cumple variable",$BI$6,0))/(IF(OR(AW10="Cumple variable",AW10="No cumple variable"),$AW$6,0)+IF(OR(AX10="Cumple variable",AX10="No cumple variable"),$AX$6,0)+IF(OR(BH10="Cumple variable",BH10="No cumple variable"),$BH$6,0)+IF(OR(BI10="Cumple variable",BI10="No cumple variable"),$BI$6,0)),1)</f>
        <v>1</v>
      </c>
      <c r="LA10" s="72">
        <f>IFERROR((IF(AZ10="Cumple variable",$AZ$6,0))/(IF(OR(AZ10="Cumple variable",AZ10="No cumple variable"),$AZ$6,0)),1)</f>
        <v>1</v>
      </c>
      <c r="LB10" s="72">
        <f>IFERROR((IF(BA10="Cumple variable",$BA$6,0)+IF(BB10="Cumple variable",$BB$6,0)+IF(BC10="Cumple variable",$BC$6,0)+IF(BD10="Cumple variable",$BD$6,0)+IF(BE10="Cumple variable",$BE$6,0)+IF(BF10="Cumple variable",$BF$6,0)+IF(BG10="Cumple variable",$BG$6,0))/(IF(OR(BA10="Cumple variable",BA10="No cumple variable"),$BA$6,0)+IF(OR(BB10="Cumple variable",BB10="No cumple variable"),$BB$6,0)+IF(OR(BC10="Cumple variable",BC10="No cumple variable"),$BC$6,0)+IF(OR(BD10="Cumple variable",BD10="No cumple variable"),$BD$6,0)+IF(OR(BE10="Cumple variable",BE10="No cumple variable"),$BE$6,0)+IF(OR(BF10="Cumple variable",BF10="No cumple variable"),$BF$6,0)+IF(OR(BG10="Cumple variable",BG10="No cumple variable"),$BG$6,0)),1)</f>
        <v>1</v>
      </c>
      <c r="LC10" s="72">
        <f>IFERROR((IF(BJ10="Cumple variable",$BJ$6,0)+IF(BK10="Cumple variable",$BK$6,0))/(IF(OR(BJ10="Cumple variable",BJ10="No cumple variable"),$BJ$6,0)+IF(OR(BK10="Cumple variable",BK10="No cumple variable"),$BK$6,0)),1)</f>
        <v>1</v>
      </c>
      <c r="LD10" s="72">
        <f>IFERROR((IF(BL10="Cumple variable",$BL$6,0)+IF(BM10="Cumple variable",$BM$6,0))/(IF(OR(BL10="Cumple variable",BL10="No cumple variable"),$BL$6,0)+IF(OR(BM10="Cumple variable",BM10="No cumple variable"),$BM$6,0)),1)</f>
        <v>1</v>
      </c>
      <c r="LE10" s="72">
        <f>IFERROR((IF(BN10="Cumple variable",$BN$6,0)+IF(BO10="Cumple variable",$BO$6,0))/(IF(OR(BN10="Cumple variable",BN10="No cumple variable"),$BN$6,0)+IF(OR(BO10="Cumple variable",BO10="No cumple variable"),$BO$6,0)),1)</f>
        <v>1</v>
      </c>
      <c r="LF10" s="73">
        <f>+KY10*$KY$8+KZ10*$KZ$8+LA10*$LA$8+LB10*$LB$8+LC10*$LC$8+LD10*$LD$8+LE10*$LE$8</f>
        <v>1</v>
      </c>
      <c r="LG10" s="74">
        <f>IFERROR((IF(BP10="Cumple variable",$BP$6,0)+IF(BQ10="Cumple variable",$BQ$6,0)+IF(BR10="Cumple variable",$BR$6,0)+IF(BS10="Cumple variable",$BS$6,0)+IF(BT10="Cumple variable",$BT$6,0))/(IF(OR(BP10="Cumple variable",BP10="No cumple variable"),$BP$6,0)+IF(OR(BQ10="Cumple variable",BQ10="No cumple variable"),$BQ$6,0)+IF(OR(BR10="Cumple variable",BR10="No cumple variable"),$BR$6,0)+IF(OR(BS10="Cumple variable",BS10="No cumple variable"),$BS$6,0)+IF(OR(BT10="Cumple variable",BT10="No cumple variable"),$BT$6,0)),1)</f>
        <v>1</v>
      </c>
      <c r="LH10" s="75">
        <f>IFERROR((IF(BU10="Cumple variable",$BU$6,0)+IF(BV10="Cumple variable",$BV$6,0)+IF(BW10="Cumple variable",$BW$6,0))/(IF(OR(BU10="Cumple variable",BU10="No cumple variable"),$BU$6,0)+IF(OR(BV10="Cumple variable",BV10="No cumple variable"),$BV$6,0)+IF(OR(BW10="Cumple variable",BW10="No cumple variable"),$BW$6,0)),1)</f>
        <v>1</v>
      </c>
      <c r="LI10" s="93">
        <f>+LF10*$LF$8+LG10*$LG$8+LH10*$LH$8</f>
        <v>1</v>
      </c>
      <c r="LJ10" s="93" t="str">
        <f>+IF(LI10=1,"100%",IF(AND(LI10&lt;1,LI10&gt;=0.9),"90%-99%",IF(AND(LI10&lt;0.9,LI10&gt;=0.8),"80%-89%",IF(AND(LI10&lt;8,LI10&gt;=0.7),"70%-79%","&lt;70"))))</f>
        <v>100%</v>
      </c>
    </row>
  </sheetData>
  <sheetProtection algorithmName="SHA-512" hashValue="MisTg+bmxaMs7uAj8j46dS98sA92AzHRyCestFH1dctRw/NuahBN8QQcWfLo3YL18OB1cIqVLwjZ68oKccMxmQ==" saltValue="EYpBAW1AZ2BKlWdBX0a6pg==" spinCount="100000" sheet="1" objects="1" scenarios="1"/>
  <mergeCells count="17">
    <mergeCell ref="JG7:JI8"/>
    <mergeCell ref="KY7:LE7"/>
    <mergeCell ref="KA8:KD8"/>
    <mergeCell ref="KI8:KL8"/>
    <mergeCell ref="KM8:KP8"/>
    <mergeCell ref="A1:A3"/>
    <mergeCell ref="KW3:KX3"/>
    <mergeCell ref="P8:Z8"/>
    <mergeCell ref="D8:N8"/>
    <mergeCell ref="B1:KV3"/>
    <mergeCell ref="KE8:KH8"/>
    <mergeCell ref="KQ8:KT8"/>
    <mergeCell ref="KU8:KX8"/>
    <mergeCell ref="JK8:JN8"/>
    <mergeCell ref="JO8:JR8"/>
    <mergeCell ref="JS8:JV8"/>
    <mergeCell ref="JW8:JZ8"/>
  </mergeCells>
  <conditionalFormatting sqref="LI10">
    <cfRule type="containsBlanks" priority="1" stopIfTrue="1">
      <formula>LEN(TRIM(LI10))=0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B225-E2D5-41D3-829D-1A6D95EF0550}">
  <sheetPr>
    <pageSetUpPr fitToPage="1"/>
  </sheetPr>
  <dimension ref="A1:AC23"/>
  <sheetViews>
    <sheetView view="pageBreakPreview" zoomScaleNormal="100" zoomScaleSheetLayoutView="100" workbookViewId="0">
      <selection activeCell="C1" sqref="C1"/>
    </sheetView>
  </sheetViews>
  <sheetFormatPr baseColWidth="10" defaultColWidth="11.5703125" defaultRowHeight="12" x14ac:dyDescent="0.2"/>
  <cols>
    <col min="1" max="1" width="5" style="109" customWidth="1"/>
    <col min="2" max="2" width="21.7109375" style="109" customWidth="1"/>
    <col min="3" max="3" width="4.140625" style="109" customWidth="1"/>
    <col min="4" max="4" width="6.140625" style="109" customWidth="1"/>
    <col min="5" max="5" width="5" style="109" customWidth="1"/>
    <col min="6" max="6" width="7.140625" style="109" customWidth="1"/>
    <col min="7" max="7" width="5.42578125" style="109" customWidth="1"/>
    <col min="8" max="16" width="4.140625" style="109" customWidth="1"/>
    <col min="17" max="17" width="5.140625" style="109" customWidth="1"/>
    <col min="18" max="18" width="7" style="109" customWidth="1"/>
    <col min="19" max="19" width="4.42578125" style="109" customWidth="1"/>
    <col min="20" max="20" width="4.28515625" style="109" customWidth="1"/>
    <col min="21" max="21" width="8" style="109" customWidth="1"/>
    <col min="22" max="28" width="4.140625" style="109" customWidth="1"/>
    <col min="29" max="29" width="5.42578125" style="109" customWidth="1"/>
    <col min="30" max="16384" width="11.5703125" style="109"/>
  </cols>
  <sheetData>
    <row r="1" spans="1:29" ht="151.15" customHeight="1" thickBot="1" x14ac:dyDescent="0.25">
      <c r="A1" s="105" t="s">
        <v>339</v>
      </c>
      <c r="B1" s="106" t="s">
        <v>340</v>
      </c>
      <c r="C1" s="107" t="s">
        <v>341</v>
      </c>
      <c r="D1" s="108" t="s">
        <v>342</v>
      </c>
      <c r="E1" s="107" t="s">
        <v>343</v>
      </c>
      <c r="F1" s="107" t="s">
        <v>344</v>
      </c>
      <c r="G1" s="107" t="s">
        <v>345</v>
      </c>
      <c r="H1" s="107" t="s">
        <v>346</v>
      </c>
      <c r="I1" s="107" t="s">
        <v>347</v>
      </c>
      <c r="J1" s="107" t="s">
        <v>348</v>
      </c>
      <c r="K1" s="107" t="s">
        <v>349</v>
      </c>
      <c r="L1" s="107" t="s">
        <v>350</v>
      </c>
      <c r="M1" s="107" t="s">
        <v>351</v>
      </c>
      <c r="N1" s="107" t="s">
        <v>352</v>
      </c>
      <c r="O1" s="107" t="s">
        <v>353</v>
      </c>
      <c r="P1" s="107" t="s">
        <v>354</v>
      </c>
      <c r="Q1" s="107" t="s">
        <v>355</v>
      </c>
      <c r="R1" s="107" t="s">
        <v>356</v>
      </c>
      <c r="S1" s="107" t="s">
        <v>357</v>
      </c>
      <c r="T1" s="107" t="s">
        <v>358</v>
      </c>
      <c r="U1" s="107" t="s">
        <v>359</v>
      </c>
      <c r="V1" s="107" t="s">
        <v>360</v>
      </c>
      <c r="W1" s="107" t="s">
        <v>361</v>
      </c>
      <c r="X1" s="107" t="s">
        <v>362</v>
      </c>
      <c r="Y1" s="107" t="s">
        <v>363</v>
      </c>
      <c r="Z1" s="107" t="s">
        <v>364</v>
      </c>
      <c r="AA1" s="107" t="s">
        <v>365</v>
      </c>
      <c r="AB1" s="107" t="s">
        <v>366</v>
      </c>
      <c r="AC1" s="107" t="s">
        <v>367</v>
      </c>
    </row>
    <row r="2" spans="1:29" x14ac:dyDescent="0.2">
      <c r="A2" s="110">
        <v>1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3"/>
    </row>
    <row r="3" spans="1:29" x14ac:dyDescent="0.2">
      <c r="A3" s="110">
        <v>2</v>
      </c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3"/>
    </row>
    <row r="4" spans="1:29" x14ac:dyDescent="0.2">
      <c r="A4" s="110">
        <v>3</v>
      </c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</row>
    <row r="5" spans="1:29" x14ac:dyDescent="0.2">
      <c r="A5" s="110">
        <v>4</v>
      </c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/>
    </row>
    <row r="6" spans="1:29" x14ac:dyDescent="0.2">
      <c r="A6" s="110">
        <v>5</v>
      </c>
      <c r="B6" s="111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3"/>
    </row>
    <row r="7" spans="1:29" x14ac:dyDescent="0.2">
      <c r="A7" s="110">
        <v>6</v>
      </c>
      <c r="B7" s="114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29" x14ac:dyDescent="0.2">
      <c r="A8" s="110">
        <v>7</v>
      </c>
      <c r="B8" s="114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</row>
    <row r="9" spans="1:29" x14ac:dyDescent="0.2">
      <c r="A9" s="110">
        <v>8</v>
      </c>
      <c r="B9" s="114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3"/>
    </row>
    <row r="10" spans="1:29" x14ac:dyDescent="0.2">
      <c r="A10" s="110">
        <v>9</v>
      </c>
      <c r="B10" s="114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3"/>
    </row>
    <row r="11" spans="1:29" x14ac:dyDescent="0.2">
      <c r="A11" s="110">
        <v>10</v>
      </c>
      <c r="B11" s="114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3"/>
    </row>
    <row r="12" spans="1:29" x14ac:dyDescent="0.2">
      <c r="A12" s="110">
        <v>11</v>
      </c>
      <c r="B12" s="1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3"/>
    </row>
    <row r="13" spans="1:29" x14ac:dyDescent="0.2">
      <c r="A13" s="110">
        <v>12</v>
      </c>
      <c r="B13" s="115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3"/>
    </row>
    <row r="14" spans="1:29" x14ac:dyDescent="0.2">
      <c r="A14" s="110">
        <v>13</v>
      </c>
      <c r="B14" s="115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3"/>
    </row>
    <row r="15" spans="1:29" x14ac:dyDescent="0.2">
      <c r="A15" s="110">
        <v>14</v>
      </c>
      <c r="B15" s="115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3"/>
    </row>
    <row r="16" spans="1:29" x14ac:dyDescent="0.2">
      <c r="A16" s="110">
        <v>15</v>
      </c>
      <c r="B16" s="115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3"/>
    </row>
    <row r="17" spans="1:29" x14ac:dyDescent="0.2">
      <c r="A17" s="110">
        <v>16</v>
      </c>
      <c r="B17" s="115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3"/>
    </row>
    <row r="18" spans="1:29" ht="12.75" thickBot="1" x14ac:dyDescent="0.25">
      <c r="A18" s="116">
        <v>17</v>
      </c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9"/>
    </row>
    <row r="19" spans="1:29" ht="12.75" thickBot="1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</row>
    <row r="20" spans="1:29" x14ac:dyDescent="0.2">
      <c r="A20" s="282" t="s">
        <v>368</v>
      </c>
      <c r="B20" s="283"/>
      <c r="C20" s="283"/>
      <c r="D20" s="283"/>
      <c r="E20" s="283"/>
      <c r="F20" s="283"/>
      <c r="G20" s="283"/>
      <c r="H20" s="283"/>
      <c r="I20" s="283"/>
      <c r="J20" s="284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</row>
    <row r="21" spans="1:29" x14ac:dyDescent="0.2">
      <c r="A21" s="121" t="s">
        <v>369</v>
      </c>
      <c r="B21" s="285" t="s">
        <v>370</v>
      </c>
      <c r="C21" s="285"/>
      <c r="D21" s="285"/>
      <c r="E21" s="285"/>
      <c r="F21" s="285"/>
      <c r="G21" s="285"/>
      <c r="H21" s="285"/>
      <c r="I21" s="285"/>
      <c r="J21" s="286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</row>
    <row r="22" spans="1:29" x14ac:dyDescent="0.2">
      <c r="A22" s="121" t="s">
        <v>371</v>
      </c>
      <c r="B22" s="285" t="s">
        <v>372</v>
      </c>
      <c r="C22" s="285"/>
      <c r="D22" s="285"/>
      <c r="E22" s="285"/>
      <c r="F22" s="285"/>
      <c r="G22" s="285"/>
      <c r="H22" s="285"/>
      <c r="I22" s="285"/>
      <c r="J22" s="286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</row>
    <row r="23" spans="1:29" ht="12.75" thickBot="1" x14ac:dyDescent="0.25">
      <c r="A23" s="122" t="s">
        <v>229</v>
      </c>
      <c r="B23" s="287" t="s">
        <v>373</v>
      </c>
      <c r="C23" s="287"/>
      <c r="D23" s="287"/>
      <c r="E23" s="287"/>
      <c r="F23" s="287"/>
      <c r="G23" s="287"/>
      <c r="H23" s="287"/>
      <c r="I23" s="287"/>
      <c r="J23" s="288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</row>
  </sheetData>
  <mergeCells count="4">
    <mergeCell ref="A20:J20"/>
    <mergeCell ref="B21:J21"/>
    <mergeCell ref="B22:J22"/>
    <mergeCell ref="B23:J23"/>
  </mergeCells>
  <printOptions horizontalCentered="1"/>
  <pageMargins left="0.23622047244094491" right="0.23622047244094491" top="1.2204724409448819" bottom="0.74803149606299213" header="0.31496062992125984" footer="0.31496062992125984"/>
  <pageSetup scale="86" fitToHeight="0" orientation="landscape" r:id="rId1"/>
  <headerFooter>
    <oddHeader>&amp;L&amp;G&amp;C&amp;"Arial,Normal"&amp;10PROCESO
PROTECCIÓN
VERIFICACIÓN EN VISITA
INTERNADO RAJ SRPA&amp;R&amp;"Arial,Normal"&amp;10F1.A31.G27.P 
Versión 1 
Página &amp;P de &amp;N 
21/05/2024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24AC-79EE-455C-BC9E-FD5F4438EA61}">
  <sheetPr>
    <pageSetUpPr fitToPage="1"/>
  </sheetPr>
  <dimension ref="A1:Q25"/>
  <sheetViews>
    <sheetView view="pageBreakPreview" zoomScaleNormal="100" zoomScaleSheetLayoutView="100" workbookViewId="0">
      <selection activeCell="C1" sqref="C1"/>
    </sheetView>
  </sheetViews>
  <sheetFormatPr baseColWidth="10" defaultColWidth="11.42578125" defaultRowHeight="14.25" x14ac:dyDescent="0.2"/>
  <cols>
    <col min="1" max="1" width="4.85546875" style="132" customWidth="1"/>
    <col min="2" max="2" width="37.85546875" style="132" customWidth="1"/>
    <col min="3" max="3" width="4.7109375" style="132" customWidth="1"/>
    <col min="4" max="4" width="5" style="132" customWidth="1"/>
    <col min="5" max="5" width="5.7109375" style="132" customWidth="1"/>
    <col min="6" max="6" width="6" style="132" customWidth="1"/>
    <col min="7" max="7" width="5.85546875" style="132" customWidth="1"/>
    <col min="8" max="8" width="7.7109375" style="132" customWidth="1"/>
    <col min="9" max="9" width="5.28515625" style="132" customWidth="1"/>
    <col min="10" max="10" width="7.140625" style="132" customWidth="1"/>
    <col min="11" max="11" width="7.42578125" style="132" customWidth="1"/>
    <col min="12" max="12" width="5.28515625" style="132" customWidth="1"/>
    <col min="13" max="13" width="11.140625" style="132" customWidth="1"/>
    <col min="14" max="15" width="6" style="132" customWidth="1"/>
    <col min="16" max="17" width="6.7109375" style="132" customWidth="1"/>
    <col min="18" max="16384" width="11.42578125" style="132"/>
  </cols>
  <sheetData>
    <row r="1" spans="1:17" s="127" customFormat="1" ht="113.25" customHeight="1" thickBot="1" x14ac:dyDescent="0.25">
      <c r="A1" s="123" t="s">
        <v>339</v>
      </c>
      <c r="B1" s="124" t="s">
        <v>374</v>
      </c>
      <c r="C1" s="125" t="s">
        <v>375</v>
      </c>
      <c r="D1" s="125" t="s">
        <v>376</v>
      </c>
      <c r="E1" s="107" t="s">
        <v>377</v>
      </c>
      <c r="F1" s="125" t="s">
        <v>378</v>
      </c>
      <c r="G1" s="125" t="s">
        <v>379</v>
      </c>
      <c r="H1" s="125" t="s">
        <v>380</v>
      </c>
      <c r="I1" s="125" t="s">
        <v>381</v>
      </c>
      <c r="J1" s="125" t="s">
        <v>382</v>
      </c>
      <c r="K1" s="125" t="s">
        <v>383</v>
      </c>
      <c r="L1" s="125" t="s">
        <v>384</v>
      </c>
      <c r="M1" s="125" t="s">
        <v>385</v>
      </c>
      <c r="N1" s="125" t="s">
        <v>386</v>
      </c>
      <c r="O1" s="125" t="s">
        <v>387</v>
      </c>
      <c r="P1" s="125" t="s">
        <v>388</v>
      </c>
      <c r="Q1" s="126" t="s">
        <v>389</v>
      </c>
    </row>
    <row r="2" spans="1:17" ht="15" customHeight="1" x14ac:dyDescent="0.3">
      <c r="A2" s="128">
        <v>1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</row>
    <row r="3" spans="1:17" ht="15" customHeight="1" x14ac:dyDescent="0.2">
      <c r="A3" s="128">
        <v>2</v>
      </c>
      <c r="B3" s="133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1"/>
    </row>
    <row r="4" spans="1:17" ht="15" customHeight="1" x14ac:dyDescent="0.2">
      <c r="A4" s="128">
        <v>3</v>
      </c>
      <c r="B4" s="133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" customHeight="1" x14ac:dyDescent="0.2">
      <c r="A5" s="128">
        <v>4</v>
      </c>
      <c r="B5" s="133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15" customHeight="1" x14ac:dyDescent="0.2">
      <c r="A6" s="128">
        <v>5</v>
      </c>
      <c r="B6" s="133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</row>
    <row r="7" spans="1:17" ht="15" customHeight="1" x14ac:dyDescent="0.2">
      <c r="A7" s="128">
        <v>6</v>
      </c>
      <c r="B7" s="133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1"/>
    </row>
    <row r="8" spans="1:17" ht="15" customHeight="1" x14ac:dyDescent="0.2">
      <c r="A8" s="128">
        <v>7</v>
      </c>
      <c r="B8" s="133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1"/>
    </row>
    <row r="9" spans="1:17" ht="15" customHeight="1" x14ac:dyDescent="0.2">
      <c r="A9" s="128">
        <v>8</v>
      </c>
      <c r="B9" s="133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1"/>
    </row>
    <row r="10" spans="1:17" ht="15" customHeight="1" x14ac:dyDescent="0.2">
      <c r="A10" s="128">
        <v>9</v>
      </c>
      <c r="B10" s="133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1"/>
    </row>
    <row r="11" spans="1:17" ht="15" customHeight="1" x14ac:dyDescent="0.2">
      <c r="A11" s="128">
        <v>10</v>
      </c>
      <c r="B11" s="133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1"/>
    </row>
    <row r="12" spans="1:17" ht="15" customHeight="1" x14ac:dyDescent="0.2">
      <c r="A12" s="128">
        <v>11</v>
      </c>
      <c r="B12" s="133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1"/>
    </row>
    <row r="13" spans="1:17" ht="15" customHeight="1" x14ac:dyDescent="0.2">
      <c r="A13" s="128">
        <v>12</v>
      </c>
      <c r="B13" s="133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1"/>
    </row>
    <row r="14" spans="1:17" ht="15" customHeight="1" x14ac:dyDescent="0.2">
      <c r="A14" s="128">
        <v>13</v>
      </c>
      <c r="B14" s="133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1"/>
    </row>
    <row r="15" spans="1:17" ht="15" customHeight="1" x14ac:dyDescent="0.2">
      <c r="A15" s="128">
        <v>14</v>
      </c>
      <c r="B15" s="133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1"/>
    </row>
    <row r="16" spans="1:17" ht="15" customHeight="1" x14ac:dyDescent="0.2">
      <c r="A16" s="128">
        <v>15</v>
      </c>
      <c r="B16" s="133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1"/>
    </row>
    <row r="17" spans="1:17" ht="15" customHeight="1" x14ac:dyDescent="0.2">
      <c r="A17" s="128">
        <v>16</v>
      </c>
      <c r="B17" s="133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1"/>
    </row>
    <row r="18" spans="1:17" ht="15" customHeight="1" thickBot="1" x14ac:dyDescent="0.25">
      <c r="A18" s="134">
        <v>17</v>
      </c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7"/>
    </row>
    <row r="19" spans="1:17" ht="15" thickBo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</row>
    <row r="20" spans="1:17" ht="10.9" customHeight="1" x14ac:dyDescent="0.2">
      <c r="A20" s="289" t="s">
        <v>368</v>
      </c>
      <c r="B20" s="290"/>
      <c r="C20" s="290"/>
      <c r="D20" s="290"/>
      <c r="E20" s="290"/>
      <c r="F20" s="290"/>
      <c r="G20" s="290"/>
      <c r="H20" s="290"/>
      <c r="I20" s="291"/>
      <c r="J20" s="138"/>
      <c r="K20" s="138"/>
      <c r="L20" s="138"/>
      <c r="M20" s="138"/>
      <c r="N20" s="138"/>
      <c r="O20" s="138"/>
      <c r="P20" s="138"/>
      <c r="Q20" s="138"/>
    </row>
    <row r="21" spans="1:17" ht="12" customHeight="1" x14ac:dyDescent="0.2">
      <c r="A21" s="139" t="s">
        <v>369</v>
      </c>
      <c r="B21" s="292" t="s">
        <v>390</v>
      </c>
      <c r="C21" s="292"/>
      <c r="D21" s="292"/>
      <c r="E21" s="292"/>
      <c r="F21" s="292"/>
      <c r="G21" s="292"/>
      <c r="H21" s="292"/>
      <c r="I21" s="293"/>
      <c r="J21" s="138"/>
      <c r="K21" s="138"/>
      <c r="L21" s="138"/>
      <c r="M21" s="138"/>
      <c r="N21" s="138"/>
      <c r="O21" s="138"/>
      <c r="P21" s="138"/>
      <c r="Q21" s="138"/>
    </row>
    <row r="22" spans="1:17" ht="12" customHeight="1" x14ac:dyDescent="0.2">
      <c r="A22" s="139" t="s">
        <v>371</v>
      </c>
      <c r="B22" s="292" t="s">
        <v>391</v>
      </c>
      <c r="C22" s="292"/>
      <c r="D22" s="292"/>
      <c r="E22" s="292"/>
      <c r="F22" s="292"/>
      <c r="G22" s="292"/>
      <c r="H22" s="292"/>
      <c r="I22" s="293"/>
      <c r="J22" s="138"/>
      <c r="K22" s="138"/>
      <c r="L22" s="138"/>
      <c r="M22" s="138"/>
      <c r="N22" s="138"/>
      <c r="O22" s="138"/>
      <c r="P22" s="138"/>
      <c r="Q22" s="138"/>
    </row>
    <row r="23" spans="1:17" ht="12" customHeight="1" thickBot="1" x14ac:dyDescent="0.25">
      <c r="A23" s="140" t="s">
        <v>229</v>
      </c>
      <c r="B23" s="294" t="s">
        <v>373</v>
      </c>
      <c r="C23" s="294"/>
      <c r="D23" s="294"/>
      <c r="E23" s="294"/>
      <c r="F23" s="294"/>
      <c r="G23" s="294"/>
      <c r="H23" s="294"/>
      <c r="I23" s="295"/>
      <c r="J23" s="138"/>
      <c r="K23" s="138"/>
      <c r="L23" s="138"/>
      <c r="M23" s="138"/>
      <c r="N23" s="138"/>
      <c r="O23" s="138"/>
      <c r="P23" s="138"/>
      <c r="Q23" s="138"/>
    </row>
    <row r="24" spans="1:17" ht="12" customHeight="1" x14ac:dyDescent="0.2">
      <c r="A24" s="296" t="s">
        <v>392</v>
      </c>
      <c r="B24" s="297"/>
      <c r="C24" s="297"/>
      <c r="D24" s="297"/>
      <c r="E24" s="297"/>
      <c r="F24" s="297"/>
      <c r="G24" s="297"/>
      <c r="H24" s="297"/>
      <c r="I24" s="298"/>
      <c r="J24" s="138"/>
      <c r="K24" s="138"/>
      <c r="L24" s="138"/>
      <c r="M24" s="138"/>
      <c r="N24" s="138"/>
      <c r="O24" s="138"/>
      <c r="P24" s="138"/>
      <c r="Q24" s="138"/>
    </row>
    <row r="25" spans="1:17" ht="12" customHeight="1" thickBot="1" x14ac:dyDescent="0.25">
      <c r="A25" s="299"/>
      <c r="B25" s="300"/>
      <c r="C25" s="300"/>
      <c r="D25" s="300"/>
      <c r="E25" s="300"/>
      <c r="F25" s="300"/>
      <c r="G25" s="300"/>
      <c r="H25" s="300"/>
      <c r="I25" s="301"/>
      <c r="J25" s="138"/>
      <c r="K25" s="138"/>
      <c r="L25" s="138"/>
      <c r="M25" s="138"/>
      <c r="N25" s="138"/>
      <c r="O25" s="138"/>
      <c r="P25" s="138"/>
      <c r="Q25" s="138"/>
    </row>
  </sheetData>
  <mergeCells count="5">
    <mergeCell ref="A20:I20"/>
    <mergeCell ref="B21:I21"/>
    <mergeCell ref="B22:I22"/>
    <mergeCell ref="B23:I23"/>
    <mergeCell ref="A24:I25"/>
  </mergeCells>
  <printOptions horizontalCentered="1"/>
  <pageMargins left="0.23622047244094491" right="0.23622047244094491" top="1.2204724409448819" bottom="0.74803149606299213" header="0.31496062992125984" footer="0.31496062992125984"/>
  <pageSetup scale="96" fitToHeight="0" orientation="landscape" r:id="rId1"/>
  <headerFooter>
    <oddHeader>&amp;L&amp;G&amp;C&amp;"Arial,Normal"&amp;10PROCESO
PROTECCIÓN
VERIFICACIÓN EN VISITA
INTERNADO RAJ SRPA&amp;R&amp;"Arial,Normal"&amp;10F1.A31.G27.P 
Versión 1 
Página &amp;P de &amp;N 
21/05/2024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230</v>
      </c>
      <c r="B1" s="5" t="s">
        <v>231</v>
      </c>
      <c r="C1" s="5" t="s">
        <v>232</v>
      </c>
      <c r="D1" s="16" t="s">
        <v>233</v>
      </c>
      <c r="E1" s="16" t="s">
        <v>231</v>
      </c>
    </row>
    <row r="2" spans="1:5" x14ac:dyDescent="0.25">
      <c r="A2" s="4" t="s">
        <v>234</v>
      </c>
      <c r="B2" s="4" t="s">
        <v>235</v>
      </c>
      <c r="C2" s="17" t="s">
        <v>236</v>
      </c>
      <c r="D2" s="3" t="s">
        <v>237</v>
      </c>
      <c r="E2" s="4" t="s">
        <v>238</v>
      </c>
    </row>
    <row r="3" spans="1:5" x14ac:dyDescent="0.25">
      <c r="A3" s="4" t="s">
        <v>239</v>
      </c>
      <c r="B3" s="4" t="s">
        <v>240</v>
      </c>
      <c r="D3" s="3" t="s">
        <v>241</v>
      </c>
      <c r="E3" s="4" t="s">
        <v>242</v>
      </c>
    </row>
    <row r="4" spans="1:5" x14ac:dyDescent="0.25">
      <c r="A4" s="4" t="s">
        <v>243</v>
      </c>
      <c r="B4" s="19" t="s">
        <v>244</v>
      </c>
      <c r="D4" s="18" t="s">
        <v>41</v>
      </c>
      <c r="E4" s="4" t="s">
        <v>229</v>
      </c>
    </row>
    <row r="5" spans="1:5" x14ac:dyDescent="0.25">
      <c r="A5" s="4" t="s">
        <v>245</v>
      </c>
    </row>
    <row r="6" spans="1:5" x14ac:dyDescent="0.25">
      <c r="A6" s="4" t="s">
        <v>246</v>
      </c>
    </row>
    <row r="7" spans="1:5" x14ac:dyDescent="0.25">
      <c r="A7" s="4" t="s">
        <v>247</v>
      </c>
    </row>
    <row r="8" spans="1:5" x14ac:dyDescent="0.25">
      <c r="A8" s="4" t="s">
        <v>248</v>
      </c>
    </row>
    <row r="9" spans="1:5" x14ac:dyDescent="0.25">
      <c r="A9" s="4" t="s">
        <v>249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DDF44-3E0D-4BA6-9FC0-EAFE6D75A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Registro</vt:lpstr>
      <vt:lpstr>Consolidado</vt:lpstr>
      <vt:lpstr>DHA</vt:lpstr>
      <vt:lpstr>DTH</vt:lpstr>
      <vt:lpstr>Tablas</vt:lpstr>
      <vt:lpstr>DTH!_Hlk529565709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2024-05-21T15:20:27Z</cp:lastPrinted>
  <dcterms:created xsi:type="dcterms:W3CDTF">2019-01-30T14:18:32Z</dcterms:created>
  <dcterms:modified xsi:type="dcterms:W3CDTF">2024-05-21T15:20:43Z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