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D66EEB4D-E341-4D3A-8169-F5713B37FA91}" xr6:coauthVersionLast="47" xr6:coauthVersionMax="47" xr10:uidLastSave="{0E9F32F1-94D9-434E-9288-8D0C437E8DC7}"/>
  <bookViews>
    <workbookView xWindow="-120" yWindow="-120" windowWidth="29040" windowHeight="15840" xr2:uid="{00000000-000D-0000-FFFF-FFFF00000000}"/>
  </bookViews>
  <sheets>
    <sheet name="Registro" sheetId="1" r:id="rId1"/>
    <sheet name="Consolidado" sheetId="5" r:id="rId2"/>
    <sheet name="DTH" sheetId="6" r:id="rId3"/>
    <sheet name="Tablas" sheetId="4" state="hidden" r:id="rId4"/>
  </sheets>
  <externalReferences>
    <externalReference r:id="rId5"/>
    <externalReference r:id="rId6"/>
  </externalReferences>
  <definedNames>
    <definedName name="_xlnm.Print_Area" localSheetId="2">DTH!$A$1:$Q$26</definedName>
    <definedName name="_xlnm.Print_Area" localSheetId="0">Registro!$A$1:$J$169</definedName>
    <definedName name="Planes" localSheetId="2">[1]Parametros!#REF!</definedName>
    <definedName name="Planes">[1]Parametros!#REF!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Q10" i="5" l="1"/>
  <c r="D20" i="1"/>
  <c r="H17" i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EQ10" i="5"/>
  <c r="D99" i="1"/>
  <c r="I98" i="1" s="1"/>
  <c r="D83" i="1"/>
  <c r="EC10" i="5" l="1"/>
  <c r="D113" i="1"/>
  <c r="D79" i="1"/>
  <c r="DM10" i="5"/>
  <c r="D65" i="1"/>
  <c r="D127" i="1" l="1"/>
  <c r="ET10" i="5"/>
  <c r="ES10" i="5"/>
  <c r="ER10" i="5"/>
  <c r="DU10" i="5" l="1"/>
  <c r="DL10" i="5"/>
  <c r="CS10" i="5"/>
  <c r="D45" i="1"/>
  <c r="BP10" i="5"/>
  <c r="DR10" i="5" l="1"/>
  <c r="I78" i="1"/>
  <c r="CJ10" i="5" l="1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R10" i="5"/>
  <c r="BO10" i="5"/>
  <c r="BS10" i="5"/>
  <c r="BB10" i="5"/>
  <c r="BA10" i="5"/>
  <c r="AZ10" i="5"/>
  <c r="AY10" i="5"/>
  <c r="AO10" i="5" l="1"/>
  <c r="D55" i="1"/>
  <c r="AN10" i="5" s="1"/>
  <c r="AM10" i="5"/>
  <c r="D28" i="1"/>
  <c r="AL10" i="5" l="1"/>
  <c r="I19" i="1"/>
  <c r="FD10" i="5" l="1"/>
  <c r="FC10" i="5"/>
  <c r="FB10" i="5"/>
  <c r="I89" i="1" l="1"/>
  <c r="CX10" i="5" l="1"/>
  <c r="CW10" i="5"/>
  <c r="EO10" i="5"/>
  <c r="EN10" i="5"/>
  <c r="EB10" i="5"/>
  <c r="EA10" i="5"/>
  <c r="BF10" i="5"/>
  <c r="C10" i="5" l="1"/>
  <c r="B10" i="5"/>
  <c r="AA10" i="5"/>
  <c r="Z10" i="5"/>
  <c r="AS10" i="5" l="1"/>
  <c r="AF10" i="5" l="1"/>
  <c r="GS10" i="5" l="1"/>
  <c r="GR10" i="5"/>
  <c r="GQ10" i="5"/>
  <c r="GP10" i="5"/>
  <c r="GO10" i="5"/>
  <c r="GN10" i="5"/>
  <c r="GM10" i="5"/>
  <c r="GL10" i="5"/>
  <c r="GK10" i="5"/>
  <c r="GJ10" i="5"/>
  <c r="GI10" i="5"/>
  <c r="GH10" i="5"/>
  <c r="GG10" i="5"/>
  <c r="GF10" i="5"/>
  <c r="GE10" i="5"/>
  <c r="GD10" i="5"/>
  <c r="EY10" i="5"/>
  <c r="EX10" i="5"/>
  <c r="DA10" i="5" l="1"/>
  <c r="CZ10" i="5"/>
  <c r="CY10" i="5"/>
  <c r="CV10" i="5"/>
  <c r="CU10" i="5"/>
  <c r="CT10" i="5"/>
  <c r="CR10" i="5"/>
  <c r="CQ10" i="5"/>
  <c r="CP10" i="5"/>
  <c r="CO10" i="5"/>
  <c r="CN10" i="5"/>
  <c r="CM10" i="5"/>
  <c r="CL10" i="5"/>
  <c r="CK10" i="5"/>
  <c r="V10" i="5" l="1"/>
  <c r="U10" i="5"/>
  <c r="S10" i="5"/>
  <c r="R10" i="5"/>
  <c r="P10" i="5"/>
  <c r="O10" i="5"/>
  <c r="BJ10" i="5" l="1"/>
  <c r="BI10" i="5"/>
  <c r="BH10" i="5"/>
  <c r="BG10" i="5"/>
  <c r="BE10" i="5"/>
  <c r="BD10" i="5"/>
  <c r="BC10" i="5"/>
  <c r="AX10" i="5"/>
  <c r="GC10" i="5" l="1"/>
  <c r="GB10" i="5"/>
  <c r="GA10" i="5"/>
  <c r="FZ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M10" i="5"/>
  <c r="FL10" i="5"/>
  <c r="FK10" i="5"/>
  <c r="FJ10" i="5"/>
  <c r="FI10" i="5"/>
  <c r="FH10" i="5"/>
  <c r="FG10" i="5"/>
  <c r="FA10" i="5"/>
  <c r="EZ10" i="5"/>
  <c r="EW10" i="5"/>
  <c r="EV10" i="5"/>
  <c r="EU10" i="5"/>
  <c r="EP10" i="5"/>
  <c r="EM10" i="5"/>
  <c r="EL10" i="5"/>
  <c r="EK10" i="5"/>
  <c r="EJ10" i="5"/>
  <c r="EI10" i="5"/>
  <c r="EH10" i="5"/>
  <c r="EG10" i="5"/>
  <c r="EF10" i="5"/>
  <c r="EE10" i="5"/>
  <c r="ED10" i="5"/>
  <c r="DZ10" i="5"/>
  <c r="DY10" i="5"/>
  <c r="DX10" i="5"/>
  <c r="DW10" i="5"/>
  <c r="DV10" i="5"/>
  <c r="DT10" i="5"/>
  <c r="DS10" i="5"/>
  <c r="DQ10" i="5"/>
  <c r="DP10" i="5"/>
  <c r="DO10" i="5"/>
  <c r="DN10" i="5"/>
  <c r="DK10" i="5"/>
  <c r="DJ10" i="5"/>
  <c r="DI10" i="5"/>
  <c r="DH10" i="5"/>
  <c r="DG10" i="5"/>
  <c r="DF10" i="5"/>
  <c r="DE10" i="5"/>
  <c r="DD10" i="5"/>
  <c r="DC10" i="5"/>
  <c r="DB10" i="5"/>
  <c r="BN10" i="5"/>
  <c r="BM10" i="5"/>
  <c r="BL10" i="5"/>
  <c r="BK10" i="5"/>
  <c r="FF10" i="5" l="1"/>
  <c r="FE10" i="5"/>
  <c r="A10" i="5" l="1"/>
  <c r="D107" i="1" l="1"/>
  <c r="I126" i="1" l="1"/>
  <c r="AW10" i="5"/>
  <c r="I112" i="1"/>
  <c r="AI10" i="5" s="1"/>
  <c r="AV10" i="5"/>
  <c r="I106" i="1"/>
  <c r="AH10" i="5" s="1"/>
  <c r="AU10" i="5"/>
  <c r="HC10" i="5" s="1"/>
  <c r="AG10" i="5"/>
  <c r="AT10" i="5"/>
  <c r="D87" i="1"/>
  <c r="AJ10" i="5" l="1"/>
  <c r="I86" i="1"/>
  <c r="AE10" i="5" s="1"/>
  <c r="AR10" i="5"/>
  <c r="I82" i="1"/>
  <c r="I1" i="1" s="1"/>
  <c r="AQ10" i="5"/>
  <c r="AC10" i="5"/>
  <c r="AP10" i="5"/>
  <c r="GU10" i="5" s="1"/>
  <c r="HB10" i="5" l="1"/>
  <c r="AD10" i="5"/>
  <c r="AK10" i="5"/>
  <c r="GW10" i="5" s="1"/>
  <c r="HA10" i="5" s="1"/>
  <c r="AB10" i="5"/>
  <c r="HD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HE10" i="5" l="1"/>
</calcChain>
</file>

<file path=xl/sharedStrings.xml><?xml version="1.0" encoding="utf-8"?>
<sst xmlns="http://schemas.openxmlformats.org/spreadsheetml/2006/main" count="779" uniqueCount="270">
  <si>
    <t>Fecha de la visita (dd/mm/aaaa)</t>
  </si>
  <si>
    <t>Número de visita</t>
  </si>
  <si>
    <t>Código EC</t>
  </si>
  <si>
    <t>% Cumplimiento Global</t>
  </si>
  <si>
    <t>Datos de la entidad contratista</t>
  </si>
  <si>
    <t>Regional</t>
  </si>
  <si>
    <t>Entidad contratista</t>
  </si>
  <si>
    <t>NIT Entidad Contratista</t>
  </si>
  <si>
    <t>Nombre Representante Legal EC</t>
  </si>
  <si>
    <t>Nombre de la sede de atención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</si>
  <si>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</si>
  <si>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</si>
  <si>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</si>
  <si>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</si>
  <si>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</si>
  <si>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</si>
  <si>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</si>
  <si>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Subdirección</t>
  </si>
  <si>
    <t>Modalidad</t>
  </si>
  <si>
    <t xml:space="preserve">Jornada de atención </t>
  </si>
  <si>
    <t>Población que atiende</t>
  </si>
  <si>
    <t>Tipo de discapacidad</t>
  </si>
  <si>
    <t>No. Contrato</t>
  </si>
  <si>
    <t>Cupos contratados</t>
  </si>
  <si>
    <t>Fecha SECOP aprobación de la póliza</t>
  </si>
  <si>
    <t>Fecha de inicio del contrato</t>
  </si>
  <si>
    <t>Fecha de finalización del contrato</t>
  </si>
  <si>
    <t>Valor del contrato</t>
  </si>
  <si>
    <t>Nombre del Supervisor del Contrato</t>
  </si>
  <si>
    <t>Cargo del supervisor del contrato</t>
  </si>
  <si>
    <t>OBLIGACIONES ESPECIFICAS: COMPONENTE TÉCNICO</t>
  </si>
  <si>
    <t>Criterio a</t>
  </si>
  <si>
    <t>Observación variable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</si>
  <si>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</si>
  <si>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</si>
  <si>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</si>
  <si>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</si>
  <si>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</si>
  <si>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</si>
  <si>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</si>
  <si>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Criterio i</t>
  </si>
  <si>
    <t>Variable no aplica</t>
  </si>
  <si>
    <t>Terceriza el servicio de alimentación?</t>
  </si>
  <si>
    <t>Criterio j</t>
  </si>
  <si>
    <t>Criterio k</t>
  </si>
  <si>
    <t>Criterio l</t>
  </si>
  <si>
    <t>Criterio m</t>
  </si>
  <si>
    <t>Utilice la lista desplegable de la celda amarilla para validar si la variable se cumple o no se cumple</t>
  </si>
  <si>
    <t>OBLIGACIONES ESPECIFICAS: COMPONENTE ADMINISTRATIVO</t>
  </si>
  <si>
    <t>OBLIGACIONES ESPECIFICAS: COMPONENTE FINANCIERO</t>
  </si>
  <si>
    <t>CONCEPTO INTEGRAL DE LOS PROFESIONALES DEL ICBF QUE REALIZAN LA VISITA DE SUPERVISIÓN</t>
  </si>
  <si>
    <t>Elabore un concepto sobre los resultados de la visita que integre las fortalezas, debilidades y alertas identificadas 
(no relacione nuevamente las obligaciones incumplidas)</t>
  </si>
  <si>
    <t>Fortalezas</t>
  </si>
  <si>
    <t>Debilidades</t>
  </si>
  <si>
    <t>Riesgos</t>
  </si>
  <si>
    <t>OBSERVACIONES DE LOS RESPONSABLES DE LA ENTIDAD CONTRATISTA QUE RECIBEN LA VISITA DE SUPERVISIÓN</t>
  </si>
  <si>
    <t>RESPONSABLES DE LA ENTIDAD CONTRATISTA QUE RECIBEN LA VISITA DE SUPERVISIÓN</t>
  </si>
  <si>
    <t>1. Nombre</t>
  </si>
  <si>
    <t>2. Nombre</t>
  </si>
  <si>
    <t>CC</t>
  </si>
  <si>
    <t>Cargo</t>
  </si>
  <si>
    <t>Teléfono</t>
  </si>
  <si>
    <t>Firma</t>
  </si>
  <si>
    <t>3. Nombre</t>
  </si>
  <si>
    <t>4. Nombre</t>
  </si>
  <si>
    <t>PROFESIONALES DEL ICBF QUE REALIZAN LA VISITA DE SUPERVISIÓN</t>
  </si>
  <si>
    <t>Profesión</t>
  </si>
  <si>
    <t>5. Nombre</t>
  </si>
  <si>
    <t>6. Nombre</t>
  </si>
  <si>
    <t>Página 1 de 1</t>
  </si>
  <si>
    <t>Clasificación de la Información 
Clasificada</t>
  </si>
  <si>
    <t>Técnico</t>
  </si>
  <si>
    <t>Administrativo</t>
  </si>
  <si>
    <t>Financiero</t>
  </si>
  <si>
    <t>Proceso de atención</t>
  </si>
  <si>
    <t>Nutrición</t>
  </si>
  <si>
    <t>Obligación</t>
  </si>
  <si>
    <t>Variable</t>
  </si>
  <si>
    <t>Observación</t>
  </si>
  <si>
    <t>Criterio</t>
  </si>
  <si>
    <t>Temas componente técnico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</si>
  <si>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</si>
  <si>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</si>
  <si>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</si>
  <si>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</si>
  <si>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</si>
  <si>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</si>
  <si>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</si>
  <si>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</si>
  <si>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Profesional 5 ICBF</t>
  </si>
  <si>
    <t>Profesional 6 ICBF</t>
  </si>
  <si>
    <t>Fecha de la visita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</si>
  <si>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</si>
  <si>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</si>
  <si>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</si>
  <si>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</si>
  <si>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</si>
  <si>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</si>
  <si>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2.a</t>
  </si>
  <si>
    <t>3.a</t>
  </si>
  <si>
    <t>3.b</t>
  </si>
  <si>
    <t>3.c</t>
  </si>
  <si>
    <t>4.a</t>
  </si>
  <si>
    <t>4.b</t>
  </si>
  <si>
    <t>Contrata servicio de alimentación?</t>
  </si>
  <si>
    <t>7.a</t>
  </si>
  <si>
    <t>7.b</t>
  </si>
  <si>
    <t>Observaciones Entidad Contratista</t>
  </si>
  <si>
    <t>Porcentaje Técnico</t>
  </si>
  <si>
    <t>Porcentaje Administrativo</t>
  </si>
  <si>
    <t>Porcentaje Financiero</t>
  </si>
  <si>
    <t>Porcentaje Global</t>
  </si>
  <si>
    <t>Rango</t>
  </si>
  <si>
    <t>N/A</t>
  </si>
  <si>
    <t># Visita</t>
  </si>
  <si>
    <t>Opciones</t>
  </si>
  <si>
    <t>Seleccionar</t>
  </si>
  <si>
    <t>Cumplimiento</t>
  </si>
  <si>
    <t>1 Visita</t>
  </si>
  <si>
    <t>Cumple</t>
  </si>
  <si>
    <t>X</t>
  </si>
  <si>
    <t>Cumple variable</t>
  </si>
  <si>
    <t>Si</t>
  </si>
  <si>
    <t>2 Visita</t>
  </si>
  <si>
    <t>No Cumple</t>
  </si>
  <si>
    <t>No cumple variable</t>
  </si>
  <si>
    <t>No</t>
  </si>
  <si>
    <t>3 Visita</t>
  </si>
  <si>
    <t>No aplica</t>
  </si>
  <si>
    <t>4 Visita</t>
  </si>
  <si>
    <t>5 Visita</t>
  </si>
  <si>
    <t>6 Visita</t>
  </si>
  <si>
    <t>7 Visita</t>
  </si>
  <si>
    <t>8 Visita</t>
  </si>
  <si>
    <t>6.a</t>
  </si>
  <si>
    <t>7.c</t>
  </si>
  <si>
    <t>7.d</t>
  </si>
  <si>
    <t>7.e</t>
  </si>
  <si>
    <t>9.a</t>
  </si>
  <si>
    <t>9.b</t>
  </si>
  <si>
    <t>PROCESO
PROTECCIÓN
VERIFICACIÓN EN VISITA
CENTRO TRANSITORIO SRPA</t>
  </si>
  <si>
    <t>F1.A29.G27.P</t>
  </si>
  <si>
    <t>1. Alimentación y Nutrición</t>
  </si>
  <si>
    <t>1.1 Alimentación</t>
  </si>
  <si>
    <t>1.2 Almacenamiento de alimentos</t>
  </si>
  <si>
    <t>1.3 Condiciones específicas de las áreas de elaboración de alimentos, de los equipos y utensilios</t>
  </si>
  <si>
    <t>1.4 Preparación, servido y distribución de alimentos</t>
  </si>
  <si>
    <t>1.5 Personal manipulador de alimentos</t>
  </si>
  <si>
    <t>1.1.a</t>
  </si>
  <si>
    <t>1.1.b</t>
  </si>
  <si>
    <t>1.1.c</t>
  </si>
  <si>
    <t>1.1.d</t>
  </si>
  <si>
    <t>1.1.e</t>
  </si>
  <si>
    <t>1.1.f</t>
  </si>
  <si>
    <t>1.1.g</t>
  </si>
  <si>
    <t>1.2.a</t>
  </si>
  <si>
    <t>1.2.b</t>
  </si>
  <si>
    <t>1.2.c</t>
  </si>
  <si>
    <t>1.2.d</t>
  </si>
  <si>
    <t>1.2.e</t>
  </si>
  <si>
    <t>1.2.f</t>
  </si>
  <si>
    <t>1.2.g</t>
  </si>
  <si>
    <t>1.2.h</t>
  </si>
  <si>
    <t>1.2.i</t>
  </si>
  <si>
    <t>1.2.j</t>
  </si>
  <si>
    <t>1.2.k</t>
  </si>
  <si>
    <t>1.2.a2</t>
  </si>
  <si>
    <t>1.2.b2</t>
  </si>
  <si>
    <t>1.2.c2</t>
  </si>
  <si>
    <t>1.2.d2</t>
  </si>
  <si>
    <t>1.2.e2</t>
  </si>
  <si>
    <t>1.2.f2</t>
  </si>
  <si>
    <t>1.3.a</t>
  </si>
  <si>
    <t>1.3.b</t>
  </si>
  <si>
    <t>1.3.c</t>
  </si>
  <si>
    <t>1.3.d</t>
  </si>
  <si>
    <t>1.3.e</t>
  </si>
  <si>
    <t>1.3.f</t>
  </si>
  <si>
    <t>1.3.g</t>
  </si>
  <si>
    <t>1.3.h</t>
  </si>
  <si>
    <t>1.3.i</t>
  </si>
  <si>
    <t>1.3.j</t>
  </si>
  <si>
    <t>1.4.a</t>
  </si>
  <si>
    <t>1.4.b</t>
  </si>
  <si>
    <t>1.4.c</t>
  </si>
  <si>
    <t>1.4.d</t>
  </si>
  <si>
    <t>1.4.e</t>
  </si>
  <si>
    <t>1.4.f</t>
  </si>
  <si>
    <t>1.4.g</t>
  </si>
  <si>
    <t>1.4.h</t>
  </si>
  <si>
    <t>1.4.i</t>
  </si>
  <si>
    <t>1.4.a2</t>
  </si>
  <si>
    <t>1.5.a</t>
  </si>
  <si>
    <t>1.5.b</t>
  </si>
  <si>
    <t>1.5.c</t>
  </si>
  <si>
    <t>1.5.d</t>
  </si>
  <si>
    <t>1.5.e</t>
  </si>
  <si>
    <t>1.5.f</t>
  </si>
  <si>
    <t>1.5.g</t>
  </si>
  <si>
    <t>1.5.h</t>
  </si>
  <si>
    <t>1.5.i</t>
  </si>
  <si>
    <t>1.5.j</t>
  </si>
  <si>
    <t>1.5.a2</t>
  </si>
  <si>
    <t>1.5.b2</t>
  </si>
  <si>
    <t>1.5.c2</t>
  </si>
  <si>
    <t>2. Atención en forma separada</t>
  </si>
  <si>
    <t>3. Mantener actualizadas las carpetas del talento humano vinculado para la ejecución del contrato</t>
  </si>
  <si>
    <t>4. Reglamento de trabajo</t>
  </si>
  <si>
    <t xml:space="preserve">4. Reglamento de trabajo </t>
  </si>
  <si>
    <t>5. Confidencialidad en el manejo de la información</t>
  </si>
  <si>
    <t>6. Cumplir con las acciones establecidas en la Guía técnica para la metrología</t>
  </si>
  <si>
    <t>7. Estructurar la información financiera de acuerdo con el Plan Único de Cuentas – PUC</t>
  </si>
  <si>
    <t>8. Facilitar de manera oportuna e integral, libros de registro, archivos, actas, informes, expedientes y demás información financiera que le solicite el supervisor del contrato</t>
  </si>
  <si>
    <t>9. Llevar la contabilidad por centro de costos</t>
  </si>
  <si>
    <t>9 Llevar la contabilidad por centro de costos</t>
  </si>
  <si>
    <t>6.b</t>
  </si>
  <si>
    <t>6.c</t>
  </si>
  <si>
    <t>6.d</t>
  </si>
  <si>
    <t>6.e</t>
  </si>
  <si>
    <t>6.f</t>
  </si>
  <si>
    <t>8.a</t>
  </si>
  <si>
    <t>8.b</t>
  </si>
  <si>
    <t>8.c</t>
  </si>
  <si>
    <t>8.d</t>
  </si>
  <si>
    <t>8.e</t>
  </si>
  <si>
    <t>8.f</t>
  </si>
  <si>
    <t>8.g</t>
  </si>
  <si>
    <t>8.h</t>
  </si>
  <si>
    <t>8.i</t>
  </si>
  <si>
    <t>8.j</t>
  </si>
  <si>
    <t>8.k</t>
  </si>
  <si>
    <t>8.l</t>
  </si>
  <si>
    <t>8.m</t>
  </si>
  <si>
    <t>9.c</t>
  </si>
  <si>
    <t>9.d</t>
  </si>
  <si>
    <t>9.e</t>
  </si>
  <si>
    <t>9.f</t>
  </si>
  <si>
    <t>Documentos de los anexos de historias de atención
(0 variable2)</t>
  </si>
  <si>
    <t>Proceso de atención
(1 variable)</t>
  </si>
  <si>
    <t>Cronograma de actividades
(0 variables)</t>
  </si>
  <si>
    <t>Nutrición
(5 variables)</t>
  </si>
  <si>
    <t>Garantía de derechos – Vinculación
(0 variables)</t>
  </si>
  <si>
    <t>Acciones con familia
(0 variables)</t>
  </si>
  <si>
    <t>Salud - prevención
(0 variables)</t>
  </si>
  <si>
    <t>N°</t>
  </si>
  <si>
    <t>TALENTO HUMANO
Nombres y apellidos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</si>
  <si>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</si>
  <si>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</si>
  <si>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</si>
  <si>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</si>
  <si>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</si>
  <si>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</si>
  <si>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</si>
  <si>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</si>
  <si>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</si>
  <si>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Registro nacional de medidas correctivas (inicial y con actualización trimestral)</t>
  </si>
  <si>
    <t>Consulta de antecedentes por delitos sexuales contra niños, niñas y adolescentes (inicial y con actualización cada 4 meses)</t>
  </si>
  <si>
    <t>Soportes de pago de aportes al SGSSS</t>
  </si>
  <si>
    <t xml:space="preserve">Documentos de compromiso de confidencialidad  y de protección de datos firmados. </t>
  </si>
  <si>
    <t>Documento de identificación</t>
  </si>
  <si>
    <t>Evidencia de inducción para el cargo</t>
  </si>
  <si>
    <t>En cada casilla coloque:</t>
  </si>
  <si>
    <t>SI</t>
  </si>
  <si>
    <t>Si se encuentra el documento en la carpeta del trabajador.</t>
  </si>
  <si>
    <t>NO</t>
  </si>
  <si>
    <t>Si no se encuentra el documento en carpeta del trabajador.</t>
  </si>
  <si>
    <t>Si no aplica.</t>
  </si>
  <si>
    <t>Nota: Tenga en cuenta las acciones y el talento humano definidos para cada modalidad según lineamiento y lo que establece la normatividad vigente según profesión o cargo.</t>
  </si>
  <si>
    <t>Versión 2</t>
  </si>
  <si>
    <t>1.1.h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</si>
</sst>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>
      <alignment vertical="center"/>
    </xf>
    <xf numFmtId="0" fontId="2" fillId="12" borderId="3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16" fillId="11" borderId="5" xfId="0" applyNumberFormat="1" applyFont="1" applyFill="1" applyBorder="1" applyAlignment="1">
      <alignment horizontal="center" vertical="center" wrapText="1"/>
    </xf>
    <xf numFmtId="9" fontId="16" fillId="10" borderId="5" xfId="0" applyNumberFormat="1" applyFont="1" applyFill="1" applyBorder="1" applyAlignment="1">
      <alignment horizontal="center" vertical="center" wrapText="1"/>
    </xf>
    <xf numFmtId="9" fontId="16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6" fillId="11" borderId="5" xfId="4" applyNumberFormat="1" applyFont="1" applyFill="1" applyBorder="1" applyAlignment="1">
      <alignment horizontal="center" vertical="center"/>
    </xf>
    <xf numFmtId="10" fontId="16" fillId="10" borderId="5" xfId="4" applyNumberFormat="1" applyFont="1" applyFill="1" applyBorder="1" applyAlignment="1">
      <alignment horizontal="center" vertical="center"/>
    </xf>
    <xf numFmtId="10" fontId="16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7" fillId="10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0" fontId="17" fillId="13" borderId="3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6" fillId="4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12" borderId="19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9" fontId="2" fillId="17" borderId="5" xfId="4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9" fontId="0" fillId="17" borderId="5" xfId="4" applyFont="1" applyFill="1" applyBorder="1" applyAlignment="1">
      <alignment horizontal="center" vertical="center"/>
    </xf>
    <xf numFmtId="0" fontId="19" fillId="18" borderId="28" xfId="0" applyFont="1" applyFill="1" applyBorder="1" applyAlignment="1">
      <alignment horizontal="center" vertical="center" wrapText="1"/>
    </xf>
    <xf numFmtId="0" fontId="19" fillId="18" borderId="19" xfId="0" applyFont="1" applyFill="1" applyBorder="1" applyAlignment="1">
      <alignment horizontal="center" vertical="center" wrapText="1"/>
    </xf>
    <xf numFmtId="0" fontId="20" fillId="18" borderId="19" xfId="0" applyFont="1" applyFill="1" applyBorder="1" applyAlignment="1">
      <alignment horizontal="center" vertical="center" textRotation="90" wrapText="1"/>
    </xf>
    <xf numFmtId="0" fontId="20" fillId="18" borderId="53" xfId="0" applyFont="1" applyFill="1" applyBorder="1" applyAlignment="1">
      <alignment horizontal="center" vertical="center" textRotation="90" wrapText="1"/>
    </xf>
    <xf numFmtId="0" fontId="20" fillId="0" borderId="0" xfId="0" applyFont="1"/>
    <xf numFmtId="0" fontId="21" fillId="19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3" fillId="19" borderId="5" xfId="0" applyFont="1" applyFill="1" applyBorder="1" applyAlignment="1">
      <alignment horizontal="center" vertical="center" wrapText="1"/>
    </xf>
    <xf numFmtId="0" fontId="23" fillId="19" borderId="6" xfId="0" applyFont="1" applyFill="1" applyBorder="1" applyAlignment="1">
      <alignment horizontal="center" vertical="center" wrapText="1"/>
    </xf>
    <xf numFmtId="0" fontId="24" fillId="0" borderId="0" xfId="0" applyFont="1"/>
    <xf numFmtId="0" fontId="21" fillId="19" borderId="4" xfId="0" applyFont="1" applyFill="1" applyBorder="1" applyAlignment="1">
      <alignment horizontal="center" vertical="center" wrapText="1"/>
    </xf>
    <xf numFmtId="0" fontId="23" fillId="19" borderId="5" xfId="0" applyFont="1" applyFill="1" applyBorder="1" applyAlignment="1">
      <alignment vertical="center" wrapText="1"/>
    </xf>
    <xf numFmtId="0" fontId="21" fillId="19" borderId="7" xfId="0" applyFont="1" applyFill="1" applyBorder="1" applyAlignment="1">
      <alignment horizontal="center" vertical="center" wrapText="1"/>
    </xf>
    <xf numFmtId="0" fontId="23" fillId="19" borderId="8" xfId="0" applyFont="1" applyFill="1" applyBorder="1" applyAlignment="1">
      <alignment vertical="center" wrapText="1"/>
    </xf>
    <xf numFmtId="0" fontId="23" fillId="19" borderId="8" xfId="0" applyFont="1" applyFill="1" applyBorder="1" applyAlignment="1">
      <alignment horizontal="center" vertical="center" wrapText="1"/>
    </xf>
    <xf numFmtId="0" fontId="23" fillId="19" borderId="9" xfId="0" applyFont="1" applyFill="1" applyBorder="1" applyAlignment="1">
      <alignment horizontal="center" vertical="center" wrapText="1"/>
    </xf>
    <xf numFmtId="0" fontId="24" fillId="19" borderId="0" xfId="0" applyFont="1" applyFill="1"/>
    <xf numFmtId="0" fontId="20" fillId="19" borderId="0" xfId="0" applyFont="1" applyFill="1"/>
    <xf numFmtId="0" fontId="19" fillId="19" borderId="4" xfId="0" applyFont="1" applyFill="1" applyBorder="1" applyAlignment="1">
      <alignment horizontal="center" vertical="center" wrapText="1"/>
    </xf>
    <xf numFmtId="0" fontId="19" fillId="19" borderId="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 applyProtection="1">
      <alignment horizontal="center" vertical="center" wrapText="1"/>
      <protection locked="0"/>
    </xf>
    <xf numFmtId="0" fontId="15" fillId="9" borderId="8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42" fontId="2" fillId="0" borderId="43" xfId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12" fillId="0" borderId="46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7" xfId="0" applyFont="1" applyFill="1" applyBorder="1" applyAlignment="1">
      <alignment horizontal="center" vertical="center" wrapText="1"/>
    </xf>
    <xf numFmtId="0" fontId="7" fillId="10" borderId="49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0" fontId="19" fillId="19" borderId="3" xfId="0" applyFont="1" applyFill="1" applyBorder="1" applyAlignment="1">
      <alignment horizontal="center" vertical="center"/>
    </xf>
    <xf numFmtId="0" fontId="20" fillId="19" borderId="5" xfId="0" applyFont="1" applyFill="1" applyBorder="1" applyAlignment="1">
      <alignment horizontal="left" vertical="center"/>
    </xf>
    <xf numFmtId="0" fontId="20" fillId="19" borderId="6" xfId="0" applyFont="1" applyFill="1" applyBorder="1" applyAlignment="1">
      <alignment horizontal="left" vertical="center"/>
    </xf>
    <xf numFmtId="0" fontId="20" fillId="19" borderId="8" xfId="0" applyFont="1" applyFill="1" applyBorder="1" applyAlignment="1">
      <alignment horizontal="left" vertical="center"/>
    </xf>
    <xf numFmtId="0" fontId="20" fillId="19" borderId="9" xfId="0" applyFont="1" applyFill="1" applyBorder="1" applyAlignment="1">
      <alignment horizontal="left" vertical="center"/>
    </xf>
    <xf numFmtId="0" fontId="20" fillId="19" borderId="54" xfId="0" applyFont="1" applyFill="1" applyBorder="1" applyAlignment="1">
      <alignment horizontal="left" vertical="center" wrapText="1"/>
    </xf>
    <xf numFmtId="0" fontId="20" fillId="19" borderId="55" xfId="0" applyFont="1" applyFill="1" applyBorder="1" applyAlignment="1">
      <alignment horizontal="left" vertical="center" wrapText="1"/>
    </xf>
    <xf numFmtId="0" fontId="20" fillId="19" borderId="56" xfId="0" applyFont="1" applyFill="1" applyBorder="1" applyAlignment="1">
      <alignment horizontal="left" vertical="center" wrapText="1"/>
    </xf>
    <xf numFmtId="0" fontId="20" fillId="19" borderId="57" xfId="0" applyFont="1" applyFill="1" applyBorder="1" applyAlignment="1">
      <alignment horizontal="left" vertical="center" wrapText="1"/>
    </xf>
    <xf numFmtId="0" fontId="20" fillId="19" borderId="26" xfId="0" applyFont="1" applyFill="1" applyBorder="1" applyAlignment="1">
      <alignment horizontal="left" vertical="center" wrapText="1"/>
    </xf>
    <xf numFmtId="0" fontId="20" fillId="19" borderId="27" xfId="0" applyFont="1" applyFill="1" applyBorder="1" applyAlignment="1">
      <alignment horizontal="left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40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89</xdr:row>
      <xdr:rowOff>22413</xdr:rowOff>
    </xdr:from>
    <xdr:to>
      <xdr:col>2</xdr:col>
      <xdr:colOff>1030941</xdr:colOff>
      <xdr:row>96</xdr:row>
      <xdr:rowOff>156882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81BA2E1B-D3A0-4099-B90F-0F754F2AB8D3}"/>
            </a:ext>
          </a:extLst>
        </xdr:cNvPr>
        <xdr:cNvSpPr/>
      </xdr:nvSpPr>
      <xdr:spPr>
        <a:xfrm>
          <a:off x="2117912" y="69420442"/>
          <a:ext cx="1019735" cy="1860175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9"/>
  <sheetViews>
    <sheetView showGridLines="0" tabSelected="1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207" t="s">
        <v>0</v>
      </c>
      <c r="B1" s="208"/>
      <c r="C1" s="48"/>
      <c r="D1" s="46" t="s">
        <v>1</v>
      </c>
      <c r="E1" s="47"/>
      <c r="F1" s="46" t="s">
        <v>2</v>
      </c>
      <c r="G1" s="42"/>
      <c r="H1" s="45" t="s">
        <v>3</v>
      </c>
      <c r="I1" s="212" t="str">
        <f>+IF(OR(I19="valide todas las variables",I78="valide todas las variables",I82="valide todas las variables",I86="valide todas las variables",I89="valide todas las variables",I98="valide todas las variables",I106="valide todas las variables",I112="valide todas las variables",I126="valide todas las variables"),"",Consolidado!HD10)</f>
        <v/>
      </c>
      <c r="J1" s="213"/>
      <c r="M1" s="44"/>
    </row>
    <row r="2" spans="1:13" ht="15" customHeight="1" x14ac:dyDescent="0.2">
      <c r="A2" s="200" t="s">
        <v>4</v>
      </c>
      <c r="B2" s="201"/>
      <c r="C2" s="201"/>
      <c r="D2" s="201"/>
      <c r="E2" s="201"/>
      <c r="F2" s="201"/>
      <c r="G2" s="201"/>
      <c r="H2" s="201"/>
      <c r="I2" s="201"/>
      <c r="J2" s="202"/>
    </row>
    <row r="3" spans="1:13" ht="15" customHeight="1" x14ac:dyDescent="0.2">
      <c r="A3" s="126" t="s">
        <v>5</v>
      </c>
      <c r="B3" s="127"/>
      <c r="C3" s="127" t="s">
        <v>6</v>
      </c>
      <c r="D3" s="127"/>
      <c r="E3" s="127"/>
      <c r="F3" s="127"/>
      <c r="G3" s="127"/>
      <c r="H3" s="127"/>
      <c r="I3" s="127" t="s">
        <v>7</v>
      </c>
      <c r="J3" s="128"/>
    </row>
    <row r="4" spans="1:13" ht="20.100000000000001" customHeight="1" x14ac:dyDescent="0.2">
      <c r="A4" s="209" t="str">
        <f>+IFERROR(VLOOKUP(G1,[2]Directorio!$B$2:$Z$1100,2,FALSE),"")</f>
        <v/>
      </c>
      <c r="B4" s="210"/>
      <c r="C4" s="210" t="str">
        <f>+IFERROR(VLOOKUP(G1,[2]Directorio!$B$2:$Z$1100,3,FALSE),"")</f>
        <v/>
      </c>
      <c r="D4" s="210"/>
      <c r="E4" s="210"/>
      <c r="F4" s="210"/>
      <c r="G4" s="210"/>
      <c r="H4" s="210"/>
      <c r="I4" s="210" t="str">
        <f>+IFERROR(VLOOKUP(G1,[2]Directorio!$B$2:$Z$1100,4,FALSE),"")</f>
        <v/>
      </c>
      <c r="J4" s="211"/>
    </row>
    <row r="5" spans="1:13" ht="15" customHeight="1" x14ac:dyDescent="0.2">
      <c r="A5" s="126" t="s">
        <v>8</v>
      </c>
      <c r="B5" s="127"/>
      <c r="C5" s="127"/>
      <c r="D5" s="127"/>
      <c r="E5" s="127" t="s">
        <v>9</v>
      </c>
      <c r="F5" s="127"/>
      <c r="G5" s="127"/>
      <c r="H5" s="127"/>
      <c r="I5" s="127"/>
      <c r="J5" s="128"/>
    </row>
    <row r="6" spans="1:13" ht="15" customHeight="1" x14ac:dyDescent="0.2">
      <c r="A6" s="205" t="str">
        <f>+IFERROR(VLOOKUP(G1,[2]Directorio!$B$2:$Z$1100,5,FALSE),"")</f>
        <v/>
      </c>
      <c r="B6" s="203"/>
      <c r="C6" s="203"/>
      <c r="D6" s="203"/>
      <c r="E6" s="203" t="str">
        <f>+IFERROR(VLOOKUP(G1,[2]Directorio!$B$2:$Z$1100,6,FALSE),"")</f>
        <v/>
      </c>
      <c r="F6" s="203"/>
      <c r="G6" s="203"/>
      <c r="H6" s="203"/>
      <c r="I6" s="203"/>
      <c r="J6" s="206"/>
    </row>
    <row r="7" spans="1:13" ht="15" customHeight="1" x14ac:dyDescent="0.2">
      <c r="A7" s="126" t="s">
        <v>10</v>
      </c>
      <c r="B7" s="127"/>
      <c r="C7" s="127"/>
      <c r="D7" s="127"/>
      <c r="E7" s="127" t="s">
        <v>11</v>
      </c>
      <c r="F7" s="127"/>
      <c r="G7" s="127"/>
      <c r="H7" s="127" t="s">
        <v>12</v>
      </c>
      <c r="I7" s="127"/>
      <c r="J7" s="128"/>
    </row>
    <row r="8" spans="1:13" ht="15" customHeight="1" x14ac:dyDescent="0.2">
      <c r="A8" s="205" t="str">
        <f>+IFERROR(VLOOKUP(G1,[2]Directorio!$B$2:$Z$1100,7,FALSE),"")</f>
        <v/>
      </c>
      <c r="B8" s="203"/>
      <c r="C8" s="203"/>
      <c r="D8" s="203"/>
      <c r="E8" s="203" t="str">
        <f>+IFERROR(VLOOKUP(G1,[2]Directorio!$B$2:$Z$1100,8,FALSE),"")</f>
        <v/>
      </c>
      <c r="F8" s="203"/>
      <c r="G8" s="203"/>
      <c r="H8" s="203" t="str">
        <f>+IFERROR(VLOOKUP(G1,[2]Directorio!$B$2:$Z$1100,9,FALSE),"")</f>
        <v/>
      </c>
      <c r="I8" s="203"/>
      <c r="J8" s="206"/>
    </row>
    <row r="9" spans="1:13" ht="15" customHeight="1" x14ac:dyDescent="0.2">
      <c r="A9" s="126" t="s">
        <v>13</v>
      </c>
      <c r="B9" s="127"/>
      <c r="C9" s="127"/>
      <c r="D9" s="127" t="s">
        <v>14</v>
      </c>
      <c r="E9" s="127"/>
      <c r="F9" s="127"/>
      <c r="G9" s="127" t="s">
        <v>15</v>
      </c>
      <c r="H9" s="127"/>
      <c r="I9" s="127"/>
      <c r="J9" s="128"/>
    </row>
    <row r="10" spans="1:13" ht="30" customHeight="1" thickBot="1" x14ac:dyDescent="0.25">
      <c r="A10" s="196" t="str">
        <f>+IFERROR(VLOOKUP(G1,[2]Directorio!$B$2:$Z$1100,10,FALSE),"")</f>
        <v/>
      </c>
      <c r="B10" s="197"/>
      <c r="C10" s="197"/>
      <c r="D10" s="197" t="str">
        <f>+IFERROR(VLOOKUP(G1,[2]Directorio!$B$2:$Z$1100,11,FALSE),"")</f>
        <v/>
      </c>
      <c r="E10" s="197"/>
      <c r="F10" s="197"/>
      <c r="G10" s="198" t="str">
        <f>+IFERROR(VLOOKUP(G1,[2]Directorio!$B$2:$Z$1100,12,FALSE),"")</f>
        <v/>
      </c>
      <c r="H10" s="198"/>
      <c r="I10" s="198"/>
      <c r="J10" s="199"/>
    </row>
    <row r="11" spans="1:13" ht="15" customHeight="1" x14ac:dyDescent="0.2">
      <c r="A11" s="200" t="s">
        <v>16</v>
      </c>
      <c r="B11" s="201"/>
      <c r="C11" s="201"/>
      <c r="D11" s="201"/>
      <c r="E11" s="201"/>
      <c r="F11" s="201"/>
      <c r="G11" s="201"/>
      <c r="H11" s="201"/>
      <c r="I11" s="201"/>
      <c r="J11" s="202"/>
    </row>
    <row r="12" spans="1:13" ht="15" customHeight="1" x14ac:dyDescent="0.2">
      <c r="A12" s="86" t="s">
        <v>17</v>
      </c>
      <c r="B12" s="127" t="s">
        <v>18</v>
      </c>
      <c r="C12" s="127"/>
      <c r="D12" s="127"/>
      <c r="E12" s="179" t="s">
        <v>19</v>
      </c>
      <c r="F12" s="176"/>
      <c r="G12" s="179" t="s">
        <v>20</v>
      </c>
      <c r="H12" s="176"/>
      <c r="I12" s="179" t="s">
        <v>21</v>
      </c>
      <c r="J12" s="184"/>
    </row>
    <row r="13" spans="1:13" ht="15" customHeight="1" x14ac:dyDescent="0.2">
      <c r="A13" s="87" t="str">
        <f>+IFERROR(VLOOKUP(G1,[2]Directorio!$B$2:$Z$1100,13,FALSE),"")</f>
        <v/>
      </c>
      <c r="B13" s="203" t="str">
        <f>+IFERROR(VLOOKUP(G1,[2]Directorio!$B$2:$Z$1100,14,FALSE),"")</f>
        <v/>
      </c>
      <c r="C13" s="203"/>
      <c r="D13" s="203"/>
      <c r="E13" s="180" t="str">
        <f>+IFERROR(VLOOKUP(G1,[2]Directorio!$B$2:$Z$1100,15,FALSE),"")</f>
        <v/>
      </c>
      <c r="F13" s="178"/>
      <c r="G13" s="180" t="str">
        <f>+IFERROR(VLOOKUP(G1,[2]Directorio!$B$2:$Z$1100,16,FALSE),"")</f>
        <v/>
      </c>
      <c r="H13" s="178"/>
      <c r="I13" s="180" t="str">
        <f>+IFERROR(VLOOKUP(G1,[2]Directorio!$B$2:$Z$1100,17,FALSE),"")</f>
        <v/>
      </c>
      <c r="J13" s="204"/>
    </row>
    <row r="14" spans="1:13" ht="15" customHeight="1" x14ac:dyDescent="0.2">
      <c r="A14" s="175" t="s">
        <v>22</v>
      </c>
      <c r="B14" s="176"/>
      <c r="C14" s="179" t="s">
        <v>23</v>
      </c>
      <c r="D14" s="176"/>
      <c r="E14" s="179" t="s">
        <v>24</v>
      </c>
      <c r="F14" s="176"/>
      <c r="G14" s="127" t="s">
        <v>25</v>
      </c>
      <c r="H14" s="127"/>
      <c r="I14" s="127" t="s">
        <v>26</v>
      </c>
      <c r="J14" s="128"/>
    </row>
    <row r="15" spans="1:13" ht="15" customHeight="1" x14ac:dyDescent="0.2">
      <c r="A15" s="177" t="str">
        <f>+IFERROR(VLOOKUP(G1,[2]Directorio!$B$2:$Z$1100,18,FALSE),"")</f>
        <v/>
      </c>
      <c r="B15" s="178"/>
      <c r="C15" s="180" t="str">
        <f>+IFERROR(VLOOKUP(G1,[2]Directorio!$B$2:$Z$1100,19,FALSE),"")</f>
        <v/>
      </c>
      <c r="D15" s="178"/>
      <c r="E15" s="181" t="str">
        <f>+IFERROR(VLOOKUP(G1,[2]Directorio!$B$2:$Z$1100,20,FALSE),"")</f>
        <v/>
      </c>
      <c r="F15" s="182"/>
      <c r="G15" s="191" t="str">
        <f>+IFERROR(VLOOKUP(G1,[2]Directorio!$B$2:$Z$1100,21,FALSE),"")</f>
        <v/>
      </c>
      <c r="H15" s="191"/>
      <c r="I15" s="191" t="str">
        <f>+IFERROR(VLOOKUP(G1,[2]Directorio!$B$2:$Z$1100,22,FALSE),"")</f>
        <v/>
      </c>
      <c r="J15" s="192"/>
    </row>
    <row r="16" spans="1:13" ht="15" customHeight="1" x14ac:dyDescent="0.2">
      <c r="A16" s="175" t="s">
        <v>27</v>
      </c>
      <c r="B16" s="176"/>
      <c r="C16" s="179" t="s">
        <v>28</v>
      </c>
      <c r="D16" s="183"/>
      <c r="E16" s="183"/>
      <c r="F16" s="183"/>
      <c r="G16" s="176"/>
      <c r="H16" s="179" t="s">
        <v>29</v>
      </c>
      <c r="I16" s="183"/>
      <c r="J16" s="184"/>
    </row>
    <row r="17" spans="1:10" ht="15" customHeight="1" thickBot="1" x14ac:dyDescent="0.25">
      <c r="A17" s="185" t="str">
        <f>+IFERROR(VLOOKUP(G1,[2]Directorio!$B$2:$Z$1100,23,FALSE),"")</f>
        <v/>
      </c>
      <c r="B17" s="186"/>
      <c r="C17" s="187" t="str">
        <f>+IFERROR(VLOOKUP(G1,[2]Directorio!$B$2:$Z$1100,24,FALSE),"")</f>
        <v/>
      </c>
      <c r="D17" s="188"/>
      <c r="E17" s="188"/>
      <c r="F17" s="188"/>
      <c r="G17" s="189"/>
      <c r="H17" s="187" t="str">
        <f>+IFERROR(VLOOKUP(G1,[2]Directorio!$B$2:$Z$1100,25,FALSE),"")</f>
        <v/>
      </c>
      <c r="I17" s="188"/>
      <c r="J17" s="190"/>
    </row>
    <row r="18" spans="1:10" ht="24.95" customHeight="1" thickBot="1" x14ac:dyDescent="0.25">
      <c r="A18" s="193" t="s">
        <v>30</v>
      </c>
      <c r="B18" s="194"/>
      <c r="C18" s="194"/>
      <c r="D18" s="194"/>
      <c r="E18" s="194"/>
      <c r="F18" s="194"/>
      <c r="G18" s="194"/>
      <c r="H18" s="194"/>
      <c r="I18" s="194"/>
      <c r="J18" s="195"/>
    </row>
    <row r="19" spans="1:10" ht="39.950000000000003" customHeight="1" thickBot="1" x14ac:dyDescent="0.25">
      <c r="A19" s="114" t="s">
        <v>142</v>
      </c>
      <c r="B19" s="115"/>
      <c r="C19" s="115"/>
      <c r="D19" s="115"/>
      <c r="E19" s="115"/>
      <c r="F19" s="115"/>
      <c r="G19" s="115"/>
      <c r="H19" s="116"/>
      <c r="I19" s="150" t="str">
        <f>+IF(OR(D20="Valide todos los criterios",D28="Valide todos los criterios",D45="Valide todos los criterios",D55="Valide todos los criterios",D65="Valide todos los criterios"),"Valide todas las variables",IF(OR(D20="No cumple variable",D28="No cumple variable",D45="No cumple variable",D55="No cumple variable",D65="No cumple variable"),"No cumple obligación","Cumple obligación"))</f>
        <v>Valide todas las variables</v>
      </c>
      <c r="J19" s="151"/>
    </row>
    <row r="20" spans="1:10" ht="20.100000000000001" customHeight="1" x14ac:dyDescent="0.2">
      <c r="A20" s="152" t="s">
        <v>143</v>
      </c>
      <c r="B20" s="8" t="s">
        <v>31</v>
      </c>
      <c r="C20" s="9"/>
      <c r="D20" s="142" t="str">
        <f>+IF(OR(C20="",C21="",C22="",C23="",C24="",C25="",C26="",C27=""),"Valide todos los criterios",IF(OR(C20="No cumple",C21="No cumple",C22="No cumple",C23="No cumple",C24="No cumple",C25="No cumple",C26="No cumple",C27="No cumple"),"No cumple variable","Cumple variable"))</f>
        <v>Valide todos los criterios</v>
      </c>
      <c r="E20" s="145" t="s">
        <v>32</v>
      </c>
      <c r="F20" s="145"/>
      <c r="G20" s="145"/>
      <c r="H20" s="145"/>
      <c r="I20" s="145"/>
      <c r="J20" s="146"/>
    </row>
    <row r="21" spans="1:10" ht="24.95" customHeight="1" x14ac:dyDescent="0.2">
      <c r="A21" s="153"/>
      <c r="B21" s="6" t="s">
        <v>33</v>
      </c>
      <c r="C21" s="7"/>
      <c r="D21" s="143"/>
      <c r="E21" s="147"/>
      <c r="F21" s="148"/>
      <c r="G21" s="148"/>
      <c r="H21" s="148"/>
      <c r="I21" s="148"/>
      <c r="J21" s="149"/>
    </row>
    <row r="22" spans="1:10" ht="24.95" customHeight="1" x14ac:dyDescent="0.2">
      <c r="A22" s="153"/>
      <c r="B22" s="6" t="s">
        <v>34</v>
      </c>
      <c r="C22" s="7"/>
      <c r="D22" s="143"/>
      <c r="E22" s="147"/>
      <c r="F22" s="148"/>
      <c r="G22" s="148"/>
      <c r="H22" s="148"/>
      <c r="I22" s="148"/>
      <c r="J22" s="149"/>
    </row>
    <row r="23" spans="1:10" ht="24.95" customHeight="1" x14ac:dyDescent="0.2">
      <c r="A23" s="153"/>
      <c r="B23" s="6" t="s">
        <v>35</v>
      </c>
      <c r="C23" s="7"/>
      <c r="D23" s="143"/>
      <c r="E23" s="147"/>
      <c r="F23" s="148"/>
      <c r="G23" s="148"/>
      <c r="H23" s="148"/>
      <c r="I23" s="148"/>
      <c r="J23" s="149"/>
    </row>
    <row r="24" spans="1:10" ht="24.95" customHeight="1" x14ac:dyDescent="0.2">
      <c r="A24" s="153"/>
      <c r="B24" s="6" t="s">
        <v>36</v>
      </c>
      <c r="C24" s="7"/>
      <c r="D24" s="143"/>
      <c r="E24" s="147"/>
      <c r="F24" s="148"/>
      <c r="G24" s="148"/>
      <c r="H24" s="148"/>
      <c r="I24" s="148"/>
      <c r="J24" s="149"/>
    </row>
    <row r="25" spans="1:10" ht="24.95" customHeight="1" x14ac:dyDescent="0.2">
      <c r="A25" s="214"/>
      <c r="B25" s="6" t="s">
        <v>37</v>
      </c>
      <c r="C25" s="13"/>
      <c r="D25" s="144"/>
      <c r="E25" s="147"/>
      <c r="F25" s="148"/>
      <c r="G25" s="148"/>
      <c r="H25" s="148"/>
      <c r="I25" s="148"/>
      <c r="J25" s="149"/>
    </row>
    <row r="26" spans="1:10" ht="24.95" customHeight="1" x14ac:dyDescent="0.2">
      <c r="A26" s="214"/>
      <c r="B26" s="6" t="s">
        <v>38</v>
      </c>
      <c r="C26" s="13"/>
      <c r="D26" s="144"/>
      <c r="E26" s="147"/>
      <c r="F26" s="148"/>
      <c r="G26" s="148"/>
      <c r="H26" s="148"/>
      <c r="I26" s="148"/>
      <c r="J26" s="149"/>
    </row>
    <row r="27" spans="1:10" ht="24.95" customHeight="1" thickBot="1" x14ac:dyDescent="0.25">
      <c r="A27" s="154"/>
      <c r="B27" s="10" t="s">
        <v>39</v>
      </c>
      <c r="C27" s="11"/>
      <c r="D27" s="215"/>
      <c r="E27" s="121"/>
      <c r="F27" s="122"/>
      <c r="G27" s="122"/>
      <c r="H27" s="122"/>
      <c r="I27" s="122"/>
      <c r="J27" s="123"/>
    </row>
    <row r="28" spans="1:10" ht="20.100000000000001" customHeight="1" x14ac:dyDescent="0.2">
      <c r="A28" s="230" t="s">
        <v>42</v>
      </c>
      <c r="B28" s="8" t="s">
        <v>31</v>
      </c>
      <c r="C28" s="9"/>
      <c r="D28" s="142" t="str">
        <f>+IF(A31="No",IF(OR(C28="",C29="",C30="",C31="",C32="",C33="",C34="",C35="",C36="",C37="",C38=""),"Valide todos los criterios",IF(AND(C28="Cumple",C29="Cumple",C30="Cumple",C31="Cumple",C32="Cumple",C33="Cumple",C34="Cumple",C35="Cumple",C36="Cumple",C37="Cumple",C38="Cumple"),"Cumple variable","No cumple variable")),IF(OR(C39="",C40="",C41="",C42="",C43="",C44=""),"Valide todos los criterios",IF(AND(C39="Cumple",C40="Cumple",C41="Cumple",C42="Cumple",C43="Cumple",C44="Cumple"),"Cumple variable","No cumple variable")))</f>
        <v>Valide todos los criterios</v>
      </c>
      <c r="E28" s="145" t="s">
        <v>32</v>
      </c>
      <c r="F28" s="145"/>
      <c r="G28" s="145"/>
      <c r="H28" s="145"/>
      <c r="I28" s="145"/>
      <c r="J28" s="146"/>
    </row>
    <row r="29" spans="1:10" ht="20.100000000000001" customHeight="1" x14ac:dyDescent="0.2">
      <c r="A29" s="231"/>
      <c r="B29" s="6" t="s">
        <v>33</v>
      </c>
      <c r="C29" s="7"/>
      <c r="D29" s="143"/>
      <c r="E29" s="147"/>
      <c r="F29" s="148"/>
      <c r="G29" s="148"/>
      <c r="H29" s="148"/>
      <c r="I29" s="148"/>
      <c r="J29" s="149"/>
    </row>
    <row r="30" spans="1:10" ht="20.100000000000001" customHeight="1" x14ac:dyDescent="0.2">
      <c r="A30" s="232"/>
      <c r="B30" s="6" t="s">
        <v>34</v>
      </c>
      <c r="C30" s="7"/>
      <c r="D30" s="143"/>
      <c r="E30" s="147"/>
      <c r="F30" s="148"/>
      <c r="G30" s="148"/>
      <c r="H30" s="148"/>
      <c r="I30" s="148"/>
      <c r="J30" s="149"/>
    </row>
    <row r="31" spans="1:10" ht="20.100000000000001" customHeight="1" x14ac:dyDescent="0.2">
      <c r="A31" s="233"/>
      <c r="B31" s="6" t="s">
        <v>35</v>
      </c>
      <c r="C31" s="7"/>
      <c r="D31" s="143"/>
      <c r="E31" s="147"/>
      <c r="F31" s="148"/>
      <c r="G31" s="148"/>
      <c r="H31" s="148"/>
      <c r="I31" s="148"/>
      <c r="J31" s="149"/>
    </row>
    <row r="32" spans="1:10" ht="20.100000000000001" customHeight="1" x14ac:dyDescent="0.2">
      <c r="A32" s="233"/>
      <c r="B32" s="6" t="s">
        <v>36</v>
      </c>
      <c r="C32" s="7"/>
      <c r="D32" s="143"/>
      <c r="E32" s="147"/>
      <c r="F32" s="148"/>
      <c r="G32" s="148"/>
      <c r="H32" s="148"/>
      <c r="I32" s="148"/>
      <c r="J32" s="149"/>
    </row>
    <row r="33" spans="1:10" ht="20.100000000000001" customHeight="1" x14ac:dyDescent="0.2">
      <c r="A33" s="167" t="s">
        <v>144</v>
      </c>
      <c r="B33" s="6" t="s">
        <v>37</v>
      </c>
      <c r="C33" s="7"/>
      <c r="D33" s="143"/>
      <c r="E33" s="147"/>
      <c r="F33" s="148"/>
      <c r="G33" s="148"/>
      <c r="H33" s="148"/>
      <c r="I33" s="148"/>
      <c r="J33" s="149"/>
    </row>
    <row r="34" spans="1:10" ht="20.100000000000001" customHeight="1" x14ac:dyDescent="0.2">
      <c r="A34" s="167"/>
      <c r="B34" s="6" t="s">
        <v>38</v>
      </c>
      <c r="C34" s="7"/>
      <c r="D34" s="143"/>
      <c r="E34" s="147"/>
      <c r="F34" s="148"/>
      <c r="G34" s="148"/>
      <c r="H34" s="148"/>
      <c r="I34" s="148"/>
      <c r="J34" s="149"/>
    </row>
    <row r="35" spans="1:10" ht="20.100000000000001" customHeight="1" x14ac:dyDescent="0.2">
      <c r="A35" s="167"/>
      <c r="B35" s="12" t="s">
        <v>39</v>
      </c>
      <c r="C35" s="7"/>
      <c r="D35" s="144"/>
      <c r="E35" s="147"/>
      <c r="F35" s="148"/>
      <c r="G35" s="148"/>
      <c r="H35" s="148"/>
      <c r="I35" s="148"/>
      <c r="J35" s="149"/>
    </row>
    <row r="36" spans="1:10" ht="20.100000000000001" customHeight="1" x14ac:dyDescent="0.2">
      <c r="A36" s="167"/>
      <c r="B36" s="12" t="s">
        <v>40</v>
      </c>
      <c r="C36" s="7"/>
      <c r="D36" s="144"/>
      <c r="E36" s="147"/>
      <c r="F36" s="148"/>
      <c r="G36" s="148"/>
      <c r="H36" s="148"/>
      <c r="I36" s="148"/>
      <c r="J36" s="149"/>
    </row>
    <row r="37" spans="1:10" ht="20.100000000000001" customHeight="1" x14ac:dyDescent="0.2">
      <c r="A37" s="167"/>
      <c r="B37" s="12" t="s">
        <v>43</v>
      </c>
      <c r="C37" s="7"/>
      <c r="D37" s="144"/>
      <c r="E37" s="147"/>
      <c r="F37" s="148"/>
      <c r="G37" s="148"/>
      <c r="H37" s="148"/>
      <c r="I37" s="148"/>
      <c r="J37" s="149"/>
    </row>
    <row r="38" spans="1:10" ht="20.100000000000001" customHeight="1" x14ac:dyDescent="0.2">
      <c r="A38" s="167"/>
      <c r="B38" s="12" t="s">
        <v>44</v>
      </c>
      <c r="C38" s="7"/>
      <c r="D38" s="144"/>
      <c r="E38" s="147"/>
      <c r="F38" s="148"/>
      <c r="G38" s="148"/>
      <c r="H38" s="148"/>
      <c r="I38" s="148"/>
      <c r="J38" s="149"/>
    </row>
    <row r="39" spans="1:10" ht="20.100000000000001" customHeight="1" x14ac:dyDescent="0.2">
      <c r="A39" s="167"/>
      <c r="B39" s="49" t="s">
        <v>31</v>
      </c>
      <c r="C39" s="7"/>
      <c r="D39" s="144"/>
      <c r="E39" s="147"/>
      <c r="F39" s="148"/>
      <c r="G39" s="148"/>
      <c r="H39" s="148"/>
      <c r="I39" s="148"/>
      <c r="J39" s="149"/>
    </row>
    <row r="40" spans="1:10" ht="20.100000000000001" customHeight="1" x14ac:dyDescent="0.2">
      <c r="A40" s="167"/>
      <c r="B40" s="49" t="s">
        <v>33</v>
      </c>
      <c r="C40" s="13"/>
      <c r="D40" s="144"/>
      <c r="E40" s="147"/>
      <c r="F40" s="148"/>
      <c r="G40" s="148"/>
      <c r="H40" s="148"/>
      <c r="I40" s="148"/>
      <c r="J40" s="149"/>
    </row>
    <row r="41" spans="1:10" ht="20.100000000000001" customHeight="1" x14ac:dyDescent="0.2">
      <c r="A41" s="167"/>
      <c r="B41" s="49" t="s">
        <v>34</v>
      </c>
      <c r="C41" s="13"/>
      <c r="D41" s="144"/>
      <c r="E41" s="147"/>
      <c r="F41" s="148"/>
      <c r="G41" s="148"/>
      <c r="H41" s="148"/>
      <c r="I41" s="148"/>
      <c r="J41" s="149"/>
    </row>
    <row r="42" spans="1:10" ht="20.100000000000001" customHeight="1" x14ac:dyDescent="0.2">
      <c r="A42" s="167"/>
      <c r="B42" s="49" t="s">
        <v>35</v>
      </c>
      <c r="C42" s="13"/>
      <c r="D42" s="144"/>
      <c r="E42" s="147"/>
      <c r="F42" s="148"/>
      <c r="G42" s="148"/>
      <c r="H42" s="148"/>
      <c r="I42" s="148"/>
      <c r="J42" s="149"/>
    </row>
    <row r="43" spans="1:10" ht="20.100000000000001" customHeight="1" x14ac:dyDescent="0.2">
      <c r="A43" s="167"/>
      <c r="B43" s="49" t="s">
        <v>36</v>
      </c>
      <c r="C43" s="13"/>
      <c r="D43" s="144"/>
      <c r="E43" s="147"/>
      <c r="F43" s="148"/>
      <c r="G43" s="148"/>
      <c r="H43" s="148"/>
      <c r="I43" s="148"/>
      <c r="J43" s="149"/>
    </row>
    <row r="44" spans="1:10" ht="20.100000000000001" customHeight="1" thickBot="1" x14ac:dyDescent="0.25">
      <c r="A44" s="167"/>
      <c r="B44" s="88" t="s">
        <v>37</v>
      </c>
      <c r="C44" s="13"/>
      <c r="D44" s="144"/>
      <c r="E44" s="147"/>
      <c r="F44" s="148"/>
      <c r="G44" s="148"/>
      <c r="H44" s="148"/>
      <c r="I44" s="148"/>
      <c r="J44" s="149"/>
    </row>
    <row r="45" spans="1:10" ht="20.100000000000001" customHeight="1" x14ac:dyDescent="0.2">
      <c r="A45" s="152" t="s">
        <v>145</v>
      </c>
      <c r="B45" s="8" t="s">
        <v>31</v>
      </c>
      <c r="C45" s="9"/>
      <c r="D45" s="142" t="str">
        <f>+IF(A31="","Valide todos los criterios",IF(A31="No",IF(OR(C45="",C46="",C47="",C48="",C49="",C50="",C51="",C52="",C53="",C54=""),"Valide todos los criterios",IF(OR(C45="No cumple",C46="No cumple",C47="No cumple",C48="No cumple",C49="No cumple",C50="No cumple",C51="No cumple",C52="No cumple",C53="No cumple",C54="No cumple"),"No cumple variable","Cumple variable")),"Variable no aplica"))</f>
        <v>Valide todos los criterios</v>
      </c>
      <c r="E45" s="145" t="s">
        <v>32</v>
      </c>
      <c r="F45" s="145"/>
      <c r="G45" s="145"/>
      <c r="H45" s="145"/>
      <c r="I45" s="145"/>
      <c r="J45" s="146"/>
    </row>
    <row r="46" spans="1:10" ht="20.100000000000001" customHeight="1" x14ac:dyDescent="0.2">
      <c r="A46" s="153"/>
      <c r="B46" s="6" t="s">
        <v>33</v>
      </c>
      <c r="C46" s="7"/>
      <c r="D46" s="143"/>
      <c r="E46" s="147"/>
      <c r="F46" s="148"/>
      <c r="G46" s="148"/>
      <c r="H46" s="148"/>
      <c r="I46" s="148"/>
      <c r="J46" s="149"/>
    </row>
    <row r="47" spans="1:10" ht="20.100000000000001" customHeight="1" x14ac:dyDescent="0.2">
      <c r="A47" s="153"/>
      <c r="B47" s="6" t="s">
        <v>34</v>
      </c>
      <c r="C47" s="7"/>
      <c r="D47" s="143"/>
      <c r="E47" s="147"/>
      <c r="F47" s="148"/>
      <c r="G47" s="148"/>
      <c r="H47" s="148"/>
      <c r="I47" s="148"/>
      <c r="J47" s="149"/>
    </row>
    <row r="48" spans="1:10" ht="20.100000000000001" customHeight="1" x14ac:dyDescent="0.2">
      <c r="A48" s="153"/>
      <c r="B48" s="6" t="s">
        <v>35</v>
      </c>
      <c r="C48" s="7"/>
      <c r="D48" s="143"/>
      <c r="E48" s="147"/>
      <c r="F48" s="148"/>
      <c r="G48" s="148"/>
      <c r="H48" s="148"/>
      <c r="I48" s="148"/>
      <c r="J48" s="149"/>
    </row>
    <row r="49" spans="1:10" ht="20.100000000000001" customHeight="1" x14ac:dyDescent="0.2">
      <c r="A49" s="153"/>
      <c r="B49" s="6" t="s">
        <v>36</v>
      </c>
      <c r="C49" s="7"/>
      <c r="D49" s="143"/>
      <c r="E49" s="147"/>
      <c r="F49" s="148"/>
      <c r="G49" s="148"/>
      <c r="H49" s="148"/>
      <c r="I49" s="148"/>
      <c r="J49" s="149"/>
    </row>
    <row r="50" spans="1:10" ht="20.100000000000001" customHeight="1" x14ac:dyDescent="0.2">
      <c r="A50" s="153"/>
      <c r="B50" s="6" t="s">
        <v>37</v>
      </c>
      <c r="C50" s="7"/>
      <c r="D50" s="143"/>
      <c r="E50" s="147"/>
      <c r="F50" s="148"/>
      <c r="G50" s="148"/>
      <c r="H50" s="148"/>
      <c r="I50" s="148"/>
      <c r="J50" s="149"/>
    </row>
    <row r="51" spans="1:10" ht="20.100000000000001" customHeight="1" x14ac:dyDescent="0.2">
      <c r="A51" s="153"/>
      <c r="B51" s="6" t="s">
        <v>38</v>
      </c>
      <c r="C51" s="7"/>
      <c r="D51" s="143"/>
      <c r="E51" s="147"/>
      <c r="F51" s="148"/>
      <c r="G51" s="148"/>
      <c r="H51" s="148"/>
      <c r="I51" s="148"/>
      <c r="J51" s="149"/>
    </row>
    <row r="52" spans="1:10" ht="20.100000000000001" customHeight="1" x14ac:dyDescent="0.2">
      <c r="A52" s="153"/>
      <c r="B52" s="6" t="s">
        <v>39</v>
      </c>
      <c r="C52" s="7"/>
      <c r="D52" s="143"/>
      <c r="E52" s="147"/>
      <c r="F52" s="148"/>
      <c r="G52" s="148"/>
      <c r="H52" s="148"/>
      <c r="I52" s="148"/>
      <c r="J52" s="149"/>
    </row>
    <row r="53" spans="1:10" ht="20.100000000000001" customHeight="1" x14ac:dyDescent="0.2">
      <c r="A53" s="214"/>
      <c r="B53" s="6" t="s">
        <v>40</v>
      </c>
      <c r="C53" s="13"/>
      <c r="D53" s="144"/>
      <c r="E53" s="147"/>
      <c r="F53" s="148"/>
      <c r="G53" s="148"/>
      <c r="H53" s="148"/>
      <c r="I53" s="148"/>
      <c r="J53" s="149"/>
    </row>
    <row r="54" spans="1:10" ht="20.100000000000001" customHeight="1" thickBot="1" x14ac:dyDescent="0.25">
      <c r="A54" s="154"/>
      <c r="B54" s="10" t="s">
        <v>43</v>
      </c>
      <c r="C54" s="11"/>
      <c r="D54" s="215"/>
      <c r="E54" s="121"/>
      <c r="F54" s="122"/>
      <c r="G54" s="122"/>
      <c r="H54" s="122"/>
      <c r="I54" s="122"/>
      <c r="J54" s="123"/>
    </row>
    <row r="55" spans="1:10" ht="20.100000000000001" customHeight="1" x14ac:dyDescent="0.2">
      <c r="A55" s="167" t="s">
        <v>146</v>
      </c>
      <c r="B55" s="89" t="s">
        <v>31</v>
      </c>
      <c r="C55" s="90"/>
      <c r="D55" s="235" t="str">
        <f>+IF(A31="No",IF(OR(C55="",C56="",C57="",C58="",C59="",C60="",C61="",C62="",C63=""),"Valide todos los criterios",IF(AND(C55="Cumple",C56="Cumple",C57="Cumple",C58="Cumple",C59="Cumple",C60="Cumple",C61="Cumple",C62="Cumple",C63="Cumple"),"Cumple variable","No cumple variable")),IF(OR(C64=""),"Valide todos los criterios",IF(AND(C64="Cumple"),"Cumple variable","No cumple variable")))</f>
        <v>Valide todos los criterios</v>
      </c>
      <c r="E55" s="236" t="s">
        <v>32</v>
      </c>
      <c r="F55" s="236"/>
      <c r="G55" s="236"/>
      <c r="H55" s="236"/>
      <c r="I55" s="236"/>
      <c r="J55" s="237"/>
    </row>
    <row r="56" spans="1:10" ht="20.100000000000001" customHeight="1" x14ac:dyDescent="0.2">
      <c r="A56" s="167"/>
      <c r="B56" s="6" t="s">
        <v>33</v>
      </c>
      <c r="C56" s="7"/>
      <c r="D56" s="143"/>
      <c r="E56" s="147"/>
      <c r="F56" s="148"/>
      <c r="G56" s="148"/>
      <c r="H56" s="148"/>
      <c r="I56" s="148"/>
      <c r="J56" s="149"/>
    </row>
    <row r="57" spans="1:10" ht="20.100000000000001" customHeight="1" x14ac:dyDescent="0.2">
      <c r="A57" s="167"/>
      <c r="B57" s="6" t="s">
        <v>34</v>
      </c>
      <c r="C57" s="7"/>
      <c r="D57" s="143"/>
      <c r="E57" s="147"/>
      <c r="F57" s="148"/>
      <c r="G57" s="148"/>
      <c r="H57" s="148"/>
      <c r="I57" s="148"/>
      <c r="J57" s="149"/>
    </row>
    <row r="58" spans="1:10" ht="20.100000000000001" customHeight="1" x14ac:dyDescent="0.2">
      <c r="A58" s="167"/>
      <c r="B58" s="6" t="s">
        <v>35</v>
      </c>
      <c r="C58" s="7"/>
      <c r="D58" s="143"/>
      <c r="E58" s="147"/>
      <c r="F58" s="148"/>
      <c r="G58" s="148"/>
      <c r="H58" s="148"/>
      <c r="I58" s="148"/>
      <c r="J58" s="149"/>
    </row>
    <row r="59" spans="1:10" ht="20.100000000000001" customHeight="1" x14ac:dyDescent="0.2">
      <c r="A59" s="167"/>
      <c r="B59" s="6" t="s">
        <v>36</v>
      </c>
      <c r="C59" s="7"/>
      <c r="D59" s="143"/>
      <c r="E59" s="147"/>
      <c r="F59" s="148"/>
      <c r="G59" s="148"/>
      <c r="H59" s="148"/>
      <c r="I59" s="148"/>
      <c r="J59" s="149"/>
    </row>
    <row r="60" spans="1:10" ht="20.100000000000001" customHeight="1" x14ac:dyDescent="0.2">
      <c r="A60" s="167"/>
      <c r="B60" s="6" t="s">
        <v>37</v>
      </c>
      <c r="C60" s="7"/>
      <c r="D60" s="143"/>
      <c r="E60" s="147"/>
      <c r="F60" s="148"/>
      <c r="G60" s="148"/>
      <c r="H60" s="148"/>
      <c r="I60" s="148"/>
      <c r="J60" s="149"/>
    </row>
    <row r="61" spans="1:10" ht="20.100000000000001" customHeight="1" x14ac:dyDescent="0.2">
      <c r="A61" s="167"/>
      <c r="B61" s="6" t="s">
        <v>38</v>
      </c>
      <c r="C61" s="7"/>
      <c r="D61" s="143"/>
      <c r="E61" s="147"/>
      <c r="F61" s="148"/>
      <c r="G61" s="148"/>
      <c r="H61" s="148"/>
      <c r="I61" s="148"/>
      <c r="J61" s="149"/>
    </row>
    <row r="62" spans="1:10" ht="20.100000000000001" customHeight="1" x14ac:dyDescent="0.2">
      <c r="A62" s="167"/>
      <c r="B62" s="6" t="s">
        <v>39</v>
      </c>
      <c r="C62" s="7"/>
      <c r="D62" s="143"/>
      <c r="E62" s="147"/>
      <c r="F62" s="148"/>
      <c r="G62" s="148"/>
      <c r="H62" s="148"/>
      <c r="I62" s="148"/>
      <c r="J62" s="149"/>
    </row>
    <row r="63" spans="1:10" ht="20.100000000000001" customHeight="1" x14ac:dyDescent="0.2">
      <c r="A63" s="167"/>
      <c r="B63" s="6" t="s">
        <v>40</v>
      </c>
      <c r="C63" s="7"/>
      <c r="D63" s="143"/>
      <c r="E63" s="147"/>
      <c r="F63" s="148"/>
      <c r="G63" s="148"/>
      <c r="H63" s="148"/>
      <c r="I63" s="148"/>
      <c r="J63" s="149"/>
    </row>
    <row r="64" spans="1:10" ht="20.100000000000001" customHeight="1" thickBot="1" x14ac:dyDescent="0.25">
      <c r="A64" s="234"/>
      <c r="B64" s="51" t="s">
        <v>31</v>
      </c>
      <c r="C64" s="11"/>
      <c r="D64" s="215"/>
      <c r="E64" s="121"/>
      <c r="F64" s="122"/>
      <c r="G64" s="122"/>
      <c r="H64" s="122"/>
      <c r="I64" s="122"/>
      <c r="J64" s="123"/>
    </row>
    <row r="65" spans="1:10" ht="20.100000000000001" customHeight="1" x14ac:dyDescent="0.2">
      <c r="A65" s="152" t="s">
        <v>147</v>
      </c>
      <c r="B65" s="8" t="s">
        <v>31</v>
      </c>
      <c r="C65" s="9"/>
      <c r="D65" s="142" t="str">
        <f>+IF(A31="No",IF(OR(C65="",C66="",C67="",C68="",C69="",C70="",C71="",C72="",C73="",C74=""),"Valide todos los criterios",IF(AND(C65="Cumple",C66="Cumple",C67="Cumple",C68="Cumple",C69="Cumple",C70="Cumple",C71="Cumple",C72="Cumple",C73="Cumple",C74="Cumple"),"Cumple variable","No cumple variable")),IF(OR(C75="",C76="",C77=""),"Valide todos los criterios",IF(AND(C75="Cumple",C76="Cumple",C77="Cumple"),"Cumple variable","No cumple variable")))</f>
        <v>Valide todos los criterios</v>
      </c>
      <c r="E65" s="145" t="s">
        <v>32</v>
      </c>
      <c r="F65" s="145"/>
      <c r="G65" s="145"/>
      <c r="H65" s="145"/>
      <c r="I65" s="145"/>
      <c r="J65" s="146"/>
    </row>
    <row r="66" spans="1:10" ht="20.100000000000001" customHeight="1" x14ac:dyDescent="0.2">
      <c r="A66" s="153"/>
      <c r="B66" s="6" t="s">
        <v>33</v>
      </c>
      <c r="C66" s="7"/>
      <c r="D66" s="143"/>
      <c r="E66" s="147"/>
      <c r="F66" s="148"/>
      <c r="G66" s="148"/>
      <c r="H66" s="148"/>
      <c r="I66" s="148"/>
      <c r="J66" s="149"/>
    </row>
    <row r="67" spans="1:10" ht="20.100000000000001" customHeight="1" x14ac:dyDescent="0.2">
      <c r="A67" s="153"/>
      <c r="B67" s="6" t="s">
        <v>34</v>
      </c>
      <c r="C67" s="7"/>
      <c r="D67" s="143"/>
      <c r="E67" s="147"/>
      <c r="F67" s="148"/>
      <c r="G67" s="148"/>
      <c r="H67" s="148"/>
      <c r="I67" s="148"/>
      <c r="J67" s="149"/>
    </row>
    <row r="68" spans="1:10" ht="20.100000000000001" customHeight="1" x14ac:dyDescent="0.2">
      <c r="A68" s="153"/>
      <c r="B68" s="6" t="s">
        <v>35</v>
      </c>
      <c r="C68" s="7"/>
      <c r="D68" s="143"/>
      <c r="E68" s="147"/>
      <c r="F68" s="148"/>
      <c r="G68" s="148"/>
      <c r="H68" s="148"/>
      <c r="I68" s="148"/>
      <c r="J68" s="149"/>
    </row>
    <row r="69" spans="1:10" ht="20.100000000000001" customHeight="1" x14ac:dyDescent="0.2">
      <c r="A69" s="153"/>
      <c r="B69" s="6" t="s">
        <v>36</v>
      </c>
      <c r="C69" s="7"/>
      <c r="D69" s="143"/>
      <c r="E69" s="147"/>
      <c r="F69" s="148"/>
      <c r="G69" s="148"/>
      <c r="H69" s="148"/>
      <c r="I69" s="148"/>
      <c r="J69" s="149"/>
    </row>
    <row r="70" spans="1:10" ht="20.100000000000001" customHeight="1" x14ac:dyDescent="0.2">
      <c r="A70" s="153"/>
      <c r="B70" s="6" t="s">
        <v>37</v>
      </c>
      <c r="C70" s="7"/>
      <c r="D70" s="143"/>
      <c r="E70" s="147"/>
      <c r="F70" s="148"/>
      <c r="G70" s="148"/>
      <c r="H70" s="148"/>
      <c r="I70" s="148"/>
      <c r="J70" s="149"/>
    </row>
    <row r="71" spans="1:10" ht="20.100000000000001" customHeight="1" x14ac:dyDescent="0.2">
      <c r="A71" s="153"/>
      <c r="B71" s="6" t="s">
        <v>38</v>
      </c>
      <c r="C71" s="7"/>
      <c r="D71" s="143"/>
      <c r="E71" s="147"/>
      <c r="F71" s="148"/>
      <c r="G71" s="148"/>
      <c r="H71" s="148"/>
      <c r="I71" s="148"/>
      <c r="J71" s="149"/>
    </row>
    <row r="72" spans="1:10" ht="20.100000000000001" customHeight="1" x14ac:dyDescent="0.2">
      <c r="A72" s="153"/>
      <c r="B72" s="6" t="s">
        <v>39</v>
      </c>
      <c r="C72" s="7"/>
      <c r="D72" s="143"/>
      <c r="E72" s="147"/>
      <c r="F72" s="148"/>
      <c r="G72" s="148"/>
      <c r="H72" s="148"/>
      <c r="I72" s="148"/>
      <c r="J72" s="149"/>
    </row>
    <row r="73" spans="1:10" ht="20.100000000000001" customHeight="1" x14ac:dyDescent="0.2">
      <c r="A73" s="153"/>
      <c r="B73" s="6" t="s">
        <v>40</v>
      </c>
      <c r="C73" s="7"/>
      <c r="D73" s="143"/>
      <c r="E73" s="147"/>
      <c r="F73" s="148"/>
      <c r="G73" s="148"/>
      <c r="H73" s="148"/>
      <c r="I73" s="148"/>
      <c r="J73" s="149"/>
    </row>
    <row r="74" spans="1:10" ht="20.100000000000001" customHeight="1" x14ac:dyDescent="0.2">
      <c r="A74" s="153"/>
      <c r="B74" s="6" t="s">
        <v>43</v>
      </c>
      <c r="C74" s="7"/>
      <c r="D74" s="143"/>
      <c r="E74" s="147"/>
      <c r="F74" s="148"/>
      <c r="G74" s="148"/>
      <c r="H74" s="148"/>
      <c r="I74" s="148"/>
      <c r="J74" s="149"/>
    </row>
    <row r="75" spans="1:10" ht="20.100000000000001" customHeight="1" x14ac:dyDescent="0.2">
      <c r="A75" s="214"/>
      <c r="B75" s="49" t="s">
        <v>31</v>
      </c>
      <c r="C75" s="13"/>
      <c r="D75" s="144"/>
      <c r="E75" s="147"/>
      <c r="F75" s="148"/>
      <c r="G75" s="148"/>
      <c r="H75" s="148"/>
      <c r="I75" s="148"/>
      <c r="J75" s="149"/>
    </row>
    <row r="76" spans="1:10" ht="20.100000000000001" customHeight="1" x14ac:dyDescent="0.2">
      <c r="A76" s="214"/>
      <c r="B76" s="49" t="s">
        <v>33</v>
      </c>
      <c r="C76" s="13"/>
      <c r="D76" s="144"/>
      <c r="E76" s="147"/>
      <c r="F76" s="148"/>
      <c r="G76" s="148"/>
      <c r="H76" s="148"/>
      <c r="I76" s="148"/>
      <c r="J76" s="149"/>
    </row>
    <row r="77" spans="1:10" ht="20.100000000000001" customHeight="1" thickBot="1" x14ac:dyDescent="0.25">
      <c r="A77" s="154"/>
      <c r="B77" s="50" t="s">
        <v>34</v>
      </c>
      <c r="C77" s="11"/>
      <c r="D77" s="215"/>
      <c r="E77" s="121"/>
      <c r="F77" s="122"/>
      <c r="G77" s="122"/>
      <c r="H77" s="122"/>
      <c r="I77" s="122"/>
      <c r="J77" s="123"/>
    </row>
    <row r="78" spans="1:10" ht="39.950000000000003" customHeight="1" thickBot="1" x14ac:dyDescent="0.25">
      <c r="A78" s="114" t="s">
        <v>205</v>
      </c>
      <c r="B78" s="115"/>
      <c r="C78" s="115"/>
      <c r="D78" s="115"/>
      <c r="E78" s="115"/>
      <c r="F78" s="115"/>
      <c r="G78" s="115"/>
      <c r="H78" s="116"/>
      <c r="I78" s="150" t="str">
        <f>+IF(D79="Variable no aplica","Obligación no aplica",IF(OR(D79="Valide todos los criterios"),"Valide todas las variables",IF(AND(D79="Cumple variable"),"Cumple obligación","No cumple obligación")))</f>
        <v>Valide todas las variables</v>
      </c>
      <c r="J78" s="151"/>
    </row>
    <row r="79" spans="1:10" ht="20.100000000000001" customHeight="1" x14ac:dyDescent="0.2">
      <c r="A79" s="152" t="s">
        <v>205</v>
      </c>
      <c r="B79" s="119" t="s">
        <v>31</v>
      </c>
      <c r="C79" s="117"/>
      <c r="D79" s="161" t="str">
        <f>+IF(OR(C79=""),"Valide todos los criterios",IF(AND(C79="No aplica"),"Variable no aplica",IF(OR(C79="No cumple"),"No cumple variable","Cumple variable")))</f>
        <v>Valide todos los criterios</v>
      </c>
      <c r="E79" s="145" t="s">
        <v>32</v>
      </c>
      <c r="F79" s="145"/>
      <c r="G79" s="145"/>
      <c r="H79" s="145"/>
      <c r="I79" s="145"/>
      <c r="J79" s="146"/>
    </row>
    <row r="80" spans="1:10" ht="129.94999999999999" customHeight="1" thickBot="1" x14ac:dyDescent="0.25">
      <c r="A80" s="154"/>
      <c r="B80" s="120"/>
      <c r="C80" s="118"/>
      <c r="D80" s="162"/>
      <c r="E80" s="121"/>
      <c r="F80" s="122"/>
      <c r="G80" s="122"/>
      <c r="H80" s="122"/>
      <c r="I80" s="122"/>
      <c r="J80" s="123"/>
    </row>
    <row r="81" spans="1:10" ht="30" customHeight="1" thickBot="1" x14ac:dyDescent="0.25">
      <c r="A81" s="227" t="s">
        <v>48</v>
      </c>
      <c r="B81" s="228"/>
      <c r="C81" s="228"/>
      <c r="D81" s="228"/>
      <c r="E81" s="228"/>
      <c r="F81" s="228"/>
      <c r="G81" s="228"/>
      <c r="H81" s="228"/>
      <c r="I81" s="228"/>
      <c r="J81" s="229"/>
    </row>
    <row r="82" spans="1:10" ht="39.950000000000003" customHeight="1" thickBot="1" x14ac:dyDescent="0.25">
      <c r="A82" s="114" t="s">
        <v>206</v>
      </c>
      <c r="B82" s="115"/>
      <c r="C82" s="115"/>
      <c r="D82" s="115"/>
      <c r="E82" s="115"/>
      <c r="F82" s="115"/>
      <c r="G82" s="115"/>
      <c r="H82" s="116"/>
      <c r="I82" s="150" t="str">
        <f>+IF(OR(D83="Valide todos los criterios"),"Valide todas las variables",IF(AND(D83="Cumple variable"),"Cumple obligación","No cumple obligación"))</f>
        <v>Valide todas las variables</v>
      </c>
      <c r="J82" s="151"/>
    </row>
    <row r="83" spans="1:10" ht="20.100000000000001" customHeight="1" x14ac:dyDescent="0.2">
      <c r="A83" s="152" t="s">
        <v>206</v>
      </c>
      <c r="B83" s="8" t="s">
        <v>31</v>
      </c>
      <c r="C83" s="9"/>
      <c r="D83" s="142" t="str">
        <f>+IF(OR(C83="",C84="",C85=""),"Valide todos los criterios",IF(AND(C83="Cumple",C84="Cumple",C85="Cumple"),"Cumple variable","No cumple variable"))</f>
        <v>Valide todos los criterios</v>
      </c>
      <c r="E83" s="145" t="s">
        <v>32</v>
      </c>
      <c r="F83" s="145"/>
      <c r="G83" s="145"/>
      <c r="H83" s="145"/>
      <c r="I83" s="145"/>
      <c r="J83" s="146"/>
    </row>
    <row r="84" spans="1:10" ht="60" customHeight="1" x14ac:dyDescent="0.2">
      <c r="A84" s="153"/>
      <c r="B84" s="6" t="s">
        <v>33</v>
      </c>
      <c r="C84" s="7"/>
      <c r="D84" s="143"/>
      <c r="E84" s="147"/>
      <c r="F84" s="148"/>
      <c r="G84" s="148"/>
      <c r="H84" s="148"/>
      <c r="I84" s="148"/>
      <c r="J84" s="149"/>
    </row>
    <row r="85" spans="1:10" ht="60" customHeight="1" thickBot="1" x14ac:dyDescent="0.25">
      <c r="A85" s="214"/>
      <c r="B85" s="6" t="s">
        <v>34</v>
      </c>
      <c r="C85" s="13"/>
      <c r="D85" s="144"/>
      <c r="E85" s="147"/>
      <c r="F85" s="148"/>
      <c r="G85" s="148"/>
      <c r="H85" s="148"/>
      <c r="I85" s="148"/>
      <c r="J85" s="149"/>
    </row>
    <row r="86" spans="1:10" ht="39.950000000000003" customHeight="1" thickBot="1" x14ac:dyDescent="0.25">
      <c r="A86" s="114" t="s">
        <v>207</v>
      </c>
      <c r="B86" s="115"/>
      <c r="C86" s="115"/>
      <c r="D86" s="115"/>
      <c r="E86" s="115"/>
      <c r="F86" s="115"/>
      <c r="G86" s="115"/>
      <c r="H86" s="116"/>
      <c r="I86" s="150" t="str">
        <f>+IF(OR(D87="Valide todos los criterios"),"Valide todas las variables",IF(AND(D87="Cumple variable"),"Cumple obligación","No cumple obligación"))</f>
        <v>Valide todas las variables</v>
      </c>
      <c r="J86" s="151"/>
    </row>
    <row r="87" spans="1:10" ht="20.100000000000001" customHeight="1" x14ac:dyDescent="0.2">
      <c r="A87" s="152" t="s">
        <v>208</v>
      </c>
      <c r="B87" s="8" t="s">
        <v>31</v>
      </c>
      <c r="C87" s="9"/>
      <c r="D87" s="161" t="str">
        <f>+IF(OR(C87="",C88=""),"Valide todos los criterios",IF(AND(C87="Cumple",C88="Cumple"),"Cumple variable","No cumple variable"))</f>
        <v>Valide todos los criterios</v>
      </c>
      <c r="E87" s="145" t="s">
        <v>32</v>
      </c>
      <c r="F87" s="145"/>
      <c r="G87" s="145"/>
      <c r="H87" s="145"/>
      <c r="I87" s="145"/>
      <c r="J87" s="146"/>
    </row>
    <row r="88" spans="1:10" ht="120" customHeight="1" thickBot="1" x14ac:dyDescent="0.25">
      <c r="A88" s="154"/>
      <c r="B88" s="10" t="s">
        <v>33</v>
      </c>
      <c r="C88" s="11"/>
      <c r="D88" s="162"/>
      <c r="E88" s="121"/>
      <c r="F88" s="122"/>
      <c r="G88" s="122"/>
      <c r="H88" s="122"/>
      <c r="I88" s="122"/>
      <c r="J88" s="123"/>
    </row>
    <row r="89" spans="1:10" ht="39.950000000000003" customHeight="1" thickBot="1" x14ac:dyDescent="0.25">
      <c r="A89" s="114" t="s">
        <v>209</v>
      </c>
      <c r="B89" s="115"/>
      <c r="C89" s="115"/>
      <c r="D89" s="115"/>
      <c r="E89" s="115"/>
      <c r="F89" s="115"/>
      <c r="G89" s="115"/>
      <c r="H89" s="116"/>
      <c r="I89" s="150" t="str">
        <f>+IF(OR(D90=""),"Valide todas las variables",IF(AND(D90="Cumple variable"),"Cumple obligación","No cumple obligación"))</f>
        <v>Valide todas las variables</v>
      </c>
      <c r="J89" s="151"/>
    </row>
    <row r="90" spans="1:10" ht="20.100000000000001" customHeight="1" x14ac:dyDescent="0.2">
      <c r="A90" s="152" t="s">
        <v>209</v>
      </c>
      <c r="B90" s="158" t="s">
        <v>47</v>
      </c>
      <c r="C90" s="163"/>
      <c r="D90" s="155"/>
      <c r="E90" s="145" t="s">
        <v>32</v>
      </c>
      <c r="F90" s="145"/>
      <c r="G90" s="145"/>
      <c r="H90" s="145"/>
      <c r="I90" s="145"/>
      <c r="J90" s="146"/>
    </row>
    <row r="91" spans="1:10" ht="15" customHeight="1" x14ac:dyDescent="0.2">
      <c r="A91" s="153"/>
      <c r="B91" s="159"/>
      <c r="C91" s="164"/>
      <c r="D91" s="156"/>
      <c r="E91" s="147"/>
      <c r="F91" s="148"/>
      <c r="G91" s="148"/>
      <c r="H91" s="148"/>
      <c r="I91" s="148"/>
      <c r="J91" s="149"/>
    </row>
    <row r="92" spans="1:10" ht="15" customHeight="1" x14ac:dyDescent="0.2">
      <c r="A92" s="153"/>
      <c r="B92" s="159"/>
      <c r="C92" s="164"/>
      <c r="D92" s="156"/>
      <c r="E92" s="147"/>
      <c r="F92" s="148"/>
      <c r="G92" s="148"/>
      <c r="H92" s="148"/>
      <c r="I92" s="148"/>
      <c r="J92" s="149"/>
    </row>
    <row r="93" spans="1:10" ht="15" customHeight="1" x14ac:dyDescent="0.2">
      <c r="A93" s="153"/>
      <c r="B93" s="159"/>
      <c r="C93" s="164"/>
      <c r="D93" s="156"/>
      <c r="E93" s="147"/>
      <c r="F93" s="148"/>
      <c r="G93" s="148"/>
      <c r="H93" s="148"/>
      <c r="I93" s="148"/>
      <c r="J93" s="149"/>
    </row>
    <row r="94" spans="1:10" ht="15" customHeight="1" x14ac:dyDescent="0.2">
      <c r="A94" s="153"/>
      <c r="B94" s="159"/>
      <c r="C94" s="164"/>
      <c r="D94" s="156"/>
      <c r="E94" s="147"/>
      <c r="F94" s="148"/>
      <c r="G94" s="148"/>
      <c r="H94" s="148"/>
      <c r="I94" s="148"/>
      <c r="J94" s="149"/>
    </row>
    <row r="95" spans="1:10" ht="15" customHeight="1" x14ac:dyDescent="0.2">
      <c r="A95" s="153"/>
      <c r="B95" s="159"/>
      <c r="C95" s="164"/>
      <c r="D95" s="156"/>
      <c r="E95" s="147"/>
      <c r="F95" s="148"/>
      <c r="G95" s="148"/>
      <c r="H95" s="148"/>
      <c r="I95" s="148"/>
      <c r="J95" s="149"/>
    </row>
    <row r="96" spans="1:10" ht="15" customHeight="1" x14ac:dyDescent="0.2">
      <c r="A96" s="153"/>
      <c r="B96" s="159"/>
      <c r="C96" s="164"/>
      <c r="D96" s="156"/>
      <c r="E96" s="147"/>
      <c r="F96" s="148"/>
      <c r="G96" s="148"/>
      <c r="H96" s="148"/>
      <c r="I96" s="148"/>
      <c r="J96" s="149"/>
    </row>
    <row r="97" spans="1:10" ht="15" customHeight="1" thickBot="1" x14ac:dyDescent="0.25">
      <c r="A97" s="154"/>
      <c r="B97" s="160"/>
      <c r="C97" s="165"/>
      <c r="D97" s="157"/>
      <c r="E97" s="121"/>
      <c r="F97" s="122"/>
      <c r="G97" s="122"/>
      <c r="H97" s="122"/>
      <c r="I97" s="122"/>
      <c r="J97" s="123"/>
    </row>
    <row r="98" spans="1:10" ht="39.950000000000003" customHeight="1" thickBot="1" x14ac:dyDescent="0.25">
      <c r="A98" s="114" t="s">
        <v>210</v>
      </c>
      <c r="B98" s="115"/>
      <c r="C98" s="115"/>
      <c r="D98" s="115"/>
      <c r="E98" s="115"/>
      <c r="F98" s="115"/>
      <c r="G98" s="115"/>
      <c r="H98" s="116"/>
      <c r="I98" s="150" t="str">
        <f>+IF(OR(D99="Valide todos los criterios"),"Valide todas las variables",IF(AND(D99="Cumple variable"),"Cumple obligación","No cumple obligación"))</f>
        <v>Valide todas las variables</v>
      </c>
      <c r="J98" s="151"/>
    </row>
    <row r="99" spans="1:10" ht="20.100000000000001" customHeight="1" x14ac:dyDescent="0.2">
      <c r="A99" s="166" t="s">
        <v>210</v>
      </c>
      <c r="B99" s="8" t="s">
        <v>31</v>
      </c>
      <c r="C99" s="9"/>
      <c r="D99" s="161" t="str">
        <f>+IF(OR(C99="",C100="",C101="",C102="",C103="",C104=""),"Valide todos los criterios",IF(AND(C99="Cumple",C100="Cumple",C101="Cumple",C102="Cumple",C103="Cumple",C104="Cumple"),"Cumple variable","No cumple variable"))</f>
        <v>Valide todos los criterios</v>
      </c>
      <c r="E99" s="169" t="s">
        <v>32</v>
      </c>
      <c r="F99" s="170"/>
      <c r="G99" s="170"/>
      <c r="H99" s="170"/>
      <c r="I99" s="170"/>
      <c r="J99" s="171"/>
    </row>
    <row r="100" spans="1:10" ht="24.95" customHeight="1" x14ac:dyDescent="0.2">
      <c r="A100" s="167"/>
      <c r="B100" s="6" t="s">
        <v>33</v>
      </c>
      <c r="C100" s="7"/>
      <c r="D100" s="168"/>
      <c r="E100" s="172"/>
      <c r="F100" s="173"/>
      <c r="G100" s="173"/>
      <c r="H100" s="173"/>
      <c r="I100" s="173"/>
      <c r="J100" s="174"/>
    </row>
    <row r="101" spans="1:10" ht="24.95" customHeight="1" x14ac:dyDescent="0.2">
      <c r="A101" s="167"/>
      <c r="B101" s="6" t="s">
        <v>34</v>
      </c>
      <c r="C101" s="7"/>
      <c r="D101" s="168"/>
      <c r="E101" s="147"/>
      <c r="F101" s="148"/>
      <c r="G101" s="148"/>
      <c r="H101" s="148"/>
      <c r="I101" s="148"/>
      <c r="J101" s="149"/>
    </row>
    <row r="102" spans="1:10" ht="24.95" customHeight="1" x14ac:dyDescent="0.2">
      <c r="A102" s="167"/>
      <c r="B102" s="6" t="s">
        <v>35</v>
      </c>
      <c r="C102" s="7"/>
      <c r="D102" s="168"/>
      <c r="E102" s="147"/>
      <c r="F102" s="148"/>
      <c r="G102" s="148"/>
      <c r="H102" s="148"/>
      <c r="I102" s="148"/>
      <c r="J102" s="149"/>
    </row>
    <row r="103" spans="1:10" ht="24.95" customHeight="1" x14ac:dyDescent="0.2">
      <c r="A103" s="167"/>
      <c r="B103" s="6" t="s">
        <v>36</v>
      </c>
      <c r="C103" s="7"/>
      <c r="D103" s="168"/>
      <c r="E103" s="147"/>
      <c r="F103" s="148"/>
      <c r="G103" s="148"/>
      <c r="H103" s="148"/>
      <c r="I103" s="148"/>
      <c r="J103" s="149"/>
    </row>
    <row r="104" spans="1:10" ht="24.95" customHeight="1" thickBot="1" x14ac:dyDescent="0.25">
      <c r="A104" s="167"/>
      <c r="B104" s="6" t="s">
        <v>37</v>
      </c>
      <c r="C104" s="13"/>
      <c r="D104" s="168"/>
      <c r="E104" s="147"/>
      <c r="F104" s="148"/>
      <c r="G104" s="148"/>
      <c r="H104" s="148"/>
      <c r="I104" s="148"/>
      <c r="J104" s="149"/>
    </row>
    <row r="105" spans="1:10" ht="30" customHeight="1" thickBot="1" x14ac:dyDescent="0.25">
      <c r="A105" s="227" t="s">
        <v>49</v>
      </c>
      <c r="B105" s="228"/>
      <c r="C105" s="228"/>
      <c r="D105" s="228"/>
      <c r="E105" s="228"/>
      <c r="F105" s="228"/>
      <c r="G105" s="228"/>
      <c r="H105" s="228"/>
      <c r="I105" s="228"/>
      <c r="J105" s="229"/>
    </row>
    <row r="106" spans="1:10" ht="39.950000000000003" customHeight="1" thickBot="1" x14ac:dyDescent="0.25">
      <c r="A106" s="114" t="s">
        <v>211</v>
      </c>
      <c r="B106" s="115"/>
      <c r="C106" s="115"/>
      <c r="D106" s="115"/>
      <c r="E106" s="115"/>
      <c r="F106" s="115"/>
      <c r="G106" s="115"/>
      <c r="H106" s="116"/>
      <c r="I106" s="150" t="str">
        <f>+IF(OR(D107="Valide todos los criterios"),"Valide todas las variables",IF(AND(D107="Cumple variable"),"Cumple obligación","No cumple obligación"))</f>
        <v>Valide todas las variables</v>
      </c>
      <c r="J106" s="151"/>
    </row>
    <row r="107" spans="1:10" ht="20.100000000000001" customHeight="1" x14ac:dyDescent="0.2">
      <c r="A107" s="152" t="s">
        <v>211</v>
      </c>
      <c r="B107" s="8" t="s">
        <v>31</v>
      </c>
      <c r="C107" s="9"/>
      <c r="D107" s="142" t="str">
        <f>+IF(OR(C107="",C108="",C109="",C110="",C111=""),"Valide todos los criterios",IF(AND(C107="Cumple",C108="Cumple",C109="Cumple",C110="Cumple",C111="Cumple"),"Cumple variable","No cumple variable"))</f>
        <v>Valide todos los criterios</v>
      </c>
      <c r="E107" s="145" t="s">
        <v>32</v>
      </c>
      <c r="F107" s="145"/>
      <c r="G107" s="145"/>
      <c r="H107" s="145"/>
      <c r="I107" s="145"/>
      <c r="J107" s="146"/>
    </row>
    <row r="108" spans="1:10" ht="35.1" customHeight="1" x14ac:dyDescent="0.2">
      <c r="A108" s="153"/>
      <c r="B108" s="6" t="s">
        <v>33</v>
      </c>
      <c r="C108" s="7"/>
      <c r="D108" s="143"/>
      <c r="E108" s="147"/>
      <c r="F108" s="148"/>
      <c r="G108" s="148"/>
      <c r="H108" s="148"/>
      <c r="I108" s="148"/>
      <c r="J108" s="149"/>
    </row>
    <row r="109" spans="1:10" ht="35.1" customHeight="1" x14ac:dyDescent="0.2">
      <c r="A109" s="153"/>
      <c r="B109" s="6" t="s">
        <v>34</v>
      </c>
      <c r="C109" s="7"/>
      <c r="D109" s="143"/>
      <c r="E109" s="147"/>
      <c r="F109" s="148"/>
      <c r="G109" s="148"/>
      <c r="H109" s="148"/>
      <c r="I109" s="148"/>
      <c r="J109" s="149"/>
    </row>
    <row r="110" spans="1:10" ht="35.1" customHeight="1" x14ac:dyDescent="0.2">
      <c r="A110" s="153"/>
      <c r="B110" s="6" t="s">
        <v>35</v>
      </c>
      <c r="C110" s="7"/>
      <c r="D110" s="143"/>
      <c r="E110" s="147"/>
      <c r="F110" s="148"/>
      <c r="G110" s="148"/>
      <c r="H110" s="148"/>
      <c r="I110" s="148"/>
      <c r="J110" s="149"/>
    </row>
    <row r="111" spans="1:10" ht="35.1" customHeight="1" thickBot="1" x14ac:dyDescent="0.25">
      <c r="A111" s="154"/>
      <c r="B111" s="10" t="s">
        <v>36</v>
      </c>
      <c r="C111" s="11"/>
      <c r="D111" s="215"/>
      <c r="E111" s="121"/>
      <c r="F111" s="122"/>
      <c r="G111" s="122"/>
      <c r="H111" s="122"/>
      <c r="I111" s="122"/>
      <c r="J111" s="123"/>
    </row>
    <row r="112" spans="1:10" ht="39.950000000000003" customHeight="1" thickBot="1" x14ac:dyDescent="0.25">
      <c r="A112" s="114" t="s">
        <v>212</v>
      </c>
      <c r="B112" s="115"/>
      <c r="C112" s="115"/>
      <c r="D112" s="115"/>
      <c r="E112" s="115"/>
      <c r="F112" s="115"/>
      <c r="G112" s="115"/>
      <c r="H112" s="116"/>
      <c r="I112" s="150" t="str">
        <f>+IF(OR(D113="Valide todos los criterios"),"Valide todas las variables",IF(AND(D113="Cumple variable"),"Cumple obligación","No cumple obligación"))</f>
        <v>Valide todas las variables</v>
      </c>
      <c r="J112" s="151"/>
    </row>
    <row r="113" spans="1:10" ht="20.100000000000001" customHeight="1" x14ac:dyDescent="0.2">
      <c r="A113" s="152" t="s">
        <v>212</v>
      </c>
      <c r="B113" s="8" t="s">
        <v>31</v>
      </c>
      <c r="C113" s="9"/>
      <c r="D113" s="142" t="str">
        <f>+IF(OR(C113="",C114="",C115="",C116="",C117="",C118="",C119="",C120="",C121="",C122="",C123="",C124="",C125=""),"Valide todos los criterios",IF(AND(C113="Cumple",C114="Cumple",C115="Cumple",C116="Cumple",C117="Cumple",C118="Cumple",C119="Cumple",C120="Cumple",C121="Cumple",C122="Cumple",C123="Cumple",C124="Cumple",C125="Cumple"),"Cumple variable","No cumple variable"))</f>
        <v>Valide todos los criterios</v>
      </c>
      <c r="E113" s="145" t="s">
        <v>32</v>
      </c>
      <c r="F113" s="145"/>
      <c r="G113" s="145"/>
      <c r="H113" s="145"/>
      <c r="I113" s="145"/>
      <c r="J113" s="146"/>
    </row>
    <row r="114" spans="1:10" ht="20.100000000000001" customHeight="1" x14ac:dyDescent="0.2">
      <c r="A114" s="153"/>
      <c r="B114" s="6" t="s">
        <v>33</v>
      </c>
      <c r="C114" s="7"/>
      <c r="D114" s="143"/>
      <c r="E114" s="147"/>
      <c r="F114" s="148"/>
      <c r="G114" s="148"/>
      <c r="H114" s="148"/>
      <c r="I114" s="148"/>
      <c r="J114" s="149"/>
    </row>
    <row r="115" spans="1:10" ht="20.100000000000001" customHeight="1" x14ac:dyDescent="0.2">
      <c r="A115" s="153"/>
      <c r="B115" s="6" t="s">
        <v>34</v>
      </c>
      <c r="C115" s="7"/>
      <c r="D115" s="143"/>
      <c r="E115" s="147"/>
      <c r="F115" s="148"/>
      <c r="G115" s="148"/>
      <c r="H115" s="148"/>
      <c r="I115" s="148"/>
      <c r="J115" s="149"/>
    </row>
    <row r="116" spans="1:10" ht="20.100000000000001" customHeight="1" x14ac:dyDescent="0.2">
      <c r="A116" s="153"/>
      <c r="B116" s="6" t="s">
        <v>35</v>
      </c>
      <c r="C116" s="7"/>
      <c r="D116" s="143"/>
      <c r="E116" s="147"/>
      <c r="F116" s="148"/>
      <c r="G116" s="148"/>
      <c r="H116" s="148"/>
      <c r="I116" s="148"/>
      <c r="J116" s="149"/>
    </row>
    <row r="117" spans="1:10" ht="20.100000000000001" customHeight="1" x14ac:dyDescent="0.2">
      <c r="A117" s="153"/>
      <c r="B117" s="6" t="s">
        <v>36</v>
      </c>
      <c r="C117" s="7"/>
      <c r="D117" s="143"/>
      <c r="E117" s="147"/>
      <c r="F117" s="148"/>
      <c r="G117" s="148"/>
      <c r="H117" s="148"/>
      <c r="I117" s="148"/>
      <c r="J117" s="149"/>
    </row>
    <row r="118" spans="1:10" ht="20.100000000000001" customHeight="1" x14ac:dyDescent="0.2">
      <c r="A118" s="153"/>
      <c r="B118" s="6" t="s">
        <v>37</v>
      </c>
      <c r="C118" s="7"/>
      <c r="D118" s="143"/>
      <c r="E118" s="147"/>
      <c r="F118" s="148"/>
      <c r="G118" s="148"/>
      <c r="H118" s="148"/>
      <c r="I118" s="148"/>
      <c r="J118" s="149"/>
    </row>
    <row r="119" spans="1:10" ht="20.100000000000001" customHeight="1" x14ac:dyDescent="0.2">
      <c r="A119" s="153"/>
      <c r="B119" s="6" t="s">
        <v>38</v>
      </c>
      <c r="C119" s="7"/>
      <c r="D119" s="143"/>
      <c r="E119" s="147"/>
      <c r="F119" s="148"/>
      <c r="G119" s="148"/>
      <c r="H119" s="148"/>
      <c r="I119" s="148"/>
      <c r="J119" s="149"/>
    </row>
    <row r="120" spans="1:10" ht="20.100000000000001" customHeight="1" x14ac:dyDescent="0.2">
      <c r="A120" s="153"/>
      <c r="B120" s="6" t="s">
        <v>39</v>
      </c>
      <c r="C120" s="7"/>
      <c r="D120" s="143"/>
      <c r="E120" s="147"/>
      <c r="F120" s="148"/>
      <c r="G120" s="148"/>
      <c r="H120" s="148"/>
      <c r="I120" s="148"/>
      <c r="J120" s="149"/>
    </row>
    <row r="121" spans="1:10" ht="20.100000000000001" customHeight="1" x14ac:dyDescent="0.2">
      <c r="A121" s="214"/>
      <c r="B121" s="6" t="s">
        <v>40</v>
      </c>
      <c r="C121" s="13"/>
      <c r="D121" s="144"/>
      <c r="E121" s="147"/>
      <c r="F121" s="148"/>
      <c r="G121" s="148"/>
      <c r="H121" s="148"/>
      <c r="I121" s="148"/>
      <c r="J121" s="149"/>
    </row>
    <row r="122" spans="1:10" ht="20.100000000000001" customHeight="1" x14ac:dyDescent="0.2">
      <c r="A122" s="214"/>
      <c r="B122" s="6" t="s">
        <v>43</v>
      </c>
      <c r="C122" s="13"/>
      <c r="D122" s="144"/>
      <c r="E122" s="147"/>
      <c r="F122" s="148"/>
      <c r="G122" s="148"/>
      <c r="H122" s="148"/>
      <c r="I122" s="148"/>
      <c r="J122" s="149"/>
    </row>
    <row r="123" spans="1:10" ht="20.100000000000001" customHeight="1" x14ac:dyDescent="0.2">
      <c r="A123" s="214"/>
      <c r="B123" s="6" t="s">
        <v>44</v>
      </c>
      <c r="C123" s="13"/>
      <c r="D123" s="144"/>
      <c r="E123" s="147"/>
      <c r="F123" s="148"/>
      <c r="G123" s="148"/>
      <c r="H123" s="148"/>
      <c r="I123" s="148"/>
      <c r="J123" s="149"/>
    </row>
    <row r="124" spans="1:10" ht="20.100000000000001" customHeight="1" x14ac:dyDescent="0.2">
      <c r="A124" s="214"/>
      <c r="B124" s="6" t="s">
        <v>45</v>
      </c>
      <c r="C124" s="13"/>
      <c r="D124" s="144"/>
      <c r="E124" s="147"/>
      <c r="F124" s="148"/>
      <c r="G124" s="148"/>
      <c r="H124" s="148"/>
      <c r="I124" s="148"/>
      <c r="J124" s="149"/>
    </row>
    <row r="125" spans="1:10" ht="20.100000000000001" customHeight="1" thickBot="1" x14ac:dyDescent="0.25">
      <c r="A125" s="154"/>
      <c r="B125" s="10" t="s">
        <v>46</v>
      </c>
      <c r="C125" s="11"/>
      <c r="D125" s="215"/>
      <c r="E125" s="121"/>
      <c r="F125" s="122"/>
      <c r="G125" s="122"/>
      <c r="H125" s="122"/>
      <c r="I125" s="122"/>
      <c r="J125" s="123"/>
    </row>
    <row r="126" spans="1:10" ht="39.950000000000003" customHeight="1" thickBot="1" x14ac:dyDescent="0.25">
      <c r="A126" s="114" t="s">
        <v>213</v>
      </c>
      <c r="B126" s="115"/>
      <c r="C126" s="115"/>
      <c r="D126" s="115"/>
      <c r="E126" s="115"/>
      <c r="F126" s="115"/>
      <c r="G126" s="115"/>
      <c r="H126" s="116"/>
      <c r="I126" s="150" t="str">
        <f>+IF(OR(D127="Valide todos los criterios"),"Valide todas las variables",IF(AND(D127="Cumple variable"),"Cumple obligación","No cumple obligación"))</f>
        <v>Valide todas las variables</v>
      </c>
      <c r="J126" s="151"/>
    </row>
    <row r="127" spans="1:10" ht="20.100000000000001" customHeight="1" x14ac:dyDescent="0.2">
      <c r="A127" s="152" t="s">
        <v>213</v>
      </c>
      <c r="B127" s="8" t="s">
        <v>31</v>
      </c>
      <c r="C127" s="9"/>
      <c r="D127" s="142" t="str">
        <f>+IF(OR(C127="",C128="",C129="",C130="",C131="",C132=""),"Valide todos los criterios",IF(AND(C127="Cumple",C128="Cumple",C129="Cumple",C130="Cumple",C131="Cumple",C132="Cumple"),"Cumple variable","No cumple variable"))</f>
        <v>Valide todos los criterios</v>
      </c>
      <c r="E127" s="145" t="s">
        <v>32</v>
      </c>
      <c r="F127" s="145"/>
      <c r="G127" s="145"/>
      <c r="H127" s="145"/>
      <c r="I127" s="145"/>
      <c r="J127" s="146"/>
    </row>
    <row r="128" spans="1:10" ht="36.950000000000003" customHeight="1" x14ac:dyDescent="0.2">
      <c r="A128" s="153"/>
      <c r="B128" s="6" t="s">
        <v>33</v>
      </c>
      <c r="C128" s="7"/>
      <c r="D128" s="143"/>
      <c r="E128" s="147"/>
      <c r="F128" s="148"/>
      <c r="G128" s="148"/>
      <c r="H128" s="148"/>
      <c r="I128" s="148"/>
      <c r="J128" s="149"/>
    </row>
    <row r="129" spans="1:10" ht="36.950000000000003" customHeight="1" x14ac:dyDescent="0.2">
      <c r="A129" s="153"/>
      <c r="B129" s="6" t="s">
        <v>34</v>
      </c>
      <c r="C129" s="7"/>
      <c r="D129" s="143"/>
      <c r="E129" s="147"/>
      <c r="F129" s="148"/>
      <c r="G129" s="148"/>
      <c r="H129" s="148"/>
      <c r="I129" s="148"/>
      <c r="J129" s="149"/>
    </row>
    <row r="130" spans="1:10" ht="36.950000000000003" customHeight="1" x14ac:dyDescent="0.2">
      <c r="A130" s="153"/>
      <c r="B130" s="6" t="s">
        <v>35</v>
      </c>
      <c r="C130" s="7"/>
      <c r="D130" s="143"/>
      <c r="E130" s="147"/>
      <c r="F130" s="148"/>
      <c r="G130" s="148"/>
      <c r="H130" s="148"/>
      <c r="I130" s="148"/>
      <c r="J130" s="149"/>
    </row>
    <row r="131" spans="1:10" ht="36.950000000000003" customHeight="1" x14ac:dyDescent="0.2">
      <c r="A131" s="153"/>
      <c r="B131" s="6" t="s">
        <v>36</v>
      </c>
      <c r="C131" s="7"/>
      <c r="D131" s="143"/>
      <c r="E131" s="147"/>
      <c r="F131" s="148"/>
      <c r="G131" s="148"/>
      <c r="H131" s="148"/>
      <c r="I131" s="148"/>
      <c r="J131" s="149"/>
    </row>
    <row r="132" spans="1:10" ht="36.950000000000003" customHeight="1" thickBot="1" x14ac:dyDescent="0.25">
      <c r="A132" s="154"/>
      <c r="B132" s="10" t="s">
        <v>37</v>
      </c>
      <c r="C132" s="11"/>
      <c r="D132" s="215"/>
      <c r="E132" s="121"/>
      <c r="F132" s="122"/>
      <c r="G132" s="122"/>
      <c r="H132" s="122"/>
      <c r="I132" s="122"/>
      <c r="J132" s="123"/>
    </row>
    <row r="133" spans="1:10" ht="30" customHeight="1" thickBot="1" x14ac:dyDescent="0.25">
      <c r="A133" s="216" t="s">
        <v>50</v>
      </c>
      <c r="B133" s="217"/>
      <c r="C133" s="217"/>
      <c r="D133" s="217"/>
      <c r="E133" s="217"/>
      <c r="F133" s="217"/>
      <c r="G133" s="217"/>
      <c r="H133" s="217"/>
      <c r="I133" s="217"/>
      <c r="J133" s="218"/>
    </row>
    <row r="134" spans="1:10" ht="50.1" customHeight="1" x14ac:dyDescent="0.2">
      <c r="A134" s="219" t="s">
        <v>51</v>
      </c>
      <c r="B134" s="220"/>
      <c r="C134" s="220"/>
      <c r="D134" s="220"/>
      <c r="E134" s="220"/>
      <c r="F134" s="220"/>
      <c r="G134" s="220"/>
      <c r="H134" s="220"/>
      <c r="I134" s="220"/>
      <c r="J134" s="221"/>
    </row>
    <row r="135" spans="1:10" ht="150" customHeight="1" x14ac:dyDescent="0.2">
      <c r="A135" s="83" t="s">
        <v>52</v>
      </c>
      <c r="B135" s="222"/>
      <c r="C135" s="223"/>
      <c r="D135" s="223"/>
      <c r="E135" s="223"/>
      <c r="F135" s="223"/>
      <c r="G135" s="223"/>
      <c r="H135" s="223"/>
      <c r="I135" s="223"/>
      <c r="J135" s="224"/>
    </row>
    <row r="136" spans="1:10" ht="150" customHeight="1" x14ac:dyDescent="0.2">
      <c r="A136" s="83" t="s">
        <v>53</v>
      </c>
      <c r="B136" s="225"/>
      <c r="C136" s="225"/>
      <c r="D136" s="225"/>
      <c r="E136" s="225"/>
      <c r="F136" s="225"/>
      <c r="G136" s="225"/>
      <c r="H136" s="225"/>
      <c r="I136" s="225"/>
      <c r="J136" s="226"/>
    </row>
    <row r="137" spans="1:10" ht="150" customHeight="1" thickBot="1" x14ac:dyDescent="0.25">
      <c r="A137" s="84" t="s">
        <v>54</v>
      </c>
      <c r="B137" s="135"/>
      <c r="C137" s="135"/>
      <c r="D137" s="135"/>
      <c r="E137" s="135"/>
      <c r="F137" s="135"/>
      <c r="G137" s="135"/>
      <c r="H137" s="135"/>
      <c r="I137" s="135"/>
      <c r="J137" s="136"/>
    </row>
    <row r="138" spans="1:10" ht="30" customHeight="1" x14ac:dyDescent="0.2">
      <c r="A138" s="131" t="s">
        <v>55</v>
      </c>
      <c r="B138" s="132"/>
      <c r="C138" s="132"/>
      <c r="D138" s="132"/>
      <c r="E138" s="132"/>
      <c r="F138" s="132"/>
      <c r="G138" s="132"/>
      <c r="H138" s="132"/>
      <c r="I138" s="132"/>
      <c r="J138" s="133"/>
    </row>
    <row r="139" spans="1:10" ht="300" customHeight="1" thickBot="1" x14ac:dyDescent="0.25">
      <c r="A139" s="134"/>
      <c r="B139" s="135"/>
      <c r="C139" s="135"/>
      <c r="D139" s="135"/>
      <c r="E139" s="135"/>
      <c r="F139" s="135"/>
      <c r="G139" s="135"/>
      <c r="H139" s="135"/>
      <c r="I139" s="135"/>
      <c r="J139" s="136"/>
    </row>
    <row r="140" spans="1:10" ht="20.100000000000001" customHeight="1" x14ac:dyDescent="0.2">
      <c r="A140" s="139" t="s">
        <v>56</v>
      </c>
      <c r="B140" s="140"/>
      <c r="C140" s="140"/>
      <c r="D140" s="140"/>
      <c r="E140" s="140"/>
      <c r="F140" s="140"/>
      <c r="G140" s="140"/>
      <c r="H140" s="140"/>
      <c r="I140" s="140"/>
      <c r="J140" s="141"/>
    </row>
    <row r="141" spans="1:10" ht="18" customHeight="1" x14ac:dyDescent="0.2">
      <c r="A141" s="30" t="s">
        <v>57</v>
      </c>
      <c r="B141" s="129"/>
      <c r="C141" s="129"/>
      <c r="D141" s="129"/>
      <c r="E141" s="129"/>
      <c r="F141" s="29" t="s">
        <v>58</v>
      </c>
      <c r="G141" s="129"/>
      <c r="H141" s="129"/>
      <c r="I141" s="129"/>
      <c r="J141" s="130"/>
    </row>
    <row r="142" spans="1:10" ht="18" customHeight="1" x14ac:dyDescent="0.2">
      <c r="A142" s="30" t="s">
        <v>59</v>
      </c>
      <c r="B142" s="129"/>
      <c r="C142" s="129"/>
      <c r="D142" s="129"/>
      <c r="E142" s="129"/>
      <c r="F142" s="29" t="s">
        <v>59</v>
      </c>
      <c r="G142" s="129"/>
      <c r="H142" s="129"/>
      <c r="I142" s="129"/>
      <c r="J142" s="130"/>
    </row>
    <row r="143" spans="1:10" ht="18" customHeight="1" x14ac:dyDescent="0.2">
      <c r="A143" s="30" t="s">
        <v>60</v>
      </c>
      <c r="B143" s="129"/>
      <c r="C143" s="129"/>
      <c r="D143" s="129"/>
      <c r="E143" s="129"/>
      <c r="F143" s="29" t="s">
        <v>60</v>
      </c>
      <c r="G143" s="129"/>
      <c r="H143" s="129"/>
      <c r="I143" s="129"/>
      <c r="J143" s="130"/>
    </row>
    <row r="144" spans="1:10" ht="18" customHeight="1" x14ac:dyDescent="0.2">
      <c r="A144" s="30" t="s">
        <v>61</v>
      </c>
      <c r="B144" s="129"/>
      <c r="C144" s="129"/>
      <c r="D144" s="129"/>
      <c r="E144" s="129"/>
      <c r="F144" s="29" t="s">
        <v>61</v>
      </c>
      <c r="G144" s="129"/>
      <c r="H144" s="129"/>
      <c r="I144" s="129"/>
      <c r="J144" s="130"/>
    </row>
    <row r="145" spans="1:10" ht="30" customHeight="1" x14ac:dyDescent="0.2">
      <c r="A145" s="30" t="s">
        <v>62</v>
      </c>
      <c r="B145" s="129"/>
      <c r="C145" s="129"/>
      <c r="D145" s="129"/>
      <c r="E145" s="129"/>
      <c r="F145" s="29" t="s">
        <v>62</v>
      </c>
      <c r="G145" s="129"/>
      <c r="H145" s="129"/>
      <c r="I145" s="129"/>
      <c r="J145" s="130"/>
    </row>
    <row r="146" spans="1:10" ht="5.0999999999999996" customHeight="1" x14ac:dyDescent="0.2">
      <c r="A146" s="126"/>
      <c r="B146" s="127"/>
      <c r="C146" s="127"/>
      <c r="D146" s="127"/>
      <c r="E146" s="127"/>
      <c r="F146" s="127"/>
      <c r="G146" s="127"/>
      <c r="H146" s="127"/>
      <c r="I146" s="127"/>
      <c r="J146" s="128"/>
    </row>
    <row r="147" spans="1:10" ht="18" customHeight="1" x14ac:dyDescent="0.2">
      <c r="A147" s="30" t="s">
        <v>63</v>
      </c>
      <c r="B147" s="129"/>
      <c r="C147" s="129"/>
      <c r="D147" s="129"/>
      <c r="E147" s="129"/>
      <c r="F147" s="29" t="s">
        <v>64</v>
      </c>
      <c r="G147" s="129"/>
      <c r="H147" s="129"/>
      <c r="I147" s="129"/>
      <c r="J147" s="130"/>
    </row>
    <row r="148" spans="1:10" ht="18" customHeight="1" x14ac:dyDescent="0.2">
      <c r="A148" s="30" t="s">
        <v>59</v>
      </c>
      <c r="B148" s="129"/>
      <c r="C148" s="129"/>
      <c r="D148" s="129"/>
      <c r="E148" s="129"/>
      <c r="F148" s="29" t="s">
        <v>59</v>
      </c>
      <c r="G148" s="129"/>
      <c r="H148" s="129"/>
      <c r="I148" s="129"/>
      <c r="J148" s="130"/>
    </row>
    <row r="149" spans="1:10" ht="18" customHeight="1" x14ac:dyDescent="0.2">
      <c r="A149" s="30" t="s">
        <v>60</v>
      </c>
      <c r="B149" s="129"/>
      <c r="C149" s="129"/>
      <c r="D149" s="129"/>
      <c r="E149" s="129"/>
      <c r="F149" s="29" t="s">
        <v>60</v>
      </c>
      <c r="G149" s="129"/>
      <c r="H149" s="129"/>
      <c r="I149" s="129"/>
      <c r="J149" s="130"/>
    </row>
    <row r="150" spans="1:10" ht="18" customHeight="1" x14ac:dyDescent="0.2">
      <c r="A150" s="30" t="s">
        <v>61</v>
      </c>
      <c r="B150" s="129"/>
      <c r="C150" s="129"/>
      <c r="D150" s="129"/>
      <c r="E150" s="129"/>
      <c r="F150" s="29" t="s">
        <v>61</v>
      </c>
      <c r="G150" s="129"/>
      <c r="H150" s="129"/>
      <c r="I150" s="129"/>
      <c r="J150" s="130"/>
    </row>
    <row r="151" spans="1:10" ht="30" customHeight="1" thickBot="1" x14ac:dyDescent="0.25">
      <c r="A151" s="39" t="s">
        <v>62</v>
      </c>
      <c r="B151" s="137"/>
      <c r="C151" s="137"/>
      <c r="D151" s="137"/>
      <c r="E151" s="137"/>
      <c r="F151" s="40" t="s">
        <v>62</v>
      </c>
      <c r="G151" s="137"/>
      <c r="H151" s="137"/>
      <c r="I151" s="137"/>
      <c r="J151" s="138"/>
    </row>
    <row r="152" spans="1:10" ht="20.100000000000001" customHeight="1" x14ac:dyDescent="0.2">
      <c r="A152" s="139" t="s">
        <v>65</v>
      </c>
      <c r="B152" s="140"/>
      <c r="C152" s="140"/>
      <c r="D152" s="140"/>
      <c r="E152" s="140"/>
      <c r="F152" s="140"/>
      <c r="G152" s="140"/>
      <c r="H152" s="140"/>
      <c r="I152" s="140"/>
      <c r="J152" s="141"/>
    </row>
    <row r="153" spans="1:10" ht="18" customHeight="1" x14ac:dyDescent="0.2">
      <c r="A153" s="30" t="s">
        <v>57</v>
      </c>
      <c r="B153" s="129"/>
      <c r="C153" s="129"/>
      <c r="D153" s="129"/>
      <c r="E153" s="129"/>
      <c r="F153" s="29" t="s">
        <v>58</v>
      </c>
      <c r="G153" s="129"/>
      <c r="H153" s="129"/>
      <c r="I153" s="129"/>
      <c r="J153" s="130"/>
    </row>
    <row r="154" spans="1:10" ht="18" customHeight="1" x14ac:dyDescent="0.2">
      <c r="A154" s="30" t="s">
        <v>59</v>
      </c>
      <c r="B154" s="129"/>
      <c r="C154" s="129"/>
      <c r="D154" s="129"/>
      <c r="E154" s="129"/>
      <c r="F154" s="29" t="s">
        <v>59</v>
      </c>
      <c r="G154" s="129"/>
      <c r="H154" s="129"/>
      <c r="I154" s="129"/>
      <c r="J154" s="130"/>
    </row>
    <row r="155" spans="1:10" ht="18" customHeight="1" x14ac:dyDescent="0.2">
      <c r="A155" s="30" t="s">
        <v>66</v>
      </c>
      <c r="B155" s="129"/>
      <c r="C155" s="129"/>
      <c r="D155" s="129"/>
      <c r="E155" s="129"/>
      <c r="F155" s="29" t="s">
        <v>66</v>
      </c>
      <c r="G155" s="129"/>
      <c r="H155" s="129"/>
      <c r="I155" s="129"/>
      <c r="J155" s="130"/>
    </row>
    <row r="156" spans="1:10" ht="18" customHeight="1" x14ac:dyDescent="0.2">
      <c r="A156" s="30" t="s">
        <v>61</v>
      </c>
      <c r="B156" s="129"/>
      <c r="C156" s="129"/>
      <c r="D156" s="129"/>
      <c r="E156" s="129"/>
      <c r="F156" s="29" t="s">
        <v>61</v>
      </c>
      <c r="G156" s="129"/>
      <c r="H156" s="129"/>
      <c r="I156" s="129"/>
      <c r="J156" s="130"/>
    </row>
    <row r="157" spans="1:10" ht="30" customHeight="1" x14ac:dyDescent="0.2">
      <c r="A157" s="30" t="s">
        <v>62</v>
      </c>
      <c r="B157" s="129"/>
      <c r="C157" s="129"/>
      <c r="D157" s="129"/>
      <c r="E157" s="129"/>
      <c r="F157" s="29" t="s">
        <v>62</v>
      </c>
      <c r="G157" s="129"/>
      <c r="H157" s="129"/>
      <c r="I157" s="129"/>
      <c r="J157" s="130"/>
    </row>
    <row r="158" spans="1:10" ht="5.0999999999999996" customHeight="1" x14ac:dyDescent="0.2">
      <c r="A158" s="126"/>
      <c r="B158" s="127"/>
      <c r="C158" s="127"/>
      <c r="D158" s="127"/>
      <c r="E158" s="127"/>
      <c r="F158" s="127"/>
      <c r="G158" s="127"/>
      <c r="H158" s="127"/>
      <c r="I158" s="127"/>
      <c r="J158" s="128"/>
    </row>
    <row r="159" spans="1:10" ht="18" customHeight="1" x14ac:dyDescent="0.2">
      <c r="A159" s="30" t="s">
        <v>63</v>
      </c>
      <c r="B159" s="129"/>
      <c r="C159" s="129"/>
      <c r="D159" s="129"/>
      <c r="E159" s="129"/>
      <c r="F159" s="29" t="s">
        <v>64</v>
      </c>
      <c r="G159" s="129"/>
      <c r="H159" s="129"/>
      <c r="I159" s="129"/>
      <c r="J159" s="130"/>
    </row>
    <row r="160" spans="1:10" ht="18" customHeight="1" x14ac:dyDescent="0.2">
      <c r="A160" s="30" t="s">
        <v>59</v>
      </c>
      <c r="B160" s="129"/>
      <c r="C160" s="129"/>
      <c r="D160" s="129"/>
      <c r="E160" s="129"/>
      <c r="F160" s="29" t="s">
        <v>59</v>
      </c>
      <c r="G160" s="129"/>
      <c r="H160" s="129"/>
      <c r="I160" s="129"/>
      <c r="J160" s="130"/>
    </row>
    <row r="161" spans="1:10" ht="18" customHeight="1" x14ac:dyDescent="0.2">
      <c r="A161" s="30" t="s">
        <v>66</v>
      </c>
      <c r="B161" s="129"/>
      <c r="C161" s="129"/>
      <c r="D161" s="129"/>
      <c r="E161" s="129"/>
      <c r="F161" s="29" t="s">
        <v>66</v>
      </c>
      <c r="G161" s="129"/>
      <c r="H161" s="129"/>
      <c r="I161" s="129"/>
      <c r="J161" s="130"/>
    </row>
    <row r="162" spans="1:10" ht="18" customHeight="1" x14ac:dyDescent="0.2">
      <c r="A162" s="30" t="s">
        <v>61</v>
      </c>
      <c r="B162" s="129"/>
      <c r="C162" s="129"/>
      <c r="D162" s="129"/>
      <c r="E162" s="129"/>
      <c r="F162" s="29" t="s">
        <v>61</v>
      </c>
      <c r="G162" s="129"/>
      <c r="H162" s="129"/>
      <c r="I162" s="129"/>
      <c r="J162" s="130"/>
    </row>
    <row r="163" spans="1:10" ht="30" customHeight="1" x14ac:dyDescent="0.2">
      <c r="A163" s="30" t="s">
        <v>62</v>
      </c>
      <c r="B163" s="129"/>
      <c r="C163" s="129"/>
      <c r="D163" s="129"/>
      <c r="E163" s="129"/>
      <c r="F163" s="29" t="s">
        <v>62</v>
      </c>
      <c r="G163" s="129"/>
      <c r="H163" s="129"/>
      <c r="I163" s="129"/>
      <c r="J163" s="130"/>
    </row>
    <row r="164" spans="1:10" ht="5.0999999999999996" customHeight="1" x14ac:dyDescent="0.2">
      <c r="A164" s="126"/>
      <c r="B164" s="127"/>
      <c r="C164" s="127"/>
      <c r="D164" s="127"/>
      <c r="E164" s="127"/>
      <c r="F164" s="127"/>
      <c r="G164" s="127"/>
      <c r="H164" s="127"/>
      <c r="I164" s="127"/>
      <c r="J164" s="128"/>
    </row>
    <row r="165" spans="1:10" ht="18" customHeight="1" x14ac:dyDescent="0.2">
      <c r="A165" s="30" t="s">
        <v>67</v>
      </c>
      <c r="B165" s="129"/>
      <c r="C165" s="129"/>
      <c r="D165" s="129"/>
      <c r="E165" s="129"/>
      <c r="F165" s="29" t="s">
        <v>68</v>
      </c>
      <c r="G165" s="129"/>
      <c r="H165" s="129"/>
      <c r="I165" s="129"/>
      <c r="J165" s="130"/>
    </row>
    <row r="166" spans="1:10" ht="18" customHeight="1" x14ac:dyDescent="0.2">
      <c r="A166" s="30" t="s">
        <v>59</v>
      </c>
      <c r="B166" s="129"/>
      <c r="C166" s="129"/>
      <c r="D166" s="129"/>
      <c r="E166" s="129"/>
      <c r="F166" s="29" t="s">
        <v>59</v>
      </c>
      <c r="G166" s="129"/>
      <c r="H166" s="129"/>
      <c r="I166" s="129"/>
      <c r="J166" s="130"/>
    </row>
    <row r="167" spans="1:10" ht="18" customHeight="1" x14ac:dyDescent="0.2">
      <c r="A167" s="30" t="s">
        <v>66</v>
      </c>
      <c r="B167" s="129"/>
      <c r="C167" s="129"/>
      <c r="D167" s="129"/>
      <c r="E167" s="129"/>
      <c r="F167" s="29" t="s">
        <v>66</v>
      </c>
      <c r="G167" s="129"/>
      <c r="H167" s="129"/>
      <c r="I167" s="129"/>
      <c r="J167" s="130"/>
    </row>
    <row r="168" spans="1:10" ht="18" customHeight="1" x14ac:dyDescent="0.2">
      <c r="A168" s="30" t="s">
        <v>61</v>
      </c>
      <c r="B168" s="129"/>
      <c r="C168" s="129"/>
      <c r="D168" s="129"/>
      <c r="E168" s="129"/>
      <c r="F168" s="29" t="s">
        <v>61</v>
      </c>
      <c r="G168" s="129"/>
      <c r="H168" s="129"/>
      <c r="I168" s="129"/>
      <c r="J168" s="130"/>
    </row>
    <row r="169" spans="1:10" ht="30" customHeight="1" thickBot="1" x14ac:dyDescent="0.25">
      <c r="A169" s="31" t="s">
        <v>62</v>
      </c>
      <c r="B169" s="124"/>
      <c r="C169" s="124"/>
      <c r="D169" s="124"/>
      <c r="E169" s="124"/>
      <c r="F169" s="32" t="s">
        <v>62</v>
      </c>
      <c r="G169" s="124"/>
      <c r="H169" s="124"/>
      <c r="I169" s="124"/>
      <c r="J169" s="125"/>
    </row>
  </sheetData>
  <sheetProtection algorithmName="SHA-512" hashValue="BURfRWbf5l7CL7wi/Nxk6yNXWM9JG82jSrZszk64y//MRquXUIZyBakXN4/K+3XD3mrqWXEXdFJGMfhQcrm1lg==" saltValue="3DVf6NdZ4QgPpZ4GMv9KuQ==" spinCount="100000" sheet="1" formatRows="0"/>
  <mergeCells count="191">
    <mergeCell ref="A79:A80"/>
    <mergeCell ref="D79:D80"/>
    <mergeCell ref="E79:J79"/>
    <mergeCell ref="A45:A54"/>
    <mergeCell ref="D45:D54"/>
    <mergeCell ref="E45:J45"/>
    <mergeCell ref="E46:J54"/>
    <mergeCell ref="A55:A64"/>
    <mergeCell ref="D55:D64"/>
    <mergeCell ref="E55:J55"/>
    <mergeCell ref="E56:J64"/>
    <mergeCell ref="A65:A77"/>
    <mergeCell ref="D65:D77"/>
    <mergeCell ref="E65:J65"/>
    <mergeCell ref="E66:J77"/>
    <mergeCell ref="A107:A111"/>
    <mergeCell ref="D107:D111"/>
    <mergeCell ref="E107:J107"/>
    <mergeCell ref="E108:J111"/>
    <mergeCell ref="A105:J105"/>
    <mergeCell ref="A106:H106"/>
    <mergeCell ref="I106:J106"/>
    <mergeCell ref="A20:A27"/>
    <mergeCell ref="D20:D27"/>
    <mergeCell ref="E21:J27"/>
    <mergeCell ref="A28:A30"/>
    <mergeCell ref="D28:D44"/>
    <mergeCell ref="E28:J28"/>
    <mergeCell ref="E29:J44"/>
    <mergeCell ref="A31:A32"/>
    <mergeCell ref="A33:A44"/>
    <mergeCell ref="E20:J20"/>
    <mergeCell ref="A78:H78"/>
    <mergeCell ref="I78:J78"/>
    <mergeCell ref="E88:J88"/>
    <mergeCell ref="A81:J81"/>
    <mergeCell ref="A82:H82"/>
    <mergeCell ref="I82:J82"/>
    <mergeCell ref="A83:A85"/>
    <mergeCell ref="B137:J137"/>
    <mergeCell ref="A112:H112"/>
    <mergeCell ref="I112:J112"/>
    <mergeCell ref="A113:A125"/>
    <mergeCell ref="D113:D125"/>
    <mergeCell ref="E113:J113"/>
    <mergeCell ref="E114:J125"/>
    <mergeCell ref="A126:H126"/>
    <mergeCell ref="I126:J126"/>
    <mergeCell ref="A127:A132"/>
    <mergeCell ref="D127:D132"/>
    <mergeCell ref="E127:J127"/>
    <mergeCell ref="E128:J132"/>
    <mergeCell ref="A133:J133"/>
    <mergeCell ref="A134:J134"/>
    <mergeCell ref="B135:J135"/>
    <mergeCell ref="B136:J136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5:D5"/>
    <mergeCell ref="E5:J5"/>
    <mergeCell ref="A6:D6"/>
    <mergeCell ref="E6:J6"/>
    <mergeCell ref="A7:D7"/>
    <mergeCell ref="E7:G7"/>
    <mergeCell ref="H7:J7"/>
    <mergeCell ref="A8:D8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I12:J12"/>
    <mergeCell ref="I13:J13"/>
    <mergeCell ref="I14:J14"/>
    <mergeCell ref="A14:B14"/>
    <mergeCell ref="A15:B15"/>
    <mergeCell ref="C14:D14"/>
    <mergeCell ref="C15:D15"/>
    <mergeCell ref="E14:F14"/>
    <mergeCell ref="E15:F15"/>
    <mergeCell ref="A19:H19"/>
    <mergeCell ref="I19:J19"/>
    <mergeCell ref="A16:B16"/>
    <mergeCell ref="C16:G16"/>
    <mergeCell ref="H16:J16"/>
    <mergeCell ref="A17:B17"/>
    <mergeCell ref="C17:G17"/>
    <mergeCell ref="H17:J17"/>
    <mergeCell ref="G15:H15"/>
    <mergeCell ref="I15:J15"/>
    <mergeCell ref="G14:H14"/>
    <mergeCell ref="A18:J18"/>
    <mergeCell ref="D83:D85"/>
    <mergeCell ref="E83:J83"/>
    <mergeCell ref="E84:J85"/>
    <mergeCell ref="A86:H86"/>
    <mergeCell ref="I86:J86"/>
    <mergeCell ref="A140:J140"/>
    <mergeCell ref="B141:E141"/>
    <mergeCell ref="B142:E142"/>
    <mergeCell ref="A89:H89"/>
    <mergeCell ref="I89:J89"/>
    <mergeCell ref="A90:A97"/>
    <mergeCell ref="D90:D97"/>
    <mergeCell ref="E90:J90"/>
    <mergeCell ref="B90:B97"/>
    <mergeCell ref="A87:A88"/>
    <mergeCell ref="D87:D88"/>
    <mergeCell ref="E87:J87"/>
    <mergeCell ref="C90:C97"/>
    <mergeCell ref="I98:J98"/>
    <mergeCell ref="A99:A104"/>
    <mergeCell ref="D99:D104"/>
    <mergeCell ref="E99:J99"/>
    <mergeCell ref="E100:J104"/>
    <mergeCell ref="E91:J97"/>
    <mergeCell ref="B143:E143"/>
    <mergeCell ref="B144:E144"/>
    <mergeCell ref="B145:E145"/>
    <mergeCell ref="G141:J141"/>
    <mergeCell ref="G142:J142"/>
    <mergeCell ref="G143:J143"/>
    <mergeCell ref="G144:J144"/>
    <mergeCell ref="G145:J145"/>
    <mergeCell ref="G154:J154"/>
    <mergeCell ref="A146:J146"/>
    <mergeCell ref="B147:E147"/>
    <mergeCell ref="G147:J147"/>
    <mergeCell ref="B148:E148"/>
    <mergeCell ref="G148:J148"/>
    <mergeCell ref="B149:E149"/>
    <mergeCell ref="G149:J149"/>
    <mergeCell ref="B150:E150"/>
    <mergeCell ref="G150:J150"/>
    <mergeCell ref="G156:J156"/>
    <mergeCell ref="B157:E157"/>
    <mergeCell ref="G157:J157"/>
    <mergeCell ref="A158:J158"/>
    <mergeCell ref="B159:E159"/>
    <mergeCell ref="G159:J159"/>
    <mergeCell ref="B160:E160"/>
    <mergeCell ref="G160:J160"/>
    <mergeCell ref="B151:E151"/>
    <mergeCell ref="G151:J151"/>
    <mergeCell ref="A152:J152"/>
    <mergeCell ref="B153:E153"/>
    <mergeCell ref="G153:J153"/>
    <mergeCell ref="B154:E154"/>
    <mergeCell ref="B155:E155"/>
    <mergeCell ref="G155:J155"/>
    <mergeCell ref="A98:H98"/>
    <mergeCell ref="C79:C80"/>
    <mergeCell ref="B79:B80"/>
    <mergeCell ref="E80:J80"/>
    <mergeCell ref="B169:E169"/>
    <mergeCell ref="G169:J169"/>
    <mergeCell ref="A164:J164"/>
    <mergeCell ref="B165:E165"/>
    <mergeCell ref="G165:J165"/>
    <mergeCell ref="B166:E166"/>
    <mergeCell ref="G166:J166"/>
    <mergeCell ref="B167:E167"/>
    <mergeCell ref="G167:J167"/>
    <mergeCell ref="B168:E168"/>
    <mergeCell ref="G168:J168"/>
    <mergeCell ref="B161:E161"/>
    <mergeCell ref="G161:J161"/>
    <mergeCell ref="B162:E162"/>
    <mergeCell ref="G162:J162"/>
    <mergeCell ref="B163:E163"/>
    <mergeCell ref="G163:J163"/>
    <mergeCell ref="A138:J138"/>
    <mergeCell ref="A139:J139"/>
    <mergeCell ref="B156:E156"/>
  </mergeCells>
  <conditionalFormatting sqref="A31">
    <cfRule type="containsBlanks" dxfId="39" priority="34">
      <formula>LEN(TRIM(A31))=0</formula>
    </cfRule>
  </conditionalFormatting>
  <conditionalFormatting sqref="C20:C77 A4:J4 A6:J6 A8:J8 A10:J10 A13:B13 E13 G13 I13 A15 C15 E15 G15:J15 A17 C17 H17">
    <cfRule type="containsBlanks" dxfId="38" priority="35">
      <formula>LEN(TRIM(A4))=0</formula>
    </cfRule>
  </conditionalFormatting>
  <conditionalFormatting sqref="C28:C38">
    <cfRule type="cellIs" dxfId="37" priority="31" operator="equal">
      <formula>$A$31="No"</formula>
    </cfRule>
  </conditionalFormatting>
  <conditionalFormatting sqref="C39:C44 C64 C75:C77">
    <cfRule type="cellIs" dxfId="36" priority="30" operator="equal">
      <formula>$A$31="Si"</formula>
    </cfRule>
  </conditionalFormatting>
  <conditionalFormatting sqref="C45:C63">
    <cfRule type="cellIs" dxfId="35" priority="27" operator="equal">
      <formula>$A$31="No"</formula>
    </cfRule>
  </conditionalFormatting>
  <conditionalFormatting sqref="C65:C74">
    <cfRule type="cellIs" dxfId="34" priority="32" operator="equal">
      <formula>$A$31="No"</formula>
    </cfRule>
  </conditionalFormatting>
  <conditionalFormatting sqref="C79">
    <cfRule type="containsBlanks" dxfId="33" priority="22">
      <formula>LEN(TRIM(C79))=0</formula>
    </cfRule>
  </conditionalFormatting>
  <conditionalFormatting sqref="C83:C85 C99:C104 C107:C111 C113:C125 C127:C132">
    <cfRule type="containsBlanks" dxfId="32" priority="151">
      <formula>LEN(TRIM(C83))=0</formula>
    </cfRule>
  </conditionalFormatting>
  <conditionalFormatting sqref="C87:C88">
    <cfRule type="containsBlanks" dxfId="31" priority="116">
      <formula>LEN(TRIM(C87))=0</formula>
    </cfRule>
  </conditionalFormatting>
  <conditionalFormatting sqref="C1:E1">
    <cfRule type="containsBlanks" dxfId="30" priority="36">
      <formula>LEN(TRIM(C1))=0</formula>
    </cfRule>
  </conditionalFormatting>
  <conditionalFormatting sqref="D20:D77 D79:D80 D83:D85 D87:D88 D90:D97 D99:D104 D107:D111 D113:D125 D127:D132">
    <cfRule type="cellIs" dxfId="29" priority="13" operator="equal">
      <formula>"No cumple variable"</formula>
    </cfRule>
  </conditionalFormatting>
  <conditionalFormatting sqref="G1">
    <cfRule type="containsBlanks" dxfId="28" priority="95">
      <formula>LEN(TRIM(G1))=0</formula>
    </cfRule>
  </conditionalFormatting>
  <conditionalFormatting sqref="I1">
    <cfRule type="containsBlanks" priority="89" stopIfTrue="1">
      <formula>LEN(TRIM(I1))=0</formula>
    </cfRule>
    <cfRule type="cellIs" dxfId="27" priority="90" operator="lessThan">
      <formula>0.7</formula>
    </cfRule>
    <cfRule type="cellIs" dxfId="26" priority="91" operator="lessThan">
      <formula>0.8</formula>
    </cfRule>
    <cfRule type="cellIs" dxfId="25" priority="92" operator="lessThan">
      <formula>0.9</formula>
    </cfRule>
    <cfRule type="cellIs" dxfId="24" priority="93" operator="lessThan">
      <formula>1</formula>
    </cfRule>
    <cfRule type="cellIs" dxfId="23" priority="94" operator="equal">
      <formula>1</formula>
    </cfRule>
  </conditionalFormatting>
  <conditionalFormatting sqref="I19:J19">
    <cfRule type="containsText" dxfId="22" priority="28" operator="containsText" text="No cumple obligación">
      <formula>NOT(ISERROR(SEARCH("No cumple obligación",I19)))</formula>
    </cfRule>
    <cfRule type="containsText" dxfId="21" priority="29" operator="containsText" text="Cumple obligación">
      <formula>NOT(ISERROR(SEARCH("Cumple obligación",I19)))</formula>
    </cfRule>
  </conditionalFormatting>
  <conditionalFormatting sqref="I78:J78">
    <cfRule type="containsText" dxfId="20" priority="73" operator="containsText" text="No cumple obligación">
      <formula>NOT(ISERROR(SEARCH("No cumple obligación",I78)))</formula>
    </cfRule>
    <cfRule type="containsText" dxfId="19" priority="74" operator="containsText" text="Cumple obligación">
      <formula>NOT(ISERROR(SEARCH("Cumple obligación",I78)))</formula>
    </cfRule>
  </conditionalFormatting>
  <conditionalFormatting sqref="I82:J82">
    <cfRule type="containsText" dxfId="18" priority="57" operator="containsText" text="No cumple obligación">
      <formula>NOT(ISERROR(SEARCH("No cumple obligación",I82)))</formula>
    </cfRule>
    <cfRule type="containsText" dxfId="17" priority="58" operator="containsText" text="Cumple obligación">
      <formula>NOT(ISERROR(SEARCH("Cumple obligación",I82)))</formula>
    </cfRule>
  </conditionalFormatting>
  <conditionalFormatting sqref="I86:J86">
    <cfRule type="containsText" dxfId="16" priority="55" operator="containsText" text="No cumple obligación">
      <formula>NOT(ISERROR(SEARCH("No cumple obligación",I86)))</formula>
    </cfRule>
    <cfRule type="containsText" dxfId="15" priority="56" operator="containsText" text="Cumple obligación">
      <formula>NOT(ISERROR(SEARCH("Cumple obligación",I86)))</formula>
    </cfRule>
  </conditionalFormatting>
  <conditionalFormatting sqref="I89:J89">
    <cfRule type="containsText" dxfId="14" priority="53" operator="containsText" text="No cumple obligación">
      <formula>NOT(ISERROR(SEARCH("No cumple obligación",I89)))</formula>
    </cfRule>
    <cfRule type="containsText" dxfId="13" priority="54" operator="containsText" text="Cumple obligación">
      <formula>NOT(ISERROR(SEARCH("Cumple obligación",I89)))</formula>
    </cfRule>
  </conditionalFormatting>
  <conditionalFormatting sqref="I98:J98">
    <cfRule type="containsText" dxfId="12" priority="51" operator="containsText" text="No cumple obligación">
      <formula>NOT(ISERROR(SEARCH("No cumple obligación",I98)))</formula>
    </cfRule>
    <cfRule type="containsText" dxfId="11" priority="52" operator="containsText" text="Cumple obligación">
      <formula>NOT(ISERROR(SEARCH("Cumple obligación",I98)))</formula>
    </cfRule>
  </conditionalFormatting>
  <conditionalFormatting sqref="I106:J106">
    <cfRule type="containsText" dxfId="10" priority="47" operator="containsText" text="No cumple obligación">
      <formula>NOT(ISERROR(SEARCH("No cumple obligación",I106)))</formula>
    </cfRule>
    <cfRule type="containsText" dxfId="9" priority="48" operator="containsText" text="Cumple obligación">
      <formula>NOT(ISERROR(SEARCH("Cumple obligación",I106)))</formula>
    </cfRule>
  </conditionalFormatting>
  <conditionalFormatting sqref="I112:J112">
    <cfRule type="containsText" dxfId="8" priority="45" operator="containsText" text="No cumple obligación">
      <formula>NOT(ISERROR(SEARCH("No cumple obligación",I112)))</formula>
    </cfRule>
    <cfRule type="containsText" dxfId="7" priority="46" operator="containsText" text="Cumple obligación">
      <formula>NOT(ISERROR(SEARCH("Cumple obligación",I112)))</formula>
    </cfRule>
  </conditionalFormatting>
  <conditionalFormatting sqref="I126:J126">
    <cfRule type="containsText" dxfId="6" priority="43" operator="containsText" text="No cumple obligación">
      <formula>NOT(ISERROR(SEARCH("No cumple obligación",I126)))</formula>
    </cfRule>
    <cfRule type="containsText" dxfId="5" priority="44" operator="containsText" text="Cumple obligación">
      <formula>NOT(ISERROR(SEARCH("Cumple obligación",I126)))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23E44DB5-998E-4BD3-887A-5C92265EC529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r:id="rId1"/>
  <headerFooter>
    <oddHeader>&amp;L&amp;G&amp;C&amp;"Arial,Normal"&amp;10PROCESO
PROTECCIÓN
VERIFICACIÓN EN VISITA
CENTRO TRANSITORIO SRPA&amp;R&amp;"Arial,Normal"&amp;10F1.A29.G27.P 
Versión 2 
Página &amp;P de &amp;N 
20/05/2024 
Clasificación de la Información 
Clasificada</oddHeader>
    <oddFooter>&amp;C&amp;G</oddFooter>
  </headerFooter>
  <rowBreaks count="6" manualBreakCount="6">
    <brk id="27" max="9" man="1"/>
    <brk id="54" max="9" man="1"/>
    <brk id="77" max="9" man="1"/>
    <brk id="132" max="9" man="1"/>
    <brk id="137" max="9" man="1"/>
    <brk id="139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Tablas!$B$2:$B$3</xm:f>
          </x14:formula1>
          <xm:sqref>C129:C132 C99:C104 C83:C85 C107:C111 C113:C124 C87:C88 C127 C20:C77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D90:D97</xm:sqref>
        </x14:dataValidation>
        <x14:dataValidation type="list" allowBlank="1" showInputMessage="1" showErrorMessage="1" xr:uid="{00000000-0002-0000-0000-000006000000}">
          <x14:formula1>
            <xm:f>Tablas!$E$2:$E$3</xm:f>
          </x14:formula1>
          <xm:sqref>A31:A32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C125 C128 C79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E10"/>
  <sheetViews>
    <sheetView showGridLines="0" topLeftCell="GC1" zoomScale="60" zoomScaleNormal="60" workbookViewId="0">
      <pane ySplit="9" topLeftCell="A10" activePane="bottomLeft" state="frozen"/>
      <selection pane="bottomLeft" activeCell="GS2" sqref="GS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6" width="35.7109375" style="2" customWidth="1"/>
    <col min="37" max="62" width="25.7109375" style="2"/>
    <col min="63" max="70" width="11.7109375" style="2" customWidth="1"/>
    <col min="71" max="71" width="15.7109375" style="2" customWidth="1"/>
    <col min="72" max="105" width="11.42578125" style="2" customWidth="1"/>
    <col min="106" max="157" width="11.7109375" style="2" customWidth="1"/>
    <col min="158" max="16384" width="25.7109375" style="2"/>
  </cols>
  <sheetData>
    <row r="1" spans="1:213" ht="30" customHeight="1" x14ac:dyDescent="0.25">
      <c r="A1" s="240"/>
      <c r="B1" s="245" t="s">
        <v>140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7"/>
      <c r="GR1" s="70" t="s">
        <v>141</v>
      </c>
      <c r="GS1" s="41">
        <v>45432</v>
      </c>
    </row>
    <row r="2" spans="1:213" ht="30" customHeight="1" x14ac:dyDescent="0.25">
      <c r="A2" s="241"/>
      <c r="B2" s="248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49"/>
      <c r="CI2" s="249"/>
      <c r="CJ2" s="249"/>
      <c r="CK2" s="249"/>
      <c r="CL2" s="249"/>
      <c r="CM2" s="249"/>
      <c r="CN2" s="249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9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9"/>
      <c r="DW2" s="249"/>
      <c r="DX2" s="249"/>
      <c r="DY2" s="249"/>
      <c r="DZ2" s="249"/>
      <c r="EA2" s="249"/>
      <c r="EB2" s="249"/>
      <c r="EC2" s="249"/>
      <c r="ED2" s="249"/>
      <c r="EE2" s="249"/>
      <c r="EF2" s="249"/>
      <c r="EG2" s="249"/>
      <c r="EH2" s="249"/>
      <c r="EI2" s="249"/>
      <c r="EJ2" s="249"/>
      <c r="EK2" s="249"/>
      <c r="EL2" s="249"/>
      <c r="EM2" s="249"/>
      <c r="EN2" s="249"/>
      <c r="EO2" s="249"/>
      <c r="EP2" s="249"/>
      <c r="EQ2" s="249"/>
      <c r="ER2" s="249"/>
      <c r="ES2" s="249"/>
      <c r="ET2" s="249"/>
      <c r="EU2" s="249"/>
      <c r="EV2" s="249"/>
      <c r="EW2" s="249"/>
      <c r="EX2" s="249"/>
      <c r="EY2" s="249"/>
      <c r="EZ2" s="249"/>
      <c r="FA2" s="249"/>
      <c r="FB2" s="249"/>
      <c r="FC2" s="249"/>
      <c r="FD2" s="249"/>
      <c r="FE2" s="249"/>
      <c r="FF2" s="249"/>
      <c r="FG2" s="249"/>
      <c r="FH2" s="249"/>
      <c r="FI2" s="249"/>
      <c r="FJ2" s="249"/>
      <c r="FK2" s="249"/>
      <c r="FL2" s="249"/>
      <c r="FM2" s="249"/>
      <c r="FN2" s="249"/>
      <c r="FO2" s="249"/>
      <c r="FP2" s="249"/>
      <c r="FQ2" s="249"/>
      <c r="FR2" s="249"/>
      <c r="FS2" s="249"/>
      <c r="FT2" s="249"/>
      <c r="FU2" s="249"/>
      <c r="FV2" s="249"/>
      <c r="FW2" s="249"/>
      <c r="FX2" s="249"/>
      <c r="FY2" s="249"/>
      <c r="FZ2" s="249"/>
      <c r="GA2" s="249"/>
      <c r="GB2" s="249"/>
      <c r="GC2" s="249"/>
      <c r="GD2" s="249"/>
      <c r="GE2" s="249"/>
      <c r="GF2" s="249"/>
      <c r="GG2" s="249"/>
      <c r="GH2" s="249"/>
      <c r="GI2" s="249"/>
      <c r="GJ2" s="249"/>
      <c r="GK2" s="249"/>
      <c r="GL2" s="249"/>
      <c r="GM2" s="249"/>
      <c r="GN2" s="249"/>
      <c r="GO2" s="249"/>
      <c r="GP2" s="249"/>
      <c r="GQ2" s="250"/>
      <c r="GR2" s="71" t="s">
        <v>268</v>
      </c>
      <c r="GS2" s="36" t="s">
        <v>69</v>
      </c>
    </row>
    <row r="3" spans="1:213" ht="30" customHeight="1" thickBot="1" x14ac:dyDescent="0.3">
      <c r="A3" s="242"/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3"/>
      <c r="GR3" s="243" t="s">
        <v>70</v>
      </c>
      <c r="GS3" s="244"/>
    </row>
    <row r="4" spans="1:213" ht="12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72" t="s">
        <v>71</v>
      </c>
      <c r="AL4" s="72" t="s">
        <v>71</v>
      </c>
      <c r="AM4" s="72" t="s">
        <v>71</v>
      </c>
      <c r="AN4" s="72" t="s">
        <v>71</v>
      </c>
      <c r="AO4" s="72" t="s">
        <v>71</v>
      </c>
      <c r="AP4" s="72" t="s">
        <v>71</v>
      </c>
      <c r="AQ4" s="73" t="s">
        <v>72</v>
      </c>
      <c r="AR4" s="73" t="s">
        <v>72</v>
      </c>
      <c r="AS4" s="73" t="s">
        <v>72</v>
      </c>
      <c r="AT4" s="73" t="s">
        <v>72</v>
      </c>
      <c r="AU4" s="74" t="s">
        <v>73</v>
      </c>
      <c r="AV4" s="74" t="s">
        <v>73</v>
      </c>
      <c r="AW4" s="74" t="s">
        <v>73</v>
      </c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66"/>
      <c r="GS4" s="66"/>
    </row>
    <row r="5" spans="1:213" ht="12.7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58" t="s">
        <v>75</v>
      </c>
      <c r="AL5" s="58" t="s">
        <v>75</v>
      </c>
      <c r="AM5" s="58" t="s">
        <v>75</v>
      </c>
      <c r="AN5" s="58" t="s">
        <v>75</v>
      </c>
      <c r="AO5" s="58" t="s">
        <v>75</v>
      </c>
      <c r="AP5" s="57" t="s">
        <v>74</v>
      </c>
      <c r="AQ5" s="67"/>
      <c r="AR5" s="67"/>
      <c r="AS5" s="67"/>
      <c r="AT5" s="67"/>
      <c r="AU5" s="68"/>
      <c r="AV5" s="68"/>
      <c r="AW5" s="68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66"/>
      <c r="GS5" s="66"/>
    </row>
    <row r="6" spans="1:213" ht="12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76">
        <v>3</v>
      </c>
      <c r="AL6" s="76">
        <v>3</v>
      </c>
      <c r="AM6" s="76">
        <v>3</v>
      </c>
      <c r="AN6" s="76">
        <v>3</v>
      </c>
      <c r="AO6" s="76">
        <v>3</v>
      </c>
      <c r="AP6" s="76">
        <v>2</v>
      </c>
      <c r="AQ6" s="76">
        <v>3</v>
      </c>
      <c r="AR6" s="76">
        <v>2</v>
      </c>
      <c r="AS6" s="76">
        <v>3</v>
      </c>
      <c r="AT6" s="76">
        <v>3</v>
      </c>
      <c r="AU6" s="76">
        <v>1</v>
      </c>
      <c r="AV6" s="76">
        <v>3</v>
      </c>
      <c r="AW6" s="76">
        <v>2</v>
      </c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66"/>
      <c r="GS6" s="66"/>
    </row>
    <row r="7" spans="1:213" x14ac:dyDescent="0.25">
      <c r="A7" s="19"/>
      <c r="B7" s="19"/>
      <c r="C7" s="19"/>
      <c r="D7" s="19"/>
      <c r="E7" s="19"/>
      <c r="F7" s="19"/>
      <c r="G7" s="19"/>
      <c r="H7" s="19"/>
      <c r="I7" s="20"/>
      <c r="J7" s="20"/>
      <c r="AB7" s="75" t="s">
        <v>76</v>
      </c>
      <c r="AC7" s="75" t="s">
        <v>76</v>
      </c>
      <c r="AD7" s="75" t="s">
        <v>76</v>
      </c>
      <c r="AE7" s="75" t="s">
        <v>76</v>
      </c>
      <c r="AF7" s="75" t="s">
        <v>76</v>
      </c>
      <c r="AG7" s="75" t="s">
        <v>76</v>
      </c>
      <c r="AH7" s="75" t="s">
        <v>76</v>
      </c>
      <c r="AI7" s="75" t="s">
        <v>76</v>
      </c>
      <c r="AJ7" s="75" t="s">
        <v>76</v>
      </c>
      <c r="AK7" s="37" t="s">
        <v>77</v>
      </c>
      <c r="AL7" s="37" t="s">
        <v>77</v>
      </c>
      <c r="AM7" s="37" t="s">
        <v>77</v>
      </c>
      <c r="AN7" s="37" t="s">
        <v>77</v>
      </c>
      <c r="AO7" s="37" t="s">
        <v>77</v>
      </c>
      <c r="AP7" s="37" t="s">
        <v>77</v>
      </c>
      <c r="AQ7" s="37" t="s">
        <v>77</v>
      </c>
      <c r="AR7" s="37" t="s">
        <v>77</v>
      </c>
      <c r="AS7" s="37" t="s">
        <v>77</v>
      </c>
      <c r="AT7" s="37" t="s">
        <v>77</v>
      </c>
      <c r="AU7" s="37" t="s">
        <v>77</v>
      </c>
      <c r="AV7" s="37" t="s">
        <v>77</v>
      </c>
      <c r="AW7" s="37" t="s">
        <v>77</v>
      </c>
      <c r="AX7" s="77" t="s">
        <v>78</v>
      </c>
      <c r="AY7" s="77" t="s">
        <v>78</v>
      </c>
      <c r="AZ7" s="77" t="s">
        <v>78</v>
      </c>
      <c r="BA7" s="77" t="s">
        <v>78</v>
      </c>
      <c r="BB7" s="77" t="s">
        <v>78</v>
      </c>
      <c r="BC7" s="77" t="s">
        <v>78</v>
      </c>
      <c r="BD7" s="77" t="s">
        <v>78</v>
      </c>
      <c r="BE7" s="77" t="s">
        <v>78</v>
      </c>
      <c r="BF7" s="77" t="s">
        <v>78</v>
      </c>
      <c r="BG7" s="77" t="s">
        <v>78</v>
      </c>
      <c r="BH7" s="77" t="s">
        <v>78</v>
      </c>
      <c r="BI7" s="77" t="s">
        <v>78</v>
      </c>
      <c r="BJ7" s="77" t="s">
        <v>78</v>
      </c>
      <c r="BK7" s="78" t="s">
        <v>79</v>
      </c>
      <c r="BL7" s="78" t="s">
        <v>79</v>
      </c>
      <c r="BM7" s="78" t="s">
        <v>79</v>
      </c>
      <c r="BN7" s="78" t="s">
        <v>79</v>
      </c>
      <c r="BO7" s="78" t="s">
        <v>79</v>
      </c>
      <c r="BP7" s="78" t="s">
        <v>79</v>
      </c>
      <c r="BQ7" s="78" t="s">
        <v>79</v>
      </c>
      <c r="BR7" s="78" t="s">
        <v>79</v>
      </c>
      <c r="BS7" s="78"/>
      <c r="BT7" s="78" t="s">
        <v>79</v>
      </c>
      <c r="BU7" s="78" t="s">
        <v>79</v>
      </c>
      <c r="BV7" s="78" t="s">
        <v>79</v>
      </c>
      <c r="BW7" s="78" t="s">
        <v>79</v>
      </c>
      <c r="BX7" s="78" t="s">
        <v>79</v>
      </c>
      <c r="BY7" s="78" t="s">
        <v>79</v>
      </c>
      <c r="BZ7" s="78" t="s">
        <v>79</v>
      </c>
      <c r="CA7" s="78" t="s">
        <v>79</v>
      </c>
      <c r="CB7" s="78" t="s">
        <v>79</v>
      </c>
      <c r="CC7" s="78" t="s">
        <v>79</v>
      </c>
      <c r="CD7" s="78" t="s">
        <v>79</v>
      </c>
      <c r="CE7" s="78" t="s">
        <v>79</v>
      </c>
      <c r="CF7" s="78" t="s">
        <v>79</v>
      </c>
      <c r="CG7" s="78" t="s">
        <v>79</v>
      </c>
      <c r="CH7" s="78" t="s">
        <v>79</v>
      </c>
      <c r="CI7" s="78" t="s">
        <v>79</v>
      </c>
      <c r="CJ7" s="78" t="s">
        <v>79</v>
      </c>
      <c r="CK7" s="78" t="s">
        <v>79</v>
      </c>
      <c r="CL7" s="78" t="s">
        <v>79</v>
      </c>
      <c r="CM7" s="78" t="s">
        <v>79</v>
      </c>
      <c r="CN7" s="78" t="s">
        <v>79</v>
      </c>
      <c r="CO7" s="78" t="s">
        <v>79</v>
      </c>
      <c r="CP7" s="78" t="s">
        <v>79</v>
      </c>
      <c r="CQ7" s="78" t="s">
        <v>79</v>
      </c>
      <c r="CR7" s="78" t="s">
        <v>79</v>
      </c>
      <c r="CS7" s="78" t="s">
        <v>79</v>
      </c>
      <c r="CT7" s="78" t="s">
        <v>79</v>
      </c>
      <c r="CU7" s="78" t="s">
        <v>79</v>
      </c>
      <c r="CV7" s="78" t="s">
        <v>79</v>
      </c>
      <c r="CW7" s="78" t="s">
        <v>79</v>
      </c>
      <c r="CX7" s="78" t="s">
        <v>79</v>
      </c>
      <c r="CY7" s="78" t="s">
        <v>79</v>
      </c>
      <c r="CZ7" s="78" t="s">
        <v>79</v>
      </c>
      <c r="DA7" s="78" t="s">
        <v>79</v>
      </c>
      <c r="DB7" s="78" t="s">
        <v>79</v>
      </c>
      <c r="DC7" s="78" t="s">
        <v>79</v>
      </c>
      <c r="DD7" s="78" t="s">
        <v>79</v>
      </c>
      <c r="DE7" s="78" t="s">
        <v>79</v>
      </c>
      <c r="DF7" s="78" t="s">
        <v>79</v>
      </c>
      <c r="DG7" s="78" t="s">
        <v>79</v>
      </c>
      <c r="DH7" s="78" t="s">
        <v>79</v>
      </c>
      <c r="DI7" s="78" t="s">
        <v>79</v>
      </c>
      <c r="DJ7" s="78" t="s">
        <v>79</v>
      </c>
      <c r="DK7" s="78" t="s">
        <v>79</v>
      </c>
      <c r="DL7" s="78" t="s">
        <v>79</v>
      </c>
      <c r="DM7" s="78" t="s">
        <v>79</v>
      </c>
      <c r="DN7" s="78" t="s">
        <v>79</v>
      </c>
      <c r="DO7" s="78" t="s">
        <v>79</v>
      </c>
      <c r="DP7" s="78" t="s">
        <v>79</v>
      </c>
      <c r="DQ7" s="78" t="s">
        <v>79</v>
      </c>
      <c r="DR7" s="78" t="s">
        <v>79</v>
      </c>
      <c r="DS7" s="78" t="s">
        <v>79</v>
      </c>
      <c r="DT7" s="78" t="s">
        <v>79</v>
      </c>
      <c r="DU7" s="78" t="s">
        <v>79</v>
      </c>
      <c r="DV7" s="78" t="s">
        <v>79</v>
      </c>
      <c r="DW7" s="78" t="s">
        <v>79</v>
      </c>
      <c r="DX7" s="78" t="s">
        <v>79</v>
      </c>
      <c r="DY7" s="78" t="s">
        <v>79</v>
      </c>
      <c r="DZ7" s="78" t="s">
        <v>79</v>
      </c>
      <c r="EA7" s="78" t="s">
        <v>79</v>
      </c>
      <c r="EB7" s="78" t="s">
        <v>79</v>
      </c>
      <c r="EC7" s="78" t="s">
        <v>79</v>
      </c>
      <c r="ED7" s="78" t="s">
        <v>79</v>
      </c>
      <c r="EE7" s="78" t="s">
        <v>79</v>
      </c>
      <c r="EF7" s="78" t="s">
        <v>79</v>
      </c>
      <c r="EG7" s="78" t="s">
        <v>79</v>
      </c>
      <c r="EH7" s="78" t="s">
        <v>79</v>
      </c>
      <c r="EI7" s="78" t="s">
        <v>79</v>
      </c>
      <c r="EJ7" s="78" t="s">
        <v>79</v>
      </c>
      <c r="EK7" s="78" t="s">
        <v>79</v>
      </c>
      <c r="EL7" s="78" t="s">
        <v>79</v>
      </c>
      <c r="EM7" s="78" t="s">
        <v>79</v>
      </c>
      <c r="EN7" s="78" t="s">
        <v>79</v>
      </c>
      <c r="EO7" s="78" t="s">
        <v>79</v>
      </c>
      <c r="EP7" s="78" t="s">
        <v>79</v>
      </c>
      <c r="EQ7" s="78" t="s">
        <v>79</v>
      </c>
      <c r="ER7" s="78" t="s">
        <v>79</v>
      </c>
      <c r="ES7" s="78" t="s">
        <v>79</v>
      </c>
      <c r="ET7" s="78" t="s">
        <v>79</v>
      </c>
      <c r="EU7" s="78" t="s">
        <v>79</v>
      </c>
      <c r="EV7" s="78" t="s">
        <v>79</v>
      </c>
      <c r="EW7" s="78" t="s">
        <v>79</v>
      </c>
      <c r="EX7" s="78" t="s">
        <v>79</v>
      </c>
      <c r="EY7" s="78" t="s">
        <v>79</v>
      </c>
      <c r="EZ7" s="78" t="s">
        <v>79</v>
      </c>
      <c r="FA7" s="78" t="s">
        <v>79</v>
      </c>
      <c r="FB7" s="254" t="s">
        <v>50</v>
      </c>
      <c r="FC7" s="254"/>
      <c r="FD7" s="254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238" t="s">
        <v>80</v>
      </c>
      <c r="GU7" s="238"/>
      <c r="GV7" s="238"/>
      <c r="GW7" s="238"/>
      <c r="GX7" s="238"/>
      <c r="GY7" s="238"/>
      <c r="GZ7" s="238"/>
    </row>
    <row r="8" spans="1:213" ht="15" customHeight="1" x14ac:dyDescent="0.25">
      <c r="D8" s="239" t="s">
        <v>4</v>
      </c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38"/>
      <c r="P8" s="239" t="s">
        <v>16</v>
      </c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38"/>
      <c r="AB8" s="69" t="s">
        <v>71</v>
      </c>
      <c r="AC8" s="69" t="s">
        <v>71</v>
      </c>
      <c r="AD8" s="69" t="s">
        <v>72</v>
      </c>
      <c r="AE8" s="69" t="s">
        <v>72</v>
      </c>
      <c r="AF8" s="69" t="s">
        <v>72</v>
      </c>
      <c r="AG8" s="69" t="s">
        <v>72</v>
      </c>
      <c r="AH8" s="69" t="s">
        <v>73</v>
      </c>
      <c r="AI8" s="69" t="s">
        <v>73</v>
      </c>
      <c r="AJ8" s="69" t="s">
        <v>73</v>
      </c>
      <c r="AK8" s="21" t="s">
        <v>71</v>
      </c>
      <c r="AL8" s="21" t="s">
        <v>71</v>
      </c>
      <c r="AM8" s="21" t="s">
        <v>71</v>
      </c>
      <c r="AN8" s="21" t="s">
        <v>71</v>
      </c>
      <c r="AO8" s="21" t="s">
        <v>71</v>
      </c>
      <c r="AP8" s="21" t="s">
        <v>71</v>
      </c>
      <c r="AQ8" s="21" t="s">
        <v>72</v>
      </c>
      <c r="AR8" s="21" t="s">
        <v>72</v>
      </c>
      <c r="AS8" s="21" t="s">
        <v>72</v>
      </c>
      <c r="AT8" s="21" t="s">
        <v>72</v>
      </c>
      <c r="AU8" s="21" t="s">
        <v>73</v>
      </c>
      <c r="AV8" s="21" t="s">
        <v>73</v>
      </c>
      <c r="AW8" s="21" t="s">
        <v>73</v>
      </c>
      <c r="AX8" s="21" t="s">
        <v>71</v>
      </c>
      <c r="AY8" s="21" t="s">
        <v>71</v>
      </c>
      <c r="AZ8" s="21" t="s">
        <v>71</v>
      </c>
      <c r="BA8" s="21" t="s">
        <v>71</v>
      </c>
      <c r="BB8" s="21" t="s">
        <v>71</v>
      </c>
      <c r="BC8" s="21" t="s">
        <v>71</v>
      </c>
      <c r="BD8" s="21" t="s">
        <v>72</v>
      </c>
      <c r="BE8" s="21" t="s">
        <v>72</v>
      </c>
      <c r="BF8" s="21" t="s">
        <v>72</v>
      </c>
      <c r="BG8" s="21" t="s">
        <v>72</v>
      </c>
      <c r="BH8" s="21" t="s">
        <v>73</v>
      </c>
      <c r="BI8" s="21" t="s">
        <v>73</v>
      </c>
      <c r="BJ8" s="21" t="s">
        <v>73</v>
      </c>
      <c r="BK8" s="21" t="s">
        <v>71</v>
      </c>
      <c r="BL8" s="21" t="s">
        <v>71</v>
      </c>
      <c r="BM8" s="21" t="s">
        <v>71</v>
      </c>
      <c r="BN8" s="21" t="s">
        <v>71</v>
      </c>
      <c r="BO8" s="21" t="s">
        <v>71</v>
      </c>
      <c r="BP8" s="21" t="s">
        <v>71</v>
      </c>
      <c r="BQ8" s="21" t="s">
        <v>71</v>
      </c>
      <c r="BR8" s="21" t="s">
        <v>71</v>
      </c>
      <c r="BS8" s="21"/>
      <c r="BT8" s="21" t="s">
        <v>71</v>
      </c>
      <c r="BU8" s="21" t="s">
        <v>71</v>
      </c>
      <c r="BV8" s="21" t="s">
        <v>71</v>
      </c>
      <c r="BW8" s="21" t="s">
        <v>71</v>
      </c>
      <c r="BX8" s="21" t="s">
        <v>71</v>
      </c>
      <c r="BY8" s="21" t="s">
        <v>71</v>
      </c>
      <c r="BZ8" s="21" t="s">
        <v>71</v>
      </c>
      <c r="CA8" s="21" t="s">
        <v>71</v>
      </c>
      <c r="CB8" s="21" t="s">
        <v>71</v>
      </c>
      <c r="CC8" s="21" t="s">
        <v>71</v>
      </c>
      <c r="CD8" s="21" t="s">
        <v>71</v>
      </c>
      <c r="CE8" s="21" t="s">
        <v>71</v>
      </c>
      <c r="CF8" s="21" t="s">
        <v>71</v>
      </c>
      <c r="CG8" s="21" t="s">
        <v>71</v>
      </c>
      <c r="CH8" s="21" t="s">
        <v>71</v>
      </c>
      <c r="CI8" s="21" t="s">
        <v>71</v>
      </c>
      <c r="CJ8" s="21" t="s">
        <v>71</v>
      </c>
      <c r="CK8" s="21" t="s">
        <v>71</v>
      </c>
      <c r="CL8" s="21" t="s">
        <v>71</v>
      </c>
      <c r="CM8" s="21" t="s">
        <v>71</v>
      </c>
      <c r="CN8" s="21" t="s">
        <v>71</v>
      </c>
      <c r="CO8" s="21" t="s">
        <v>71</v>
      </c>
      <c r="CP8" s="21" t="s">
        <v>71</v>
      </c>
      <c r="CQ8" s="21" t="s">
        <v>71</v>
      </c>
      <c r="CR8" s="21" t="s">
        <v>71</v>
      </c>
      <c r="CS8" s="21" t="s">
        <v>71</v>
      </c>
      <c r="CT8" s="21" t="s">
        <v>71</v>
      </c>
      <c r="CU8" s="21" t="s">
        <v>71</v>
      </c>
      <c r="CV8" s="21" t="s">
        <v>71</v>
      </c>
      <c r="CW8" s="21" t="s">
        <v>71</v>
      </c>
      <c r="CX8" s="21" t="s">
        <v>71</v>
      </c>
      <c r="CY8" s="21" t="s">
        <v>71</v>
      </c>
      <c r="CZ8" s="21" t="s">
        <v>71</v>
      </c>
      <c r="DA8" s="21" t="s">
        <v>71</v>
      </c>
      <c r="DB8" s="21" t="s">
        <v>71</v>
      </c>
      <c r="DC8" s="21" t="s">
        <v>71</v>
      </c>
      <c r="DD8" s="21" t="s">
        <v>71</v>
      </c>
      <c r="DE8" s="21" t="s">
        <v>71</v>
      </c>
      <c r="DF8" s="21" t="s">
        <v>71</v>
      </c>
      <c r="DG8" s="21" t="s">
        <v>71</v>
      </c>
      <c r="DH8" s="21" t="s">
        <v>71</v>
      </c>
      <c r="DI8" s="21" t="s">
        <v>71</v>
      </c>
      <c r="DJ8" s="21" t="s">
        <v>71</v>
      </c>
      <c r="DK8" s="21" t="s">
        <v>71</v>
      </c>
      <c r="DL8" s="21" t="s">
        <v>71</v>
      </c>
      <c r="DM8" s="21" t="s">
        <v>71</v>
      </c>
      <c r="DN8" s="21" t="s">
        <v>71</v>
      </c>
      <c r="DO8" s="21" t="s">
        <v>71</v>
      </c>
      <c r="DP8" s="21" t="s">
        <v>71</v>
      </c>
      <c r="DQ8" s="21" t="s">
        <v>71</v>
      </c>
      <c r="DR8" s="21" t="s">
        <v>71</v>
      </c>
      <c r="DS8" s="21" t="s">
        <v>72</v>
      </c>
      <c r="DT8" s="21" t="s">
        <v>72</v>
      </c>
      <c r="DU8" s="21" t="s">
        <v>72</v>
      </c>
      <c r="DV8" s="21" t="s">
        <v>72</v>
      </c>
      <c r="DW8" s="21" t="s">
        <v>72</v>
      </c>
      <c r="DX8" s="21" t="s">
        <v>72</v>
      </c>
      <c r="DY8" s="21" t="s">
        <v>72</v>
      </c>
      <c r="DZ8" s="21" t="s">
        <v>72</v>
      </c>
      <c r="EA8" s="21" t="s">
        <v>72</v>
      </c>
      <c r="EB8" s="21" t="s">
        <v>72</v>
      </c>
      <c r="EC8" s="21" t="s">
        <v>72</v>
      </c>
      <c r="ED8" s="21" t="s">
        <v>73</v>
      </c>
      <c r="EE8" s="21" t="s">
        <v>73</v>
      </c>
      <c r="EF8" s="21" t="s">
        <v>73</v>
      </c>
      <c r="EG8" s="21" t="s">
        <v>73</v>
      </c>
      <c r="EH8" s="21" t="s">
        <v>73</v>
      </c>
      <c r="EI8" s="21" t="s">
        <v>73</v>
      </c>
      <c r="EJ8" s="21" t="s">
        <v>73</v>
      </c>
      <c r="EK8" s="21" t="s">
        <v>73</v>
      </c>
      <c r="EL8" s="21" t="s">
        <v>73</v>
      </c>
      <c r="EM8" s="21" t="s">
        <v>73</v>
      </c>
      <c r="EN8" s="21" t="s">
        <v>73</v>
      </c>
      <c r="EO8" s="21" t="s">
        <v>73</v>
      </c>
      <c r="EP8" s="21" t="s">
        <v>73</v>
      </c>
      <c r="EQ8" s="21" t="s">
        <v>73</v>
      </c>
      <c r="ER8" s="21" t="s">
        <v>73</v>
      </c>
      <c r="ES8" s="21" t="s">
        <v>73</v>
      </c>
      <c r="ET8" s="21" t="s">
        <v>73</v>
      </c>
      <c r="EU8" s="21" t="s">
        <v>73</v>
      </c>
      <c r="EV8" s="21" t="s">
        <v>73</v>
      </c>
      <c r="EW8" s="21" t="s">
        <v>73</v>
      </c>
      <c r="EX8" s="21" t="s">
        <v>73</v>
      </c>
      <c r="EY8" s="21" t="s">
        <v>73</v>
      </c>
      <c r="EZ8" s="21" t="s">
        <v>73</v>
      </c>
      <c r="FA8" s="21" t="s">
        <v>73</v>
      </c>
      <c r="FB8" s="254"/>
      <c r="FC8" s="254"/>
      <c r="FD8" s="254"/>
      <c r="FE8" s="85"/>
      <c r="FF8" s="239" t="s">
        <v>81</v>
      </c>
      <c r="FG8" s="239"/>
      <c r="FH8" s="239"/>
      <c r="FI8" s="239"/>
      <c r="FJ8" s="239" t="s">
        <v>82</v>
      </c>
      <c r="FK8" s="239"/>
      <c r="FL8" s="239"/>
      <c r="FM8" s="239"/>
      <c r="FN8" s="239" t="s">
        <v>83</v>
      </c>
      <c r="FO8" s="239"/>
      <c r="FP8" s="239"/>
      <c r="FQ8" s="239"/>
      <c r="FR8" s="239" t="s">
        <v>84</v>
      </c>
      <c r="FS8" s="239"/>
      <c r="FT8" s="239"/>
      <c r="FU8" s="239"/>
      <c r="FV8" s="239" t="s">
        <v>85</v>
      </c>
      <c r="FW8" s="239"/>
      <c r="FX8" s="239"/>
      <c r="FY8" s="239"/>
      <c r="FZ8" s="239" t="s">
        <v>86</v>
      </c>
      <c r="GA8" s="239"/>
      <c r="GB8" s="239"/>
      <c r="GC8" s="239"/>
      <c r="GD8" s="239" t="s">
        <v>87</v>
      </c>
      <c r="GE8" s="239"/>
      <c r="GF8" s="239"/>
      <c r="GG8" s="239"/>
      <c r="GH8" s="239" t="s">
        <v>88</v>
      </c>
      <c r="GI8" s="239"/>
      <c r="GJ8" s="239"/>
      <c r="GK8" s="239"/>
      <c r="GL8" s="239" t="s">
        <v>89</v>
      </c>
      <c r="GM8" s="239"/>
      <c r="GN8" s="239"/>
      <c r="GO8" s="239"/>
      <c r="GP8" s="239" t="s">
        <v>90</v>
      </c>
      <c r="GQ8" s="239"/>
      <c r="GR8" s="239"/>
      <c r="GS8" s="239"/>
      <c r="GT8" s="91"/>
      <c r="GU8" s="52">
        <v>0.3</v>
      </c>
      <c r="GV8" s="91"/>
      <c r="GW8" s="53">
        <v>0.7</v>
      </c>
      <c r="GX8" s="91"/>
      <c r="GY8" s="91"/>
      <c r="GZ8" s="91"/>
      <c r="HA8" s="54">
        <v>0.8</v>
      </c>
      <c r="HB8" s="55">
        <v>0.05</v>
      </c>
      <c r="HC8" s="56">
        <v>0.15</v>
      </c>
    </row>
    <row r="9" spans="1:213" ht="89.25" x14ac:dyDescent="0.25">
      <c r="A9" s="28" t="s">
        <v>91</v>
      </c>
      <c r="B9" s="28" t="s">
        <v>1</v>
      </c>
      <c r="C9" s="18" t="s">
        <v>92</v>
      </c>
      <c r="D9" s="28" t="s">
        <v>5</v>
      </c>
      <c r="E9" s="28" t="s">
        <v>6</v>
      </c>
      <c r="F9" s="28" t="s">
        <v>93</v>
      </c>
      <c r="G9" s="28" t="s">
        <v>94</v>
      </c>
      <c r="H9" s="28" t="s">
        <v>9</v>
      </c>
      <c r="I9" s="28" t="s">
        <v>10</v>
      </c>
      <c r="J9" s="28" t="s">
        <v>11</v>
      </c>
      <c r="K9" s="28" t="s">
        <v>12</v>
      </c>
      <c r="L9" s="28" t="s">
        <v>13</v>
      </c>
      <c r="M9" s="28" t="s">
        <v>14</v>
      </c>
      <c r="N9" s="28" t="s">
        <v>15</v>
      </c>
      <c r="O9" s="28" t="s">
        <v>17</v>
      </c>
      <c r="P9" s="28" t="s">
        <v>18</v>
      </c>
      <c r="Q9" s="28" t="s">
        <v>95</v>
      </c>
      <c r="R9" s="28" t="s">
        <v>20</v>
      </c>
      <c r="S9" s="28" t="s">
        <v>21</v>
      </c>
      <c r="T9" s="28" t="s">
        <v>22</v>
      </c>
      <c r="U9" s="28" t="s">
        <v>23</v>
      </c>
      <c r="V9" s="28" t="s">
        <v>24</v>
      </c>
      <c r="W9" s="28" t="s">
        <v>96</v>
      </c>
      <c r="X9" s="28" t="s">
        <v>97</v>
      </c>
      <c r="Y9" s="28" t="s">
        <v>27</v>
      </c>
      <c r="Z9" s="28" t="s">
        <v>28</v>
      </c>
      <c r="AA9" s="28" t="s">
        <v>29</v>
      </c>
      <c r="AB9" s="27" t="s">
        <v>142</v>
      </c>
      <c r="AC9" s="27" t="s">
        <v>205</v>
      </c>
      <c r="AD9" s="27" t="s">
        <v>206</v>
      </c>
      <c r="AE9" s="27" t="s">
        <v>207</v>
      </c>
      <c r="AF9" s="27" t="s">
        <v>209</v>
      </c>
      <c r="AG9" s="27" t="s">
        <v>210</v>
      </c>
      <c r="AH9" s="27" t="s">
        <v>211</v>
      </c>
      <c r="AI9" s="27" t="s">
        <v>212</v>
      </c>
      <c r="AJ9" s="27" t="s">
        <v>213</v>
      </c>
      <c r="AK9" s="33" t="s">
        <v>143</v>
      </c>
      <c r="AL9" s="33" t="s">
        <v>144</v>
      </c>
      <c r="AM9" s="33" t="s">
        <v>145</v>
      </c>
      <c r="AN9" s="33" t="s">
        <v>146</v>
      </c>
      <c r="AO9" s="33" t="s">
        <v>147</v>
      </c>
      <c r="AP9" s="33" t="s">
        <v>205</v>
      </c>
      <c r="AQ9" s="33" t="s">
        <v>206</v>
      </c>
      <c r="AR9" s="33" t="s">
        <v>208</v>
      </c>
      <c r="AS9" s="33" t="s">
        <v>209</v>
      </c>
      <c r="AT9" s="33" t="s">
        <v>210</v>
      </c>
      <c r="AU9" s="33" t="s">
        <v>211</v>
      </c>
      <c r="AV9" s="33" t="s">
        <v>212</v>
      </c>
      <c r="AW9" s="33" t="s">
        <v>214</v>
      </c>
      <c r="AX9" s="35" t="s">
        <v>143</v>
      </c>
      <c r="AY9" s="35" t="s">
        <v>144</v>
      </c>
      <c r="AZ9" s="35" t="s">
        <v>145</v>
      </c>
      <c r="BA9" s="35" t="s">
        <v>146</v>
      </c>
      <c r="BB9" s="35" t="s">
        <v>147</v>
      </c>
      <c r="BC9" s="35" t="s">
        <v>205</v>
      </c>
      <c r="BD9" s="35" t="s">
        <v>206</v>
      </c>
      <c r="BE9" s="35" t="s">
        <v>207</v>
      </c>
      <c r="BF9" s="35" t="s">
        <v>209</v>
      </c>
      <c r="BG9" s="35" t="s">
        <v>210</v>
      </c>
      <c r="BH9" s="35" t="s">
        <v>211</v>
      </c>
      <c r="BI9" s="35" t="s">
        <v>212</v>
      </c>
      <c r="BJ9" s="35" t="s">
        <v>213</v>
      </c>
      <c r="BK9" s="34" t="s">
        <v>148</v>
      </c>
      <c r="BL9" s="34" t="s">
        <v>149</v>
      </c>
      <c r="BM9" s="34" t="s">
        <v>150</v>
      </c>
      <c r="BN9" s="34" t="s">
        <v>151</v>
      </c>
      <c r="BO9" s="34" t="s">
        <v>152</v>
      </c>
      <c r="BP9" s="34" t="s">
        <v>153</v>
      </c>
      <c r="BQ9" s="34" t="s">
        <v>154</v>
      </c>
      <c r="BR9" s="34" t="s">
        <v>269</v>
      </c>
      <c r="BS9" s="24" t="s">
        <v>104</v>
      </c>
      <c r="BT9" s="34" t="s">
        <v>155</v>
      </c>
      <c r="BU9" s="34" t="s">
        <v>156</v>
      </c>
      <c r="BV9" s="34" t="s">
        <v>157</v>
      </c>
      <c r="BW9" s="34" t="s">
        <v>158</v>
      </c>
      <c r="BX9" s="34" t="s">
        <v>159</v>
      </c>
      <c r="BY9" s="34" t="s">
        <v>160</v>
      </c>
      <c r="BZ9" s="34" t="s">
        <v>161</v>
      </c>
      <c r="CA9" s="34" t="s">
        <v>162</v>
      </c>
      <c r="CB9" s="34" t="s">
        <v>163</v>
      </c>
      <c r="CC9" s="34" t="s">
        <v>164</v>
      </c>
      <c r="CD9" s="34" t="s">
        <v>165</v>
      </c>
      <c r="CE9" s="34" t="s">
        <v>166</v>
      </c>
      <c r="CF9" s="34" t="s">
        <v>167</v>
      </c>
      <c r="CG9" s="34" t="s">
        <v>168</v>
      </c>
      <c r="CH9" s="34" t="s">
        <v>169</v>
      </c>
      <c r="CI9" s="34" t="s">
        <v>170</v>
      </c>
      <c r="CJ9" s="34" t="s">
        <v>171</v>
      </c>
      <c r="CK9" s="34" t="s">
        <v>172</v>
      </c>
      <c r="CL9" s="34" t="s">
        <v>173</v>
      </c>
      <c r="CM9" s="34" t="s">
        <v>174</v>
      </c>
      <c r="CN9" s="34" t="s">
        <v>175</v>
      </c>
      <c r="CO9" s="34" t="s">
        <v>176</v>
      </c>
      <c r="CP9" s="34" t="s">
        <v>177</v>
      </c>
      <c r="CQ9" s="34" t="s">
        <v>178</v>
      </c>
      <c r="CR9" s="34" t="s">
        <v>179</v>
      </c>
      <c r="CS9" s="34" t="s">
        <v>180</v>
      </c>
      <c r="CT9" s="34" t="s">
        <v>181</v>
      </c>
      <c r="CU9" s="34" t="s">
        <v>182</v>
      </c>
      <c r="CV9" s="34" t="s">
        <v>183</v>
      </c>
      <c r="CW9" s="34" t="s">
        <v>184</v>
      </c>
      <c r="CX9" s="34" t="s">
        <v>185</v>
      </c>
      <c r="CY9" s="34" t="s">
        <v>186</v>
      </c>
      <c r="CZ9" s="34" t="s">
        <v>187</v>
      </c>
      <c r="DA9" s="34" t="s">
        <v>188</v>
      </c>
      <c r="DB9" s="34" t="s">
        <v>189</v>
      </c>
      <c r="DC9" s="34" t="s">
        <v>190</v>
      </c>
      <c r="DD9" s="34" t="s">
        <v>191</v>
      </c>
      <c r="DE9" s="34" t="s">
        <v>192</v>
      </c>
      <c r="DF9" s="34" t="s">
        <v>193</v>
      </c>
      <c r="DG9" s="34" t="s">
        <v>194</v>
      </c>
      <c r="DH9" s="34" t="s">
        <v>195</v>
      </c>
      <c r="DI9" s="34" t="s">
        <v>196</v>
      </c>
      <c r="DJ9" s="34" t="s">
        <v>197</v>
      </c>
      <c r="DK9" s="34" t="s">
        <v>198</v>
      </c>
      <c r="DL9" s="34" t="s">
        <v>199</v>
      </c>
      <c r="DM9" s="34" t="s">
        <v>200</v>
      </c>
      <c r="DN9" s="34" t="s">
        <v>201</v>
      </c>
      <c r="DO9" s="34" t="s">
        <v>202</v>
      </c>
      <c r="DP9" s="34" t="s">
        <v>203</v>
      </c>
      <c r="DQ9" s="34" t="s">
        <v>204</v>
      </c>
      <c r="DR9" s="34" t="s">
        <v>98</v>
      </c>
      <c r="DS9" s="34" t="s">
        <v>99</v>
      </c>
      <c r="DT9" s="34" t="s">
        <v>100</v>
      </c>
      <c r="DU9" s="34" t="s">
        <v>101</v>
      </c>
      <c r="DV9" s="34" t="s">
        <v>102</v>
      </c>
      <c r="DW9" s="34" t="s">
        <v>103</v>
      </c>
      <c r="DX9" s="34" t="s">
        <v>134</v>
      </c>
      <c r="DY9" s="34" t="s">
        <v>215</v>
      </c>
      <c r="DZ9" s="34" t="s">
        <v>216</v>
      </c>
      <c r="EA9" s="34" t="s">
        <v>217</v>
      </c>
      <c r="EB9" s="34" t="s">
        <v>218</v>
      </c>
      <c r="EC9" s="34" t="s">
        <v>219</v>
      </c>
      <c r="ED9" s="34" t="s">
        <v>105</v>
      </c>
      <c r="EE9" s="34" t="s">
        <v>106</v>
      </c>
      <c r="EF9" s="34" t="s">
        <v>135</v>
      </c>
      <c r="EG9" s="34" t="s">
        <v>136</v>
      </c>
      <c r="EH9" s="34" t="s">
        <v>137</v>
      </c>
      <c r="EI9" s="34" t="s">
        <v>220</v>
      </c>
      <c r="EJ9" s="34" t="s">
        <v>221</v>
      </c>
      <c r="EK9" s="34" t="s">
        <v>222</v>
      </c>
      <c r="EL9" s="34" t="s">
        <v>223</v>
      </c>
      <c r="EM9" s="34" t="s">
        <v>224</v>
      </c>
      <c r="EN9" s="34" t="s">
        <v>225</v>
      </c>
      <c r="EO9" s="34" t="s">
        <v>226</v>
      </c>
      <c r="EP9" s="34" t="s">
        <v>227</v>
      </c>
      <c r="EQ9" s="34" t="s">
        <v>228</v>
      </c>
      <c r="ER9" s="34" t="s">
        <v>229</v>
      </c>
      <c r="ES9" s="34" t="s">
        <v>230</v>
      </c>
      <c r="ET9" s="34" t="s">
        <v>231</v>
      </c>
      <c r="EU9" s="34" t="s">
        <v>232</v>
      </c>
      <c r="EV9" s="34" t="s">
        <v>138</v>
      </c>
      <c r="EW9" s="34" t="s">
        <v>139</v>
      </c>
      <c r="EX9" s="34" t="s">
        <v>233</v>
      </c>
      <c r="EY9" s="34" t="s">
        <v>234</v>
      </c>
      <c r="EZ9" s="34" t="s">
        <v>235</v>
      </c>
      <c r="FA9" s="34" t="s">
        <v>236</v>
      </c>
      <c r="FB9" s="28" t="s">
        <v>52</v>
      </c>
      <c r="FC9" s="28" t="s">
        <v>53</v>
      </c>
      <c r="FD9" s="28" t="s">
        <v>54</v>
      </c>
      <c r="FE9" s="28" t="s">
        <v>107</v>
      </c>
      <c r="FF9" s="28" t="s">
        <v>57</v>
      </c>
      <c r="FG9" s="28" t="s">
        <v>59</v>
      </c>
      <c r="FH9" s="28" t="s">
        <v>60</v>
      </c>
      <c r="FI9" s="28" t="s">
        <v>61</v>
      </c>
      <c r="FJ9" s="28" t="s">
        <v>58</v>
      </c>
      <c r="FK9" s="28" t="s">
        <v>59</v>
      </c>
      <c r="FL9" s="28" t="s">
        <v>60</v>
      </c>
      <c r="FM9" s="28" t="s">
        <v>61</v>
      </c>
      <c r="FN9" s="28" t="s">
        <v>63</v>
      </c>
      <c r="FO9" s="28" t="s">
        <v>59</v>
      </c>
      <c r="FP9" s="28" t="s">
        <v>60</v>
      </c>
      <c r="FQ9" s="28" t="s">
        <v>61</v>
      </c>
      <c r="FR9" s="28" t="s">
        <v>64</v>
      </c>
      <c r="FS9" s="28" t="s">
        <v>59</v>
      </c>
      <c r="FT9" s="28" t="s">
        <v>60</v>
      </c>
      <c r="FU9" s="28" t="s">
        <v>61</v>
      </c>
      <c r="FV9" s="28" t="s">
        <v>57</v>
      </c>
      <c r="FW9" s="28" t="s">
        <v>59</v>
      </c>
      <c r="FX9" s="28" t="s">
        <v>66</v>
      </c>
      <c r="FY9" s="28" t="s">
        <v>61</v>
      </c>
      <c r="FZ9" s="28" t="s">
        <v>58</v>
      </c>
      <c r="GA9" s="28" t="s">
        <v>59</v>
      </c>
      <c r="GB9" s="28" t="s">
        <v>66</v>
      </c>
      <c r="GC9" s="28" t="s">
        <v>61</v>
      </c>
      <c r="GD9" s="28" t="s">
        <v>63</v>
      </c>
      <c r="GE9" s="28" t="s">
        <v>59</v>
      </c>
      <c r="GF9" s="28" t="s">
        <v>66</v>
      </c>
      <c r="GG9" s="28" t="s">
        <v>61</v>
      </c>
      <c r="GH9" s="28" t="s">
        <v>64</v>
      </c>
      <c r="GI9" s="28" t="s">
        <v>59</v>
      </c>
      <c r="GJ9" s="28" t="s">
        <v>66</v>
      </c>
      <c r="GK9" s="28" t="s">
        <v>61</v>
      </c>
      <c r="GL9" s="28" t="s">
        <v>67</v>
      </c>
      <c r="GM9" s="28" t="s">
        <v>59</v>
      </c>
      <c r="GN9" s="28" t="s">
        <v>66</v>
      </c>
      <c r="GO9" s="28" t="s">
        <v>61</v>
      </c>
      <c r="GP9" s="28" t="s">
        <v>68</v>
      </c>
      <c r="GQ9" s="28" t="s">
        <v>59</v>
      </c>
      <c r="GR9" s="28" t="s">
        <v>66</v>
      </c>
      <c r="GS9" s="28" t="s">
        <v>61</v>
      </c>
      <c r="GT9" s="92" t="s">
        <v>237</v>
      </c>
      <c r="GU9" s="57" t="s">
        <v>238</v>
      </c>
      <c r="GV9" s="92" t="s">
        <v>239</v>
      </c>
      <c r="GW9" s="58" t="s">
        <v>240</v>
      </c>
      <c r="GX9" s="92" t="s">
        <v>241</v>
      </c>
      <c r="GY9" s="92" t="s">
        <v>242</v>
      </c>
      <c r="GZ9" s="92" t="s">
        <v>243</v>
      </c>
      <c r="HA9" s="59" t="s">
        <v>108</v>
      </c>
      <c r="HB9" s="60" t="s">
        <v>109</v>
      </c>
      <c r="HC9" s="61" t="s">
        <v>110</v>
      </c>
      <c r="HD9" s="80" t="s">
        <v>111</v>
      </c>
      <c r="HE9" s="81" t="s">
        <v>112</v>
      </c>
    </row>
    <row r="10" spans="1:213" ht="120" customHeight="1" x14ac:dyDescent="0.25">
      <c r="A10" s="23">
        <f>+Registro!C1</f>
        <v>0</v>
      </c>
      <c r="B10" s="22">
        <f>+Registro!E1</f>
        <v>0</v>
      </c>
      <c r="C10" s="43">
        <f>+Registro!G1</f>
        <v>0</v>
      </c>
      <c r="D10" s="22" t="str">
        <f>+Registro!A4</f>
        <v/>
      </c>
      <c r="E10" s="22" t="str">
        <f>+Registro!C4</f>
        <v/>
      </c>
      <c r="F10" s="22" t="str">
        <f>+Registro!I4</f>
        <v/>
      </c>
      <c r="G10" s="22" t="str">
        <f>+Registro!A6</f>
        <v/>
      </c>
      <c r="H10" s="22" t="str">
        <f>+Registro!E6</f>
        <v/>
      </c>
      <c r="I10" s="22" t="str">
        <f>+Registro!A8</f>
        <v/>
      </c>
      <c r="J10" s="22" t="str">
        <f>+Registro!E8</f>
        <v/>
      </c>
      <c r="K10" s="22" t="str">
        <f>+Registro!H8</f>
        <v/>
      </c>
      <c r="L10" s="22" t="str">
        <f>+Registro!A10</f>
        <v/>
      </c>
      <c r="M10" s="22" t="str">
        <f>+Registro!D10</f>
        <v/>
      </c>
      <c r="N10" s="25" t="str">
        <f>+Registro!G10</f>
        <v/>
      </c>
      <c r="O10" s="22" t="str">
        <f>+Registro!A13</f>
        <v/>
      </c>
      <c r="P10" s="22" t="str">
        <f>+Registro!B13</f>
        <v/>
      </c>
      <c r="Q10" s="22" t="str">
        <f>+Registro!E13</f>
        <v/>
      </c>
      <c r="R10" s="22" t="str">
        <f>+Registro!G13</f>
        <v/>
      </c>
      <c r="S10" s="22" t="str">
        <f>+Registro!I13</f>
        <v/>
      </c>
      <c r="T10" s="22" t="str">
        <f>+Registro!A15</f>
        <v/>
      </c>
      <c r="U10" s="22" t="str">
        <f>+Registro!C15</f>
        <v/>
      </c>
      <c r="V10" s="23" t="str">
        <f>+Registro!E15</f>
        <v/>
      </c>
      <c r="W10" s="23" t="str">
        <f>+Registro!G15</f>
        <v/>
      </c>
      <c r="X10" s="23" t="str">
        <f>+Registro!I15</f>
        <v/>
      </c>
      <c r="Y10" s="26" t="str">
        <f>+Registro!A17</f>
        <v/>
      </c>
      <c r="Z10" s="23" t="str">
        <f>+Registro!C17</f>
        <v/>
      </c>
      <c r="AA10" s="23" t="str">
        <f>+Registro!H17</f>
        <v/>
      </c>
      <c r="AB10" s="22" t="str">
        <f>+Registro!I19</f>
        <v>Valide todas las variables</v>
      </c>
      <c r="AC10" s="22" t="str">
        <f>+Registro!I78</f>
        <v>Valide todas las variables</v>
      </c>
      <c r="AD10" s="22" t="str">
        <f>+Registro!I82</f>
        <v>Valide todas las variables</v>
      </c>
      <c r="AE10" s="22" t="str">
        <f>+Registro!I86</f>
        <v>Valide todas las variables</v>
      </c>
      <c r="AF10" s="22" t="str">
        <f>+Registro!I89</f>
        <v>Valide todas las variables</v>
      </c>
      <c r="AG10" s="22" t="str">
        <f>+Registro!I98</f>
        <v>Valide todas las variables</v>
      </c>
      <c r="AH10" s="22" t="str">
        <f>+Registro!I106</f>
        <v>Valide todas las variables</v>
      </c>
      <c r="AI10" s="22" t="str">
        <f>+Registro!I112</f>
        <v>Valide todas las variables</v>
      </c>
      <c r="AJ10" s="22" t="str">
        <f>+Registro!I126</f>
        <v>Valide todas las variables</v>
      </c>
      <c r="AK10" s="22" t="str">
        <f>+Registro!D20</f>
        <v>Valide todos los criterios</v>
      </c>
      <c r="AL10" s="22" t="str">
        <f>+Registro!D28</f>
        <v>Valide todos los criterios</v>
      </c>
      <c r="AM10" s="22" t="str">
        <f>+Registro!D45</f>
        <v>Valide todos los criterios</v>
      </c>
      <c r="AN10" s="22" t="str">
        <f>+Registro!D55</f>
        <v>Valide todos los criterios</v>
      </c>
      <c r="AO10" s="22" t="str">
        <f>+Registro!D65</f>
        <v>Valide todos los criterios</v>
      </c>
      <c r="AP10" s="22" t="str">
        <f>+Registro!D79</f>
        <v>Valide todos los criterios</v>
      </c>
      <c r="AQ10" s="22" t="str">
        <f>+Registro!D83</f>
        <v>Valide todos los criterios</v>
      </c>
      <c r="AR10" s="22" t="str">
        <f>+Registro!D87</f>
        <v>Valide todos los criterios</v>
      </c>
      <c r="AS10" s="22">
        <f>+Registro!D90</f>
        <v>0</v>
      </c>
      <c r="AT10" s="22" t="str">
        <f>+Registro!D99</f>
        <v>Valide todos los criterios</v>
      </c>
      <c r="AU10" s="22" t="str">
        <f>+Registro!D107</f>
        <v>Valide todos los criterios</v>
      </c>
      <c r="AV10" s="22" t="str">
        <f>+Registro!D113</f>
        <v>Valide todos los criterios</v>
      </c>
      <c r="AW10" s="22" t="str">
        <f>+Registro!D127</f>
        <v>Valide todos los criterios</v>
      </c>
      <c r="AX10" s="22">
        <f>+Registro!E21</f>
        <v>0</v>
      </c>
      <c r="AY10" s="22">
        <f>+Registro!E29</f>
        <v>0</v>
      </c>
      <c r="AZ10" s="22">
        <f>+Registro!E46</f>
        <v>0</v>
      </c>
      <c r="BA10" s="22">
        <f>+Registro!E56</f>
        <v>0</v>
      </c>
      <c r="BB10" s="22">
        <f>+Registro!E66</f>
        <v>0</v>
      </c>
      <c r="BC10" s="22">
        <f>+Registro!E80</f>
        <v>0</v>
      </c>
      <c r="BD10" s="22">
        <f>+Registro!E84</f>
        <v>0</v>
      </c>
      <c r="BE10" s="22">
        <f>+Registro!E88</f>
        <v>0</v>
      </c>
      <c r="BF10" s="22">
        <f>+Registro!E91</f>
        <v>0</v>
      </c>
      <c r="BG10" s="22">
        <f>+Registro!E100</f>
        <v>0</v>
      </c>
      <c r="BH10" s="22">
        <f>+Registro!E108</f>
        <v>0</v>
      </c>
      <c r="BI10" s="22">
        <f>+Registro!E114</f>
        <v>0</v>
      </c>
      <c r="BJ10" s="22">
        <f>+Registro!E128</f>
        <v>0</v>
      </c>
      <c r="BK10" s="22">
        <f>+Registro!C20</f>
        <v>0</v>
      </c>
      <c r="BL10" s="22">
        <f>+Registro!C21</f>
        <v>0</v>
      </c>
      <c r="BM10" s="22">
        <f>+Registro!C22</f>
        <v>0</v>
      </c>
      <c r="BN10" s="22">
        <f>+Registro!C23</f>
        <v>0</v>
      </c>
      <c r="BO10" s="22">
        <f>+Registro!C24</f>
        <v>0</v>
      </c>
      <c r="BP10" s="22">
        <f>+Registro!C25</f>
        <v>0</v>
      </c>
      <c r="BQ10" s="22">
        <f>+Registro!C26</f>
        <v>0</v>
      </c>
      <c r="BR10" s="22">
        <f>+Registro!C27</f>
        <v>0</v>
      </c>
      <c r="BS10" s="22">
        <f>+Registro!A31</f>
        <v>0</v>
      </c>
      <c r="BT10" s="22">
        <f>+Registro!C28</f>
        <v>0</v>
      </c>
      <c r="BU10" s="22">
        <f>+Registro!C29</f>
        <v>0</v>
      </c>
      <c r="BV10" s="22">
        <f>+Registro!C30</f>
        <v>0</v>
      </c>
      <c r="BW10" s="22">
        <f>+Registro!C31</f>
        <v>0</v>
      </c>
      <c r="BX10" s="22">
        <f>+Registro!C32</f>
        <v>0</v>
      </c>
      <c r="BY10" s="22">
        <f>+Registro!C33</f>
        <v>0</v>
      </c>
      <c r="BZ10" s="22">
        <f>+Registro!C34</f>
        <v>0</v>
      </c>
      <c r="CA10" s="22">
        <f>+Registro!C35</f>
        <v>0</v>
      </c>
      <c r="CB10" s="22">
        <f>+Registro!C36</f>
        <v>0</v>
      </c>
      <c r="CC10" s="22">
        <f>+Registro!C37</f>
        <v>0</v>
      </c>
      <c r="CD10" s="22">
        <f>+Registro!C38</f>
        <v>0</v>
      </c>
      <c r="CE10" s="22">
        <f>+Registro!C39</f>
        <v>0</v>
      </c>
      <c r="CF10" s="22">
        <f>+Registro!C40</f>
        <v>0</v>
      </c>
      <c r="CG10" s="22">
        <f>+Registro!C41</f>
        <v>0</v>
      </c>
      <c r="CH10" s="22">
        <f>+Registro!C42</f>
        <v>0</v>
      </c>
      <c r="CI10" s="22">
        <f>+Registro!C43</f>
        <v>0</v>
      </c>
      <c r="CJ10" s="22">
        <f>+Registro!C44</f>
        <v>0</v>
      </c>
      <c r="CK10" s="22">
        <f>+Registro!C45</f>
        <v>0</v>
      </c>
      <c r="CL10" s="22">
        <f>+Registro!C46</f>
        <v>0</v>
      </c>
      <c r="CM10" s="22">
        <f>+Registro!C47</f>
        <v>0</v>
      </c>
      <c r="CN10" s="22">
        <f>+Registro!C48</f>
        <v>0</v>
      </c>
      <c r="CO10" s="22">
        <f>+Registro!C49</f>
        <v>0</v>
      </c>
      <c r="CP10" s="22">
        <f>+Registro!C50</f>
        <v>0</v>
      </c>
      <c r="CQ10" s="22">
        <f>+Registro!C51</f>
        <v>0</v>
      </c>
      <c r="CR10" s="22">
        <f>+Registro!C52</f>
        <v>0</v>
      </c>
      <c r="CS10" s="22">
        <f>+Registro!C53</f>
        <v>0</v>
      </c>
      <c r="CT10" s="22">
        <f>+Registro!C54</f>
        <v>0</v>
      </c>
      <c r="CU10" s="22">
        <f>+Registro!C55</f>
        <v>0</v>
      </c>
      <c r="CV10" s="22">
        <f>+Registro!C56</f>
        <v>0</v>
      </c>
      <c r="CW10" s="22">
        <f>+Registro!C57</f>
        <v>0</v>
      </c>
      <c r="CX10" s="22">
        <f>+Registro!C58</f>
        <v>0</v>
      </c>
      <c r="CY10" s="22">
        <f>+Registro!C59</f>
        <v>0</v>
      </c>
      <c r="CZ10" s="22">
        <f>+Registro!C60</f>
        <v>0</v>
      </c>
      <c r="DA10" s="22">
        <f>+Registro!C61</f>
        <v>0</v>
      </c>
      <c r="DB10" s="22">
        <f>+Registro!C62</f>
        <v>0</v>
      </c>
      <c r="DC10" s="22">
        <f>+Registro!C63</f>
        <v>0</v>
      </c>
      <c r="DD10" s="22">
        <f>+Registro!C64</f>
        <v>0</v>
      </c>
      <c r="DE10" s="22">
        <f>+Registro!C65</f>
        <v>0</v>
      </c>
      <c r="DF10" s="22">
        <f>+Registro!C66</f>
        <v>0</v>
      </c>
      <c r="DG10" s="22">
        <f>+Registro!C67</f>
        <v>0</v>
      </c>
      <c r="DH10" s="22">
        <f>+Registro!C68</f>
        <v>0</v>
      </c>
      <c r="DI10" s="22">
        <f>+Registro!C69</f>
        <v>0</v>
      </c>
      <c r="DJ10" s="22">
        <f>+Registro!C70</f>
        <v>0</v>
      </c>
      <c r="DK10" s="22">
        <f>+Registro!C71</f>
        <v>0</v>
      </c>
      <c r="DL10" s="22">
        <f>+Registro!C72</f>
        <v>0</v>
      </c>
      <c r="DM10" s="22">
        <f>+Registro!C73</f>
        <v>0</v>
      </c>
      <c r="DN10" s="22">
        <f>+Registro!C74</f>
        <v>0</v>
      </c>
      <c r="DO10" s="22">
        <f>+Registro!C75</f>
        <v>0</v>
      </c>
      <c r="DP10" s="22">
        <f>+Registro!C76</f>
        <v>0</v>
      </c>
      <c r="DQ10" s="22">
        <f>+Registro!C77</f>
        <v>0</v>
      </c>
      <c r="DR10" s="22">
        <f>+Registro!C79</f>
        <v>0</v>
      </c>
      <c r="DS10" s="22">
        <f>+Registro!C83</f>
        <v>0</v>
      </c>
      <c r="DT10" s="22">
        <f>+Registro!C84</f>
        <v>0</v>
      </c>
      <c r="DU10" s="22">
        <f>+Registro!C85</f>
        <v>0</v>
      </c>
      <c r="DV10" s="22">
        <f>+Registro!C87</f>
        <v>0</v>
      </c>
      <c r="DW10" s="22">
        <f>+Registro!C88</f>
        <v>0</v>
      </c>
      <c r="DX10" s="22">
        <f>+Registro!C99</f>
        <v>0</v>
      </c>
      <c r="DY10" s="22">
        <f>+Registro!C100</f>
        <v>0</v>
      </c>
      <c r="DZ10" s="22">
        <f>+Registro!C101</f>
        <v>0</v>
      </c>
      <c r="EA10" s="22">
        <f>+Registro!C102</f>
        <v>0</v>
      </c>
      <c r="EB10" s="22">
        <f>+Registro!C103</f>
        <v>0</v>
      </c>
      <c r="EC10" s="22">
        <f>+Registro!C104</f>
        <v>0</v>
      </c>
      <c r="ED10" s="22">
        <f>+Registro!C107</f>
        <v>0</v>
      </c>
      <c r="EE10" s="22">
        <f>+Registro!C108</f>
        <v>0</v>
      </c>
      <c r="EF10" s="22">
        <f>+Registro!C109</f>
        <v>0</v>
      </c>
      <c r="EG10" s="22">
        <f>+Registro!C110</f>
        <v>0</v>
      </c>
      <c r="EH10" s="22">
        <f>+Registro!C111</f>
        <v>0</v>
      </c>
      <c r="EI10" s="22">
        <f>+Registro!C113</f>
        <v>0</v>
      </c>
      <c r="EJ10" s="22">
        <f>+Registro!C114</f>
        <v>0</v>
      </c>
      <c r="EK10" s="22">
        <f>+Registro!C115</f>
        <v>0</v>
      </c>
      <c r="EL10" s="22">
        <f>+Registro!C116</f>
        <v>0</v>
      </c>
      <c r="EM10" s="22">
        <f>+Registro!C117</f>
        <v>0</v>
      </c>
      <c r="EN10" s="22">
        <f>+Registro!C118</f>
        <v>0</v>
      </c>
      <c r="EO10" s="22">
        <f>+Registro!C119</f>
        <v>0</v>
      </c>
      <c r="EP10" s="22">
        <f>+Registro!C120</f>
        <v>0</v>
      </c>
      <c r="EQ10" s="22">
        <f>+Registro!C18</f>
        <v>0</v>
      </c>
      <c r="ER10" s="22">
        <f>+Registro!C122</f>
        <v>0</v>
      </c>
      <c r="ES10" s="22">
        <f>+Registro!C123</f>
        <v>0</v>
      </c>
      <c r="ET10" s="22">
        <f>+Registro!C124</f>
        <v>0</v>
      </c>
      <c r="EU10" s="22">
        <f>+Registro!C125</f>
        <v>0</v>
      </c>
      <c r="EV10" s="22">
        <f>+Registro!C127</f>
        <v>0</v>
      </c>
      <c r="EW10" s="22">
        <f>+Registro!C128</f>
        <v>0</v>
      </c>
      <c r="EX10" s="22">
        <f>+Registro!C129</f>
        <v>0</v>
      </c>
      <c r="EY10" s="22">
        <f>+Registro!C130</f>
        <v>0</v>
      </c>
      <c r="EZ10" s="22">
        <f>+Registro!C131</f>
        <v>0</v>
      </c>
      <c r="FA10" s="22">
        <f>+Registro!C132</f>
        <v>0</v>
      </c>
      <c r="FB10" s="22">
        <f>+Registro!B135</f>
        <v>0</v>
      </c>
      <c r="FC10" s="22">
        <f>+Registro!B136</f>
        <v>0</v>
      </c>
      <c r="FD10" s="22">
        <f>+Registro!B137</f>
        <v>0</v>
      </c>
      <c r="FE10" s="22">
        <f>+Registro!A139</f>
        <v>0</v>
      </c>
      <c r="FF10" s="22">
        <f>+Registro!B141</f>
        <v>0</v>
      </c>
      <c r="FG10" s="22">
        <f>+Registro!B142</f>
        <v>0</v>
      </c>
      <c r="FH10" s="22">
        <f>+Registro!B143</f>
        <v>0</v>
      </c>
      <c r="FI10" s="22">
        <f>+Registro!B144</f>
        <v>0</v>
      </c>
      <c r="FJ10" s="22">
        <f>+Registro!G141</f>
        <v>0</v>
      </c>
      <c r="FK10" s="22">
        <f>+Registro!G142</f>
        <v>0</v>
      </c>
      <c r="FL10" s="22">
        <f>+Registro!G143</f>
        <v>0</v>
      </c>
      <c r="FM10" s="22">
        <f>+Registro!G144</f>
        <v>0</v>
      </c>
      <c r="FN10" s="22">
        <f>+Registro!B147</f>
        <v>0</v>
      </c>
      <c r="FO10" s="22">
        <f>+Registro!B148</f>
        <v>0</v>
      </c>
      <c r="FP10" s="22">
        <f>+Registro!B149</f>
        <v>0</v>
      </c>
      <c r="FQ10" s="22">
        <f>+Registro!B150</f>
        <v>0</v>
      </c>
      <c r="FR10" s="22">
        <f>+Registro!G147</f>
        <v>0</v>
      </c>
      <c r="FS10" s="22">
        <f>+Registro!G148</f>
        <v>0</v>
      </c>
      <c r="FT10" s="22">
        <f>+Registro!G149</f>
        <v>0</v>
      </c>
      <c r="FU10" s="22">
        <f>+Registro!G150</f>
        <v>0</v>
      </c>
      <c r="FV10" s="22">
        <f>+Registro!B153</f>
        <v>0</v>
      </c>
      <c r="FW10" s="22">
        <f>+Registro!B154</f>
        <v>0</v>
      </c>
      <c r="FX10" s="22">
        <f>+Registro!B155</f>
        <v>0</v>
      </c>
      <c r="FY10" s="22">
        <f>+Registro!B156</f>
        <v>0</v>
      </c>
      <c r="FZ10" s="22">
        <f>+Registro!G153</f>
        <v>0</v>
      </c>
      <c r="GA10" s="22">
        <f>+Registro!G154</f>
        <v>0</v>
      </c>
      <c r="GB10" s="22">
        <f>+Registro!G155</f>
        <v>0</v>
      </c>
      <c r="GC10" s="22">
        <f>+Registro!G156</f>
        <v>0</v>
      </c>
      <c r="GD10" s="22">
        <f>+Registro!B159</f>
        <v>0</v>
      </c>
      <c r="GE10" s="22">
        <f>+Registro!B160</f>
        <v>0</v>
      </c>
      <c r="GF10" s="22">
        <f>+Registro!B161</f>
        <v>0</v>
      </c>
      <c r="GG10" s="22">
        <f>+Registro!B162</f>
        <v>0</v>
      </c>
      <c r="GH10" s="22">
        <f>+Registro!G159</f>
        <v>0</v>
      </c>
      <c r="GI10" s="22">
        <f>+Registro!G160</f>
        <v>0</v>
      </c>
      <c r="GJ10" s="22">
        <f>+Registro!G161</f>
        <v>0</v>
      </c>
      <c r="GK10" s="22">
        <f>+Registro!G162</f>
        <v>0</v>
      </c>
      <c r="GL10" s="22">
        <f>+Registro!B165</f>
        <v>0</v>
      </c>
      <c r="GM10" s="22">
        <f>+Registro!B166</f>
        <v>0</v>
      </c>
      <c r="GN10" s="22">
        <f>+Registro!B167</f>
        <v>0</v>
      </c>
      <c r="GO10" s="22">
        <f>+Registro!B168</f>
        <v>0</v>
      </c>
      <c r="GP10" s="22">
        <f>+Registro!G165</f>
        <v>0</v>
      </c>
      <c r="GQ10" s="22">
        <f>+Registro!G166</f>
        <v>0</v>
      </c>
      <c r="GR10" s="22">
        <f>+Registro!G167</f>
        <v>0</v>
      </c>
      <c r="GS10" s="22">
        <f>+Registro!G168</f>
        <v>0</v>
      </c>
      <c r="GT10" s="93"/>
      <c r="GU10" s="62">
        <f>IFERROR((IF(AP10="Cumple variable",$AP$6,0))/(IF(OR(AP10="Cumple variable",AP10="No cumple variable"),$AP$6,0)),1)</f>
        <v>1</v>
      </c>
      <c r="GV10" s="93"/>
      <c r="GW10" s="62">
        <f>IFERROR((IF(AK10="Cumple variable",$AK$6,0)+IF(AL10="Cumple variable",$AL$6,0)+IF(AM10="Cumple variable",$AM$6,0)+IF(AN10="Cumple variable",$AN$6,0)+IF(AO10="Cumple variable",$AO$6,0))/(IF(OR(AK10="Cumple variable",AK10="No cumple variable"),$AK$6,0)+IF(OR(AL10="Cumple variable",AL10="No cumple variable"),$AL$6,0)+IF(OR(AM10="Cumple variable",AM10="No cumple variable"),$AM$6,0)+IF(OR(AN10="Cumple variable",AN10="No cumple variable"),$AN$6,0)+IF(OR(AO10="Cumple variable",AO10="No cumple variable"),$AO$6,0)),1)</f>
        <v>1</v>
      </c>
      <c r="GX10" s="93"/>
      <c r="GY10" s="93"/>
      <c r="GZ10" s="93"/>
      <c r="HA10" s="63">
        <f>GU10*$GU$8+GW10*$GW$8</f>
        <v>1</v>
      </c>
      <c r="HB10" s="64">
        <f>IFERROR((IF(AQ10="Cumple variable",$AQ$6,0)+IF(AR10="Cumple variable",$AR$6,0)+IF(AS10="Cumple variable",$AS$6,0)+IF(AT10="Cumple variable",$AT$6,0))/(IF(OR(AQ10="Cumple variable",AQ10="No cumple variable"),$AQ$6,0)+IF(OR(AR10="Cumple variable",AR10="No cumple variable"),$AR$6,0)+IF(OR(AS10="Cumple variable",AS10="No cumple variable"),$AS$6,0)+IF(OR(AT10="Cumple variable",AT10="No cumple variable"),$AT$6,0)),1)</f>
        <v>1</v>
      </c>
      <c r="HC10" s="65">
        <f>IFERROR((IF(AU10="Cumple variable",$AU$6,0)+IF(AV10="Cumple variable",$AV$6,0)+IF(AW10="Cumple variable",$AW$6,0))/(IF(OR(AU10="Cumple variable",AU10="No cumple variable"),$AU$6,0)+IF(OR(AV10="Cumple variable",AV10="No cumple variable"),$AV$6,0)+IF(OR(AW10="Cumple variable",AW10="No cumple variable"),$AW$6,0)),1)</f>
        <v>1</v>
      </c>
      <c r="HD10" s="82">
        <f>+HA10*$HA$8+HB10*$HB$8+HC10*$HC$8</f>
        <v>1</v>
      </c>
      <c r="HE10" s="82" t="str">
        <f>+IF(HD10=1,"100%",IF(AND(HD10&lt;1,HD10&gt;=0.9),"90%-99%",IF(AND(HD10&lt;0.9,HD10&gt;=0.8),"80%-89%",IF(AND(HD10&lt;8,HD10&gt;=0.7),"70%-79%","&lt;70"))))</f>
        <v>100%</v>
      </c>
    </row>
  </sheetData>
  <sheetProtection algorithmName="SHA-512" hashValue="wA51x74WaH+zTSVQmZUNuvf21lti7hzdiGVAvBmlT0T7Uzy6WoiYpGniMhzpBODE+93263gHBWYVb8jdFdkRoQ==" saltValue="VBLr4avdfrEih54o3/7zeQ==" spinCount="100000" sheet="1" objects="1" scenarios="1"/>
  <mergeCells count="17">
    <mergeCell ref="FB7:FD8"/>
    <mergeCell ref="GT7:GZ7"/>
    <mergeCell ref="FV8:FY8"/>
    <mergeCell ref="GD8:GG8"/>
    <mergeCell ref="GH8:GK8"/>
    <mergeCell ref="A1:A3"/>
    <mergeCell ref="GR3:GS3"/>
    <mergeCell ref="P8:Z8"/>
    <mergeCell ref="D8:N8"/>
    <mergeCell ref="B1:GQ3"/>
    <mergeCell ref="FZ8:GC8"/>
    <mergeCell ref="GL8:GO8"/>
    <mergeCell ref="GP8:GS8"/>
    <mergeCell ref="FF8:FI8"/>
    <mergeCell ref="FJ8:FM8"/>
    <mergeCell ref="FN8:FQ8"/>
    <mergeCell ref="FR8:FU8"/>
  </mergeCells>
  <conditionalFormatting sqref="HD10">
    <cfRule type="containsBlanks" priority="1" stopIfTrue="1">
      <formula>LEN(TRIM(HD10))=0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9653-9609-40F6-AD71-C46FF4C21591}">
  <sheetPr>
    <pageSetUpPr fitToPage="1"/>
  </sheetPr>
  <dimension ref="A1:Q26"/>
  <sheetViews>
    <sheetView view="pageBreakPreview" zoomScaleNormal="100" zoomScaleSheetLayoutView="100" workbookViewId="0">
      <selection activeCell="C1" sqref="C1"/>
    </sheetView>
  </sheetViews>
  <sheetFormatPr baseColWidth="10" defaultColWidth="11.42578125" defaultRowHeight="14.25" x14ac:dyDescent="0.2"/>
  <cols>
    <col min="1" max="1" width="5.42578125" style="103" customWidth="1"/>
    <col min="2" max="2" width="37.5703125" style="103" customWidth="1"/>
    <col min="3" max="12" width="5.28515625" style="103" customWidth="1"/>
    <col min="13" max="17" width="6.28515625" style="103" customWidth="1"/>
    <col min="18" max="16384" width="11.42578125" style="103"/>
  </cols>
  <sheetData>
    <row r="1" spans="1:17" s="98" customFormat="1" ht="115.15" customHeight="1" thickBot="1" x14ac:dyDescent="0.25">
      <c r="A1" s="94" t="s">
        <v>244</v>
      </c>
      <c r="B1" s="95" t="s">
        <v>245</v>
      </c>
      <c r="C1" s="96" t="s">
        <v>246</v>
      </c>
      <c r="D1" s="96" t="s">
        <v>247</v>
      </c>
      <c r="E1" s="96" t="s">
        <v>248</v>
      </c>
      <c r="F1" s="96" t="s">
        <v>249</v>
      </c>
      <c r="G1" s="96" t="s">
        <v>250</v>
      </c>
      <c r="H1" s="96" t="s">
        <v>251</v>
      </c>
      <c r="I1" s="96" t="s">
        <v>252</v>
      </c>
      <c r="J1" s="96" t="s">
        <v>253</v>
      </c>
      <c r="K1" s="96" t="s">
        <v>254</v>
      </c>
      <c r="L1" s="96" t="s">
        <v>255</v>
      </c>
      <c r="M1" s="96" t="s">
        <v>256</v>
      </c>
      <c r="N1" s="96" t="s">
        <v>257</v>
      </c>
      <c r="O1" s="96" t="s">
        <v>258</v>
      </c>
      <c r="P1" s="96" t="s">
        <v>259</v>
      </c>
      <c r="Q1" s="97" t="s">
        <v>260</v>
      </c>
    </row>
    <row r="2" spans="1:17" ht="14.25" customHeight="1" x14ac:dyDescent="0.3">
      <c r="A2" s="99">
        <v>1</v>
      </c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1:17" ht="14.45" customHeight="1" x14ac:dyDescent="0.2">
      <c r="A3" s="104">
        <v>2</v>
      </c>
      <c r="B3" s="105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</row>
    <row r="4" spans="1:17" ht="14.45" customHeight="1" x14ac:dyDescent="0.2">
      <c r="A4" s="104">
        <v>3</v>
      </c>
      <c r="B4" s="105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1:17" ht="14.45" customHeight="1" x14ac:dyDescent="0.2">
      <c r="A5" s="104">
        <v>4</v>
      </c>
      <c r="B5" s="105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</row>
    <row r="6" spans="1:17" ht="14.45" customHeight="1" x14ac:dyDescent="0.2">
      <c r="A6" s="104">
        <v>5</v>
      </c>
      <c r="B6" s="10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1:17" ht="14.45" customHeight="1" x14ac:dyDescent="0.2">
      <c r="A7" s="104">
        <v>6</v>
      </c>
      <c r="B7" s="10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1:17" ht="14.45" customHeight="1" x14ac:dyDescent="0.2">
      <c r="A8" s="104">
        <v>7</v>
      </c>
      <c r="B8" s="10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</row>
    <row r="9" spans="1:17" ht="14.45" customHeight="1" x14ac:dyDescent="0.2">
      <c r="A9" s="104">
        <v>8</v>
      </c>
      <c r="B9" s="10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</row>
    <row r="10" spans="1:17" ht="14.45" customHeight="1" x14ac:dyDescent="0.2">
      <c r="A10" s="104">
        <v>9</v>
      </c>
      <c r="B10" s="10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2"/>
    </row>
    <row r="11" spans="1:17" ht="14.45" customHeight="1" x14ac:dyDescent="0.2">
      <c r="A11" s="104">
        <v>10</v>
      </c>
      <c r="B11" s="105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</row>
    <row r="12" spans="1:17" ht="14.45" customHeight="1" x14ac:dyDescent="0.2">
      <c r="A12" s="104">
        <v>11</v>
      </c>
      <c r="B12" s="105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</row>
    <row r="13" spans="1:17" ht="14.45" customHeight="1" x14ac:dyDescent="0.2">
      <c r="A13" s="104">
        <v>12</v>
      </c>
      <c r="B13" s="105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</row>
    <row r="14" spans="1:17" ht="14.45" customHeight="1" x14ac:dyDescent="0.2">
      <c r="A14" s="104">
        <v>13</v>
      </c>
      <c r="B14" s="105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</row>
    <row r="15" spans="1:17" ht="14.45" customHeight="1" x14ac:dyDescent="0.2">
      <c r="A15" s="104">
        <v>14</v>
      </c>
      <c r="B15" s="105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</row>
    <row r="16" spans="1:17" ht="14.45" customHeight="1" x14ac:dyDescent="0.2">
      <c r="A16" s="104">
        <v>15</v>
      </c>
      <c r="B16" s="10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</row>
    <row r="17" spans="1:17" ht="14.45" customHeight="1" x14ac:dyDescent="0.2">
      <c r="A17" s="104">
        <v>16</v>
      </c>
      <c r="B17" s="10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 ht="14.45" customHeight="1" thickBot="1" x14ac:dyDescent="0.25">
      <c r="A18" s="106">
        <v>17</v>
      </c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9"/>
    </row>
    <row r="19" spans="1:17" ht="10.15" customHeight="1" thickBot="1" x14ac:dyDescent="0.25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7" ht="11.45" customHeight="1" x14ac:dyDescent="0.2">
      <c r="A20" s="255" t="s">
        <v>261</v>
      </c>
      <c r="B20" s="256"/>
      <c r="C20" s="256"/>
      <c r="D20" s="256"/>
      <c r="E20" s="256"/>
      <c r="F20" s="256"/>
      <c r="G20" s="256"/>
      <c r="H20" s="256"/>
      <c r="I20" s="257"/>
      <c r="J20" s="111"/>
      <c r="K20" s="111"/>
      <c r="L20" s="111"/>
      <c r="M20" s="111"/>
      <c r="N20" s="111"/>
      <c r="O20" s="111"/>
      <c r="P20" s="111"/>
      <c r="Q20" s="111"/>
    </row>
    <row r="21" spans="1:17" ht="12.6" customHeight="1" x14ac:dyDescent="0.2">
      <c r="A21" s="112" t="s">
        <v>262</v>
      </c>
      <c r="B21" s="258" t="s">
        <v>263</v>
      </c>
      <c r="C21" s="258"/>
      <c r="D21" s="258"/>
      <c r="E21" s="258"/>
      <c r="F21" s="258"/>
      <c r="G21" s="258"/>
      <c r="H21" s="258"/>
      <c r="I21" s="259"/>
      <c r="J21" s="111"/>
      <c r="K21" s="111"/>
      <c r="L21" s="111"/>
      <c r="M21" s="111"/>
      <c r="N21" s="111"/>
      <c r="O21" s="111"/>
      <c r="P21" s="111"/>
      <c r="Q21" s="111"/>
    </row>
    <row r="22" spans="1:17" ht="12.6" customHeight="1" x14ac:dyDescent="0.2">
      <c r="A22" s="112" t="s">
        <v>264</v>
      </c>
      <c r="B22" s="258" t="s">
        <v>265</v>
      </c>
      <c r="C22" s="258"/>
      <c r="D22" s="258"/>
      <c r="E22" s="258"/>
      <c r="F22" s="258"/>
      <c r="G22" s="258"/>
      <c r="H22" s="258"/>
      <c r="I22" s="259"/>
      <c r="J22" s="111"/>
      <c r="K22" s="111"/>
      <c r="L22" s="111"/>
      <c r="M22" s="111"/>
      <c r="N22" s="111"/>
      <c r="O22" s="111"/>
      <c r="P22" s="111"/>
      <c r="Q22" s="111"/>
    </row>
    <row r="23" spans="1:17" ht="12.6" customHeight="1" thickBot="1" x14ac:dyDescent="0.25">
      <c r="A23" s="113" t="s">
        <v>113</v>
      </c>
      <c r="B23" s="260" t="s">
        <v>266</v>
      </c>
      <c r="C23" s="260"/>
      <c r="D23" s="260"/>
      <c r="E23" s="260"/>
      <c r="F23" s="260"/>
      <c r="G23" s="260"/>
      <c r="H23" s="260"/>
      <c r="I23" s="261"/>
      <c r="J23" s="111"/>
      <c r="K23" s="111"/>
      <c r="L23" s="111"/>
      <c r="M23" s="111"/>
      <c r="N23" s="111"/>
      <c r="O23" s="111"/>
      <c r="P23" s="111"/>
      <c r="Q23" s="111"/>
    </row>
    <row r="24" spans="1:17" ht="7.9" customHeight="1" thickBot="1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7" ht="12" customHeight="1" x14ac:dyDescent="0.2">
      <c r="A25" s="262" t="s">
        <v>267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4"/>
    </row>
    <row r="26" spans="1:17" ht="12" customHeight="1" thickBot="1" x14ac:dyDescent="0.25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7"/>
    </row>
  </sheetData>
  <mergeCells count="5">
    <mergeCell ref="A20:I20"/>
    <mergeCell ref="B21:I21"/>
    <mergeCell ref="B22:I22"/>
    <mergeCell ref="B23:I23"/>
    <mergeCell ref="A25:Q26"/>
  </mergeCells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VERIFICACIÓN EN VISITA
CENTRO TRANSITORIO SRPA&amp;R&amp;"Arial,Normal"&amp;10F1.A29.G27.P 
Versión 2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ColWidth="11.42578125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114</v>
      </c>
      <c r="B1" s="5" t="s">
        <v>115</v>
      </c>
      <c r="C1" s="5" t="s">
        <v>116</v>
      </c>
      <c r="D1" s="14" t="s">
        <v>117</v>
      </c>
      <c r="E1" s="14" t="s">
        <v>115</v>
      </c>
    </row>
    <row r="2" spans="1:5" x14ac:dyDescent="0.25">
      <c r="A2" s="4" t="s">
        <v>118</v>
      </c>
      <c r="B2" s="4" t="s">
        <v>119</v>
      </c>
      <c r="C2" s="15" t="s">
        <v>120</v>
      </c>
      <c r="D2" s="3" t="s">
        <v>121</v>
      </c>
      <c r="E2" s="4" t="s">
        <v>122</v>
      </c>
    </row>
    <row r="3" spans="1:5" x14ac:dyDescent="0.25">
      <c r="A3" s="4" t="s">
        <v>123</v>
      </c>
      <c r="B3" s="4" t="s">
        <v>124</v>
      </c>
      <c r="D3" s="3" t="s">
        <v>125</v>
      </c>
      <c r="E3" s="4" t="s">
        <v>126</v>
      </c>
    </row>
    <row r="4" spans="1:5" x14ac:dyDescent="0.25">
      <c r="A4" s="4" t="s">
        <v>127</v>
      </c>
      <c r="B4" s="17" t="s">
        <v>128</v>
      </c>
      <c r="D4" s="16" t="s">
        <v>41</v>
      </c>
      <c r="E4" s="4" t="s">
        <v>113</v>
      </c>
    </row>
    <row r="5" spans="1:5" x14ac:dyDescent="0.25">
      <c r="A5" s="4" t="s">
        <v>129</v>
      </c>
    </row>
    <row r="6" spans="1:5" x14ac:dyDescent="0.25">
      <c r="A6" s="4" t="s">
        <v>130</v>
      </c>
    </row>
    <row r="7" spans="1:5" x14ac:dyDescent="0.25">
      <c r="A7" s="4" t="s">
        <v>131</v>
      </c>
    </row>
    <row r="8" spans="1:5" x14ac:dyDescent="0.25">
      <c r="A8" s="4" t="s">
        <v>132</v>
      </c>
    </row>
    <row r="9" spans="1:5" x14ac:dyDescent="0.25">
      <c r="A9" s="4" t="s">
        <v>133</v>
      </c>
    </row>
  </sheetData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057AE0-D334-42BA-8BD2-92EA12783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9A477-863D-4F98-911C-DEF5DDE9C631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25DC0F74-BAB6-4BB1-9A86-7E4BEBA4D8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Registro</vt:lpstr>
      <vt:lpstr>Consolidado</vt:lpstr>
      <vt:lpstr>DTH</vt:lpstr>
      <vt:lpstr>Tablas</vt:lpstr>
      <vt:lpstr>DTH!Área_de_impresión</vt:lpstr>
      <vt:lpstr>Registro!Área_de_impresión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Andres Perez Soraca</dc:creator>
  <cp:keywords/>
  <dc:description/>
  <cp:lastModifiedBy>Cesar Augusto Rodriguez Chaparro</cp:lastModifiedBy>
  <cp:revision/>
  <cp:lastPrinted>2024-05-20T16:54:49Z</cp:lastPrinted>
  <dcterms:created xsi:type="dcterms:W3CDTF">2019-01-30T14:18:32Z</dcterms:created>
  <dcterms:modified xsi:type="dcterms:W3CDTF">2024-05-20T16:55:13Z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  <property fmtid="{D5CDD505-2E9C-101B-9397-08002B2CF9AE}" pid="3" name="MediaServiceImageTags">
    <vt:lpwstr/>
  </property>
</Properties>
</file>