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9DC8FCB1-ECC1-487D-9D50-3D70FECA0E26}" xr6:coauthVersionLast="47" xr6:coauthVersionMax="47" xr10:uidLastSave="{6478AE03-E38E-403C-9A92-C9CD42838544}"/>
  <bookViews>
    <workbookView xWindow="-120" yWindow="-120" windowWidth="29040" windowHeight="15840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0">Registro!$A$1:$J$205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HV10" i="5"/>
  <c r="HU10" i="5"/>
  <c r="HT10" i="5"/>
  <c r="HS10" i="5"/>
  <c r="HR10" i="5"/>
  <c r="HQ10" i="5"/>
  <c r="HP10" i="5"/>
  <c r="HO10" i="5"/>
  <c r="HN10" i="5"/>
  <c r="HM10" i="5"/>
  <c r="I1" i="1"/>
  <c r="D50" i="1"/>
  <c r="I49" i="1" s="1"/>
  <c r="D84" i="1"/>
  <c r="BV10" i="5"/>
  <c r="D98" i="1"/>
  <c r="EB10" i="5"/>
  <c r="D163" i="1" l="1"/>
  <c r="FM10" i="5"/>
  <c r="FL10" i="5"/>
  <c r="FK10" i="5"/>
  <c r="FJ10" i="5"/>
  <c r="D149" i="1"/>
  <c r="ES10" i="5" l="1"/>
  <c r="ER10" i="5"/>
  <c r="EQ10" i="5"/>
  <c r="D114" i="1"/>
  <c r="EN10" i="5"/>
  <c r="EM10" i="5"/>
  <c r="EL10" i="5"/>
  <c r="EK10" i="5"/>
  <c r="BY10" i="5"/>
  <c r="D107" i="1"/>
  <c r="I106" i="1" s="1"/>
  <c r="AM10" i="5" s="1"/>
  <c r="D36" i="1"/>
  <c r="CT10" i="5"/>
  <c r="CS10" i="5"/>
  <c r="CR10" i="5"/>
  <c r="CQ10" i="5"/>
  <c r="CP10" i="5"/>
  <c r="CO10" i="5"/>
  <c r="D20" i="1"/>
  <c r="BF10" i="5" l="1"/>
  <c r="EJ10" i="5"/>
  <c r="EI10" i="5"/>
  <c r="EH10" i="5"/>
  <c r="EG10" i="5"/>
  <c r="I97" i="1"/>
  <c r="I74" i="1"/>
  <c r="DY10" i="5"/>
  <c r="DX10" i="5"/>
  <c r="DW10" i="5"/>
  <c r="DV10" i="5"/>
  <c r="DU10" i="5"/>
  <c r="DT10" i="5"/>
  <c r="D63" i="1"/>
  <c r="DO10" i="5"/>
  <c r="DN10" i="5"/>
  <c r="D60" i="1"/>
  <c r="I59" i="1" s="1"/>
  <c r="DC10" i="5"/>
  <c r="CN10" i="5" l="1"/>
  <c r="CM10" i="5"/>
  <c r="CL10" i="5"/>
  <c r="CK10" i="5"/>
  <c r="CJ10" i="5"/>
  <c r="DL10" i="5" l="1"/>
  <c r="DM10" i="5"/>
  <c r="DK10" i="5"/>
  <c r="DJ10" i="5"/>
  <c r="BR10" i="5"/>
  <c r="D55" i="1" l="1"/>
  <c r="I54" i="1" s="1"/>
  <c r="AY10" i="5" l="1"/>
  <c r="FW10" i="5" l="1"/>
  <c r="FV10" i="5"/>
  <c r="FU10" i="5"/>
  <c r="I123" i="1" l="1"/>
  <c r="FH10" i="5" l="1"/>
  <c r="FG10" i="5"/>
  <c r="CB10" i="5"/>
  <c r="C10" i="5" l="1"/>
  <c r="B10" i="5"/>
  <c r="AA10" i="5"/>
  <c r="Z10" i="5"/>
  <c r="I132" i="1" l="1"/>
  <c r="I88" i="1"/>
  <c r="ED10" i="5" l="1"/>
  <c r="EE10" i="5"/>
  <c r="EF10" i="5"/>
  <c r="DS10" i="5"/>
  <c r="DR10" i="5"/>
  <c r="DQ10" i="5"/>
  <c r="DI10" i="5"/>
  <c r="DH10" i="5"/>
  <c r="DG10" i="5"/>
  <c r="BQ10" i="5"/>
  <c r="CC10" i="5"/>
  <c r="BX10" i="5"/>
  <c r="BT10" i="5"/>
  <c r="BJ10" i="5"/>
  <c r="AQ10" i="5" l="1"/>
  <c r="BI10" i="5"/>
  <c r="I83" i="1"/>
  <c r="AP10" i="5" l="1"/>
  <c r="AL10" i="5"/>
  <c r="BE10" i="5"/>
  <c r="I62" i="1"/>
  <c r="D46" i="1"/>
  <c r="I35" i="1"/>
  <c r="I19" i="1"/>
  <c r="AX10" i="5" l="1"/>
  <c r="AE10" i="5" l="1"/>
  <c r="HL10" i="5"/>
  <c r="HK10" i="5"/>
  <c r="HJ10" i="5"/>
  <c r="HI10" i="5"/>
  <c r="HH10" i="5"/>
  <c r="HG10" i="5"/>
  <c r="HF10" i="5"/>
  <c r="HE10" i="5"/>
  <c r="HD10" i="5"/>
  <c r="HC10" i="5"/>
  <c r="HB10" i="5"/>
  <c r="HA10" i="5"/>
  <c r="GZ10" i="5"/>
  <c r="GY10" i="5"/>
  <c r="GX10" i="5"/>
  <c r="GW10" i="5"/>
  <c r="FR10" i="5"/>
  <c r="FQ10" i="5"/>
  <c r="V10" i="5" l="1"/>
  <c r="U10" i="5"/>
  <c r="S10" i="5"/>
  <c r="R10" i="5"/>
  <c r="P10" i="5"/>
  <c r="O10" i="5"/>
  <c r="CF10" i="5" l="1"/>
  <c r="CE10" i="5"/>
  <c r="CD10" i="5"/>
  <c r="CA10" i="5"/>
  <c r="BZ10" i="5"/>
  <c r="BW10" i="5"/>
  <c r="BU10" i="5"/>
  <c r="BS10" i="5"/>
  <c r="BP10" i="5"/>
  <c r="BO10" i="5" l="1"/>
  <c r="BN10" i="5"/>
  <c r="GV10" i="5" l="1"/>
  <c r="GU10" i="5"/>
  <c r="GT10" i="5"/>
  <c r="GS10" i="5"/>
  <c r="GR10" i="5"/>
  <c r="GQ10" i="5"/>
  <c r="GP10" i="5"/>
  <c r="GO10" i="5"/>
  <c r="GN10" i="5"/>
  <c r="GM10" i="5"/>
  <c r="GL10" i="5"/>
  <c r="GK10" i="5"/>
  <c r="GJ10" i="5"/>
  <c r="GI10" i="5"/>
  <c r="GH10" i="5"/>
  <c r="GG10" i="5"/>
  <c r="GF10" i="5"/>
  <c r="GE10" i="5"/>
  <c r="GD10" i="5"/>
  <c r="GC10" i="5"/>
  <c r="GB10" i="5"/>
  <c r="GA10" i="5"/>
  <c r="FZ10" i="5"/>
  <c r="FT10" i="5"/>
  <c r="FS10" i="5"/>
  <c r="FP10" i="5"/>
  <c r="FO10" i="5"/>
  <c r="FN10" i="5"/>
  <c r="FI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P10" i="5"/>
  <c r="EO10" i="5"/>
  <c r="EC10" i="5"/>
  <c r="EA10" i="5"/>
  <c r="DZ10" i="5"/>
  <c r="DP10" i="5"/>
  <c r="DF10" i="5"/>
  <c r="DE10" i="5"/>
  <c r="DD10" i="5"/>
  <c r="DB10" i="5"/>
  <c r="DA10" i="5"/>
  <c r="CZ10" i="5"/>
  <c r="CY10" i="5"/>
  <c r="CX10" i="5"/>
  <c r="CW10" i="5"/>
  <c r="CV10" i="5"/>
  <c r="CU10" i="5"/>
  <c r="CI10" i="5"/>
  <c r="CH10" i="5"/>
  <c r="CG10" i="5"/>
  <c r="FY10" i="5" l="1"/>
  <c r="FX10" i="5"/>
  <c r="AV10" i="5" l="1"/>
  <c r="BA10" i="5" l="1"/>
  <c r="A10" i="5" l="1"/>
  <c r="D143" i="1" l="1"/>
  <c r="AH10" i="5"/>
  <c r="I162" i="1" l="1"/>
  <c r="BM10" i="5"/>
  <c r="I148" i="1"/>
  <c r="AS10" i="5" s="1"/>
  <c r="BL10" i="5"/>
  <c r="I142" i="1"/>
  <c r="AR10" i="5" s="1"/>
  <c r="BK10" i="5"/>
  <c r="D121" i="1"/>
  <c r="BD10" i="5"/>
  <c r="AT10" i="5" l="1"/>
  <c r="I120" i="1"/>
  <c r="AO10" i="5" s="1"/>
  <c r="BH10" i="5"/>
  <c r="I113" i="1"/>
  <c r="BG10" i="5"/>
  <c r="AJ10" i="5"/>
  <c r="BC10" i="5"/>
  <c r="AI10" i="5"/>
  <c r="BB10" i="5"/>
  <c r="AG10" i="5"/>
  <c r="AZ10" i="5"/>
  <c r="AK10" i="5"/>
  <c r="AN10" i="5" l="1"/>
  <c r="AF10" i="5"/>
  <c r="I45" i="1"/>
  <c r="AW10" i="5"/>
  <c r="AD10" i="5" l="1"/>
  <c r="AU10" i="5"/>
  <c r="HW10" i="5" s="1"/>
  <c r="AB10" i="5"/>
  <c r="AC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HX10" i="5" l="1"/>
</calcChain>
</file>

<file path=xl/sharedStrings.xml><?xml version="1.0" encoding="utf-8"?>
<sst xmlns="http://schemas.openxmlformats.org/spreadsheetml/2006/main" count="906" uniqueCount="303">
  <si>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</si>
  <si>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</si>
  <si>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</si>
  <si>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</si>
  <si>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</si>
  <si>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</si>
  <si>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</si>
  <si>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</si>
  <si>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</si>
  <si>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</si>
  <si>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</si>
  <si>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</si>
  <si>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</si>
  <si>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</si>
  <si>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</si>
  <si>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</si>
  <si>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</si>
  <si>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</si>
  <si>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</si>
  <si>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</si>
  <si>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</si>
  <si>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</si>
  <si>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</si>
  <si>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</si>
  <si>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</si>
  <si>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</si>
  <si>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</si>
  <si>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</si>
  <si>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</si>
  <si>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</si>
  <si>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</si>
  <si>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</si>
  <si>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</si>
  <si>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</si>
  <si>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</si>
  <si>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</si>
  <si>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</si>
  <si>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</si>
  <si>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</si>
  <si>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</si>
  <si>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</si>
  <si>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</si>
  <si>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3. Anexo de historia de atención</t>
  </si>
  <si>
    <t>4. Cronograma de actividades</t>
  </si>
  <si>
    <t>5. Alimentación y Nutrición</t>
  </si>
  <si>
    <t>Criterio j</t>
  </si>
  <si>
    <t>Criterio k</t>
  </si>
  <si>
    <t>Criterio l</t>
  </si>
  <si>
    <t>Criterio m</t>
  </si>
  <si>
    <t>Criterio n</t>
  </si>
  <si>
    <t>Criterio o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</si>
  <si>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</si>
  <si>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</si>
  <si>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</si>
  <si>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</si>
  <si>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</si>
  <si>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</si>
  <si>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</si>
  <si>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</si>
  <si>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</si>
  <si>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</si>
  <si>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</si>
  <si>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</si>
  <si>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</si>
  <si>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</si>
  <si>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</si>
  <si>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</si>
  <si>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</si>
  <si>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</si>
  <si>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</si>
  <si>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</si>
  <si>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</si>
  <si>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</si>
  <si>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</si>
  <si>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</si>
  <si>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</si>
  <si>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</si>
  <si>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</si>
  <si>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</si>
  <si>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Documentos de los anexos de historias de atención</t>
  </si>
  <si>
    <t>Cronograma de actividades</t>
  </si>
  <si>
    <t>Nutrición</t>
  </si>
  <si>
    <t>Garantía de derechos – Vinculación</t>
  </si>
  <si>
    <t>Acciones con familia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</si>
  <si>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</si>
  <si>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</si>
  <si>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</si>
  <si>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</si>
  <si>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</si>
  <si>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</si>
  <si>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</si>
  <si>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</si>
  <si>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</si>
  <si>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</si>
  <si>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</si>
  <si>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</si>
  <si>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</si>
  <si>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</si>
  <si>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</si>
  <si>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</si>
  <si>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</si>
  <si>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</si>
  <si>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</si>
  <si>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</si>
  <si>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</si>
  <si>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</si>
  <si>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</si>
  <si>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</si>
  <si>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</si>
  <si>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</si>
  <si>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</si>
  <si>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</si>
  <si>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</si>
  <si>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</si>
  <si>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</si>
  <si>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2.a</t>
  </si>
  <si>
    <t>2.b</t>
  </si>
  <si>
    <t>2.c</t>
  </si>
  <si>
    <t>2.d</t>
  </si>
  <si>
    <t>2.e</t>
  </si>
  <si>
    <t>2.f</t>
  </si>
  <si>
    <t>2.g</t>
  </si>
  <si>
    <t>2.h</t>
  </si>
  <si>
    <t>3.a</t>
  </si>
  <si>
    <t>3.b</t>
  </si>
  <si>
    <t>3.c</t>
  </si>
  <si>
    <t>4.a</t>
  </si>
  <si>
    <t>4.b</t>
  </si>
  <si>
    <t>4.c</t>
  </si>
  <si>
    <t>5.2.a</t>
  </si>
  <si>
    <t>5.2.b</t>
  </si>
  <si>
    <t>5.2.c</t>
  </si>
  <si>
    <t>5.2.d</t>
  </si>
  <si>
    <t>7.a</t>
  </si>
  <si>
    <t>7.b</t>
  </si>
  <si>
    <t>12.a</t>
  </si>
  <si>
    <t>12.b</t>
  </si>
  <si>
    <t>12.c</t>
  </si>
  <si>
    <t>14.a</t>
  </si>
  <si>
    <t>14.b</t>
  </si>
  <si>
    <t>17.a</t>
  </si>
  <si>
    <t>17.b</t>
  </si>
  <si>
    <t>19.a</t>
  </si>
  <si>
    <t>19.b</t>
  </si>
  <si>
    <t>19.c</t>
  </si>
  <si>
    <t>19.d</t>
  </si>
  <si>
    <t>19.e</t>
  </si>
  <si>
    <t>Observaciones Entidad Contratista</t>
  </si>
  <si>
    <t>Documentos de los anexos de historias de atención
(1 variable)</t>
  </si>
  <si>
    <t>Cronograma de actividades
(1 variable)</t>
  </si>
  <si>
    <t>Acciones con familia
(2 variables)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</si>
  <si>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</si>
  <si>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</si>
  <si>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</si>
  <si>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</si>
  <si>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</si>
  <si>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</si>
  <si>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</si>
  <si>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</si>
  <si>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</si>
  <si>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</si>
  <si>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</si>
  <si>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</si>
  <si>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</si>
  <si>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</si>
  <si>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</si>
  <si>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</si>
  <si>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</si>
  <si>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</si>
  <si>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</si>
  <si>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</si>
  <si>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</si>
  <si>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</si>
  <si>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</si>
  <si>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</si>
  <si>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</si>
  <si>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</si>
  <si>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 Atención en forma separada</t>
  </si>
  <si>
    <t>7. Acuerdo de convivencia</t>
  </si>
  <si>
    <t>8. Adelantar acciones conjuntas con madres/padres de familia o adultos responsables para consecución de documentos de identidad</t>
  </si>
  <si>
    <t>10. Apoyar acciones para definir situación militar</t>
  </si>
  <si>
    <t>6.a</t>
  </si>
  <si>
    <t>6.b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</si>
  <si>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</si>
  <si>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</si>
  <si>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</si>
  <si>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</si>
  <si>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</si>
  <si>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</si>
  <si>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</si>
  <si>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</si>
  <si>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</si>
  <si>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9.a</t>
  </si>
  <si>
    <t>9.b</t>
  </si>
  <si>
    <t>1.j</t>
  </si>
  <si>
    <t>1.k</t>
  </si>
  <si>
    <t>1.l</t>
  </si>
  <si>
    <t>1.m</t>
  </si>
  <si>
    <t>1.n</t>
  </si>
  <si>
    <t>1.o</t>
  </si>
  <si>
    <t>11. Realizar acciones para que la red vincular de apoyo participe en el proceso de atención de los usuarios (as), acorde con lo establecido en los lineamientos técnicos del ICBF</t>
  </si>
  <si>
    <t>11. Realizar acciones para que la red vincular de apoyo participe en el proceso de atención de los usuarios (as)</t>
  </si>
  <si>
    <t>11.a</t>
  </si>
  <si>
    <t>11.b</t>
  </si>
  <si>
    <t>11.c</t>
  </si>
  <si>
    <t>11.d</t>
  </si>
  <si>
    <t>11.e</t>
  </si>
  <si>
    <t>11.f</t>
  </si>
  <si>
    <t>11.g</t>
  </si>
  <si>
    <t>12.d</t>
  </si>
  <si>
    <t>13.a</t>
  </si>
  <si>
    <t>13.b</t>
  </si>
  <si>
    <t>13.c</t>
  </si>
  <si>
    <t>13.d</t>
  </si>
  <si>
    <t>Salud - prevención</t>
  </si>
  <si>
    <t>Salud - prevención
(2 variables)</t>
  </si>
  <si>
    <t>17.c</t>
  </si>
  <si>
    <t>17.d</t>
  </si>
  <si>
    <t>17.e</t>
  </si>
  <si>
    <t>Proceso de atención
(4 variables)</t>
  </si>
  <si>
    <t>Garantía de derechos – Vinculación
(2 variables)</t>
  </si>
  <si>
    <t>1. Proyecto de atención institucional PAI</t>
  </si>
  <si>
    <t>2. Plan de atencion individual inicial</t>
  </si>
  <si>
    <t>5.1 Refrigerio industrializado</t>
  </si>
  <si>
    <t>9. Informar y articular con la autoridad administrativa las gestiones necesarias para garantizar la vinculación de los usuarios al Sistema General de Seguridad Social en Salud y al Sistema de Educación Formal y/o educación para el trabajo y desarrollo humano según las características del adolescente o joven, a las exigencias del SENA u otras entidades públicas o privadas reconocidas y certificadas por autoridad competente</t>
  </si>
  <si>
    <t>9. Informar y articular con la autoridad administrativa las gestiones necesarias para garantizar la vinculación de los usuarios al Sistema General de Seguridad Social en Salud y al Sistema de Educación Formal</t>
  </si>
  <si>
    <t>9.c</t>
  </si>
  <si>
    <t>12. Contar con mecanismos de control que impidan el acceso a objetos cortopunzantes (fuera de las actividades programadas), armas de fuego, sustancias psicoactivas y cualquier otro material que signifique un riesgo o con lo que se pueda atentar contra la integridad personal o la de los demás, conforme con lo señalado en el lineamiento y demás documentos relacionados</t>
  </si>
  <si>
    <t>12. Contar con mecanismos de control que impidan el acceso a objetos cortopunzantes, armas de fuego, sustancias psicoactivas</t>
  </si>
  <si>
    <t>13. Mantener actualizadas las carpetas del talento humano vinculado para la ejecución del contrato</t>
  </si>
  <si>
    <t>14. Reglamento de trabajo</t>
  </si>
  <si>
    <t xml:space="preserve">14. Reglamento de trabajo </t>
  </si>
  <si>
    <t>15. Confidencialidad en el manejo de la información</t>
  </si>
  <si>
    <t>16. Ejecutar las acciones orientadas por el ICBF en el marco de convenios, contratos, alianzas, cartas de intención, entre otras, para fortalecer el proyecto de vida de los usuarios</t>
  </si>
  <si>
    <t>17. Estructurar la información financiera de acuerdo con el Plan Único de Cuentas – PUC</t>
  </si>
  <si>
    <t>19. Llevar la contabilidad por centro de costos</t>
  </si>
  <si>
    <t>18. Facilitar de manera oportuna e integral, libros de registro, archivos, actas, informes, expedientes y demás información financiera que le solicite el supervisor del contrato</t>
  </si>
  <si>
    <t>16. Ejecutar las acciones orientadas por el ICBF en el marco de convenios, contratos, alianzas, cartas de intención</t>
  </si>
  <si>
    <t>13.e</t>
  </si>
  <si>
    <t>13.f</t>
  </si>
  <si>
    <t>19.f</t>
  </si>
  <si>
    <t>18.a</t>
  </si>
  <si>
    <t>18.b</t>
  </si>
  <si>
    <t>18.c</t>
  </si>
  <si>
    <t>18.d</t>
  </si>
  <si>
    <t>18.e</t>
  </si>
  <si>
    <t>18.f</t>
  </si>
  <si>
    <t>18.g</t>
  </si>
  <si>
    <t>18.h</t>
  </si>
  <si>
    <t>18.i</t>
  </si>
  <si>
    <t>18.j</t>
  </si>
  <si>
    <t>18.k</t>
  </si>
  <si>
    <t>18.l</t>
  </si>
  <si>
    <t>18.m</t>
  </si>
  <si>
    <t>Nutrición
(1 variable)</t>
  </si>
  <si>
    <t>PROCESO
PROTECCIÓN
VERIFICACIÓN EN VISITA
NO PRIVATIVAS SRPA</t>
  </si>
  <si>
    <t>N°</t>
  </si>
  <si>
    <t>Nombre de adolescente o joven</t>
  </si>
  <si>
    <t>Orden judicial u orden de ubicación</t>
  </si>
  <si>
    <t>Copia del documento de identificación adolescente o joven o la gestión</t>
  </si>
  <si>
    <t>Copia del documento de identificación del acudiente o la gestión</t>
  </si>
  <si>
    <t>Informes preliminares iniciales</t>
  </si>
  <si>
    <t>Concepto inicial psicología</t>
  </si>
  <si>
    <t>Concepto inicial trabajo social</t>
  </si>
  <si>
    <t>Concepto inicial pedagogía (educación)</t>
  </si>
  <si>
    <t>Otras valoraciones al ingreso</t>
  </si>
  <si>
    <t>Concepto integral inicial.</t>
  </si>
  <si>
    <t>Plan de atención individual</t>
  </si>
  <si>
    <t>Certificación de vinculación a salud (físico o magnético) o la gestión realizada</t>
  </si>
  <si>
    <t>Certificado de vinculación y certificados escolares (físico o magnético) o la gestión realizada</t>
  </si>
  <si>
    <t>Registro de intervención de trabajo social</t>
  </si>
  <si>
    <t>Registro de intervención  de psicología</t>
  </si>
  <si>
    <t>Registro de intervención de pedagogía</t>
  </si>
  <si>
    <t>Registro de intervención de medicina</t>
  </si>
  <si>
    <t>Registro de intervención de  odontología</t>
  </si>
  <si>
    <t>Registro de intervención de nutrición</t>
  </si>
  <si>
    <t>Registro de intervención de otras áreas</t>
  </si>
  <si>
    <t>Registro de los comités de estudio de caso</t>
  </si>
  <si>
    <t>informe de evolución y de resultado del proceso de atención.</t>
  </si>
  <si>
    <t>En cada casilla coloque:</t>
  </si>
  <si>
    <t>SI</t>
  </si>
  <si>
    <t>Si se encuentra el documento en la carpeta del trabajor.</t>
  </si>
  <si>
    <t>NO</t>
  </si>
  <si>
    <t>Si no se encuentra el documento en carpeta del trabajador.</t>
  </si>
  <si>
    <t>Si no aplica.</t>
  </si>
  <si>
    <t>Talento Humano
(Nombres y Apellidos)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</si>
  <si>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</si>
  <si>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</si>
  <si>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</si>
  <si>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</si>
  <si>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</si>
  <si>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</si>
  <si>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</si>
  <si>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</si>
  <si>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</si>
  <si>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</si>
  <si>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delitos  sexuales contra niños niñas y adolescentes correctivas (inicial y con actualización cada cuatro meses)</t>
  </si>
  <si>
    <t>Soportes de pago de aportes al SGSSS</t>
  </si>
  <si>
    <t xml:space="preserve">Documentos de compromiso de confidencialidad  y de protección de datos firmados. </t>
  </si>
  <si>
    <t>Documento de identificación</t>
  </si>
  <si>
    <t>Evidencia de inducción para el cargo</t>
  </si>
  <si>
    <t>F1.A27.G27.P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</si>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</sst>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0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4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5" fillId="11" borderId="5" xfId="0" applyNumberFormat="1" applyFont="1" applyFill="1" applyBorder="1" applyAlignment="1">
      <alignment horizontal="center" vertical="center" wrapText="1"/>
    </xf>
    <xf numFmtId="9" fontId="15" fillId="10" borderId="5" xfId="0" applyNumberFormat="1" applyFont="1" applyFill="1" applyBorder="1" applyAlignment="1">
      <alignment horizontal="center" vertical="center" wrapText="1"/>
    </xf>
    <xf numFmtId="9" fontId="15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5" fillId="11" borderId="5" xfId="4" applyNumberFormat="1" applyFont="1" applyFill="1" applyBorder="1" applyAlignment="1">
      <alignment horizontal="center" vertical="center"/>
    </xf>
    <xf numFmtId="10" fontId="15" fillId="10" borderId="5" xfId="4" applyNumberFormat="1" applyFont="1" applyFill="1" applyBorder="1" applyAlignment="1">
      <alignment horizontal="center" vertical="center"/>
    </xf>
    <xf numFmtId="10" fontId="15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11" borderId="30" xfId="0" applyFont="1" applyFill="1" applyBorder="1" applyAlignment="1">
      <alignment horizontal="center" vertical="center" wrapText="1"/>
    </xf>
    <xf numFmtId="0" fontId="16" fillId="10" borderId="30" xfId="0" applyFont="1" applyFill="1" applyBorder="1" applyAlignment="1">
      <alignment horizontal="center" vertical="center" wrapText="1"/>
    </xf>
    <xf numFmtId="0" fontId="16" fillId="13" borderId="3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left" vertical="center" wrapText="1" indent="1"/>
    </xf>
    <xf numFmtId="0" fontId="18" fillId="20" borderId="21" xfId="0" applyFont="1" applyFill="1" applyBorder="1" applyAlignment="1">
      <alignment horizontal="left" vertical="center" wrapText="1" indent="1"/>
    </xf>
    <xf numFmtId="0" fontId="19" fillId="20" borderId="11" xfId="0" applyFont="1" applyFill="1" applyBorder="1" applyAlignment="1">
      <alignment horizontal="center" vertical="center" textRotation="90" wrapText="1"/>
    </xf>
    <xf numFmtId="0" fontId="20" fillId="20" borderId="11" xfId="0" applyFont="1" applyFill="1" applyBorder="1" applyAlignment="1">
      <alignment horizontal="center" vertical="center" textRotation="90" wrapText="1"/>
    </xf>
    <xf numFmtId="0" fontId="19" fillId="20" borderId="21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19" fillId="0" borderId="5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justify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indent="5"/>
    </xf>
    <xf numFmtId="0" fontId="19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21" borderId="0" xfId="0" applyFont="1" applyFill="1"/>
    <xf numFmtId="0" fontId="18" fillId="21" borderId="4" xfId="0" applyFont="1" applyFill="1" applyBorder="1" applyAlignment="1">
      <alignment horizontal="center" vertical="center" wrapText="1"/>
    </xf>
    <xf numFmtId="0" fontId="18" fillId="21" borderId="7" xfId="0" applyFont="1" applyFill="1" applyBorder="1" applyAlignment="1">
      <alignment horizontal="center" vertical="center" wrapText="1"/>
    </xf>
    <xf numFmtId="0" fontId="21" fillId="22" borderId="20" xfId="0" applyFont="1" applyFill="1" applyBorder="1" applyAlignment="1">
      <alignment horizontal="center" vertical="center" wrapText="1"/>
    </xf>
    <xf numFmtId="0" fontId="21" fillId="22" borderId="21" xfId="0" applyFont="1" applyFill="1" applyBorder="1" applyAlignment="1">
      <alignment horizontal="center" vertical="center" wrapText="1"/>
    </xf>
    <xf numFmtId="0" fontId="21" fillId="22" borderId="11" xfId="0" applyFont="1" applyFill="1" applyBorder="1" applyAlignment="1">
      <alignment horizontal="center" vertical="center" textRotation="90" wrapText="1"/>
    </xf>
    <xf numFmtId="0" fontId="21" fillId="22" borderId="12" xfId="0" applyFont="1" applyFill="1" applyBorder="1" applyAlignment="1">
      <alignment horizontal="center" vertical="center" textRotation="90" wrapText="1"/>
    </xf>
    <xf numFmtId="0" fontId="16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/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23" borderId="0" xfId="0" applyFont="1" applyFill="1"/>
    <xf numFmtId="0" fontId="18" fillId="21" borderId="0" xfId="0" applyFont="1" applyFill="1" applyAlignment="1">
      <alignment horizontal="center" vertical="center" wrapText="1"/>
    </xf>
    <xf numFmtId="0" fontId="19" fillId="21" borderId="0" xfId="0" applyFont="1" applyFill="1" applyAlignment="1">
      <alignment horizontal="left" vertical="center"/>
    </xf>
    <xf numFmtId="0" fontId="1" fillId="4" borderId="53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7" fillId="10" borderId="53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13" fillId="9" borderId="5" xfId="0" applyFont="1" applyFill="1" applyBorder="1" applyAlignment="1" applyProtection="1">
      <alignment horizontal="center" vertical="center" wrapText="1"/>
      <protection locked="0"/>
    </xf>
    <xf numFmtId="0" fontId="13" fillId="9" borderId="8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1" fillId="4" borderId="50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left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  <protection locked="0"/>
    </xf>
    <xf numFmtId="0" fontId="14" fillId="9" borderId="5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2" fontId="2" fillId="0" borderId="40" xfId="1" applyFont="1" applyBorder="1" applyAlignment="1">
      <alignment horizontal="center" vertical="center"/>
    </xf>
    <xf numFmtId="42" fontId="2" fillId="0" borderId="41" xfId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4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6" xfId="0" applyFont="1" applyFill="1" applyBorder="1" applyAlignment="1">
      <alignment horizontal="center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7" fillId="10" borderId="49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8" fillId="21" borderId="1" xfId="0" applyFont="1" applyFill="1" applyBorder="1" applyAlignment="1">
      <alignment horizontal="center" vertical="center"/>
    </xf>
    <xf numFmtId="0" fontId="18" fillId="21" borderId="2" xfId="0" applyFont="1" applyFill="1" applyBorder="1" applyAlignment="1">
      <alignment horizontal="center" vertical="center"/>
    </xf>
    <xf numFmtId="0" fontId="19" fillId="21" borderId="5" xfId="0" applyFont="1" applyFill="1" applyBorder="1" applyAlignment="1">
      <alignment horizontal="left" vertical="center"/>
    </xf>
    <xf numFmtId="0" fontId="19" fillId="21" borderId="8" xfId="0" applyFont="1" applyFill="1" applyBorder="1" applyAlignment="1">
      <alignment horizontal="left" vertical="center"/>
    </xf>
    <xf numFmtId="0" fontId="18" fillId="21" borderId="3" xfId="0" applyFont="1" applyFill="1" applyBorder="1" applyAlignment="1">
      <alignment horizontal="center" vertical="center"/>
    </xf>
    <xf numFmtId="0" fontId="19" fillId="21" borderId="6" xfId="0" applyFont="1" applyFill="1" applyBorder="1" applyAlignment="1">
      <alignment horizontal="left" vertical="center"/>
    </xf>
    <xf numFmtId="0" fontId="19" fillId="21" borderId="9" xfId="0" applyFont="1" applyFill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63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74</xdr:row>
      <xdr:rowOff>22413</xdr:rowOff>
    </xdr:from>
    <xdr:to>
      <xdr:col>2</xdr:col>
      <xdr:colOff>1030941</xdr:colOff>
      <xdr:row>81</xdr:row>
      <xdr:rowOff>156882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96AA27-D647-4D0E-A575-26682C7DB017}"/>
            </a:ext>
          </a:extLst>
        </xdr:cNvPr>
        <xdr:cNvSpPr/>
      </xdr:nvSpPr>
      <xdr:spPr>
        <a:xfrm>
          <a:off x="2117912" y="30849795"/>
          <a:ext cx="1019735" cy="1467969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88</xdr:row>
      <xdr:rowOff>22413</xdr:rowOff>
    </xdr:from>
    <xdr:to>
      <xdr:col>2</xdr:col>
      <xdr:colOff>1030941</xdr:colOff>
      <xdr:row>95</xdr:row>
      <xdr:rowOff>156882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992A202E-A51B-460F-A8B5-89C7C513DFDC}"/>
            </a:ext>
          </a:extLst>
        </xdr:cNvPr>
        <xdr:cNvSpPr/>
      </xdr:nvSpPr>
      <xdr:spPr>
        <a:xfrm>
          <a:off x="2117912" y="37248354"/>
          <a:ext cx="1019735" cy="146796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132</xdr:row>
      <xdr:rowOff>22413</xdr:rowOff>
    </xdr:from>
    <xdr:to>
      <xdr:col>2</xdr:col>
      <xdr:colOff>1030941</xdr:colOff>
      <xdr:row>139</xdr:row>
      <xdr:rowOff>156882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A567D3E-C766-483C-8819-88B9CD585A25}"/>
            </a:ext>
          </a:extLst>
        </xdr:cNvPr>
        <xdr:cNvSpPr/>
      </xdr:nvSpPr>
      <xdr:spPr>
        <a:xfrm>
          <a:off x="2117912" y="87439501"/>
          <a:ext cx="1019735" cy="152399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123</xdr:row>
      <xdr:rowOff>22413</xdr:rowOff>
    </xdr:from>
    <xdr:to>
      <xdr:col>2</xdr:col>
      <xdr:colOff>1030941</xdr:colOff>
      <xdr:row>130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ian.ramirez/Documents/MODIFICACION%20DE%20INSTRUMENTOS/F1.IN22.G1.P%20Intervencion%20de%20Apoyo%20RAJ%20v1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B"/>
      <sheetName val="DTH"/>
      <sheetName val="DHA"/>
      <sheetName val="CL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5"/>
  <sheetViews>
    <sheetView showGridLines="0" tabSelected="1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46" t="s">
        <v>0</v>
      </c>
      <c r="B1" s="247"/>
      <c r="C1" s="50"/>
      <c r="D1" s="48" t="s">
        <v>1</v>
      </c>
      <c r="E1" s="49"/>
      <c r="F1" s="48" t="s">
        <v>2</v>
      </c>
      <c r="G1" s="44"/>
      <c r="H1" s="47" t="s">
        <v>3</v>
      </c>
      <c r="I1" s="251" t="str">
        <f>+IF(OR(I19="valide todas las variables",I35="valide todas las variables",I45="valide todas las variables",I49="valide todas las variables",I54="valide todas las variables",I59="valide todas las variables",I62="valide todas las variables",I74="valide todas las variables",I83="valide todas las variables",I88="valide todas las variables",I97="valide todas las variables",I106="valide todas las variables",I113="valide todas las variables",I120="valide todas las variables",I123="valide todas las variables",I132="valide todas las variables",I142="valide todas las variables",I148="valide todas las variables",I162="valide todas las variables"),"",Consolidado!HW10)</f>
        <v/>
      </c>
      <c r="J1" s="252"/>
      <c r="M1" s="46"/>
    </row>
    <row r="2" spans="1:13" ht="15" customHeight="1" x14ac:dyDescent="0.2">
      <c r="A2" s="241" t="s">
        <v>4</v>
      </c>
      <c r="B2" s="242"/>
      <c r="C2" s="242"/>
      <c r="D2" s="242"/>
      <c r="E2" s="242"/>
      <c r="F2" s="242"/>
      <c r="G2" s="242"/>
      <c r="H2" s="242"/>
      <c r="I2" s="242"/>
      <c r="J2" s="243"/>
    </row>
    <row r="3" spans="1:13" ht="15" customHeight="1" x14ac:dyDescent="0.2">
      <c r="A3" s="184" t="s">
        <v>5</v>
      </c>
      <c r="B3" s="185"/>
      <c r="C3" s="185" t="s">
        <v>6</v>
      </c>
      <c r="D3" s="185"/>
      <c r="E3" s="185"/>
      <c r="F3" s="185"/>
      <c r="G3" s="185"/>
      <c r="H3" s="185"/>
      <c r="I3" s="185" t="s">
        <v>7</v>
      </c>
      <c r="J3" s="186"/>
    </row>
    <row r="4" spans="1:13" ht="20.100000000000001" customHeight="1" x14ac:dyDescent="0.2">
      <c r="A4" s="248" t="str">
        <f>+IFERROR(VLOOKUP(G1,[3]Directorio!$B$2:$Z$1100,2,FALSE),"")</f>
        <v/>
      </c>
      <c r="B4" s="249"/>
      <c r="C4" s="249" t="str">
        <f>+IFERROR(VLOOKUP(G1,[3]Directorio!$B$2:$Z$1100,3,FALSE),"")</f>
        <v/>
      </c>
      <c r="D4" s="249"/>
      <c r="E4" s="249"/>
      <c r="F4" s="249"/>
      <c r="G4" s="249"/>
      <c r="H4" s="249"/>
      <c r="I4" s="249" t="str">
        <f>+IFERROR(VLOOKUP(G1,[3]Directorio!$B$2:$Z$1100,4,FALSE),"")</f>
        <v/>
      </c>
      <c r="J4" s="250"/>
    </row>
    <row r="5" spans="1:13" ht="15" customHeight="1" x14ac:dyDescent="0.2">
      <c r="A5" s="184" t="s">
        <v>8</v>
      </c>
      <c r="B5" s="185"/>
      <c r="C5" s="185"/>
      <c r="D5" s="185"/>
      <c r="E5" s="185" t="s">
        <v>9</v>
      </c>
      <c r="F5" s="185"/>
      <c r="G5" s="185"/>
      <c r="H5" s="185"/>
      <c r="I5" s="185"/>
      <c r="J5" s="186"/>
    </row>
    <row r="6" spans="1:13" ht="15" customHeight="1" x14ac:dyDescent="0.2">
      <c r="A6" s="253" t="str">
        <f>+IFERROR(VLOOKUP(G1,[3]Directorio!$B$2:$Z$1100,5,FALSE),"")</f>
        <v/>
      </c>
      <c r="B6" s="244"/>
      <c r="C6" s="244"/>
      <c r="D6" s="244"/>
      <c r="E6" s="244" t="str">
        <f>+IFERROR(VLOOKUP(G1,[3]Directorio!$B$2:$Z$1100,6,FALSE),"")</f>
        <v/>
      </c>
      <c r="F6" s="244"/>
      <c r="G6" s="244"/>
      <c r="H6" s="244"/>
      <c r="I6" s="244"/>
      <c r="J6" s="254"/>
    </row>
    <row r="7" spans="1:13" ht="15" customHeight="1" x14ac:dyDescent="0.2">
      <c r="A7" s="184" t="s">
        <v>10</v>
      </c>
      <c r="B7" s="185"/>
      <c r="C7" s="185"/>
      <c r="D7" s="185"/>
      <c r="E7" s="185" t="s">
        <v>11</v>
      </c>
      <c r="F7" s="185"/>
      <c r="G7" s="185"/>
      <c r="H7" s="185" t="s">
        <v>12</v>
      </c>
      <c r="I7" s="185"/>
      <c r="J7" s="186"/>
    </row>
    <row r="8" spans="1:13" ht="15" customHeight="1" x14ac:dyDescent="0.2">
      <c r="A8" s="253" t="str">
        <f>+IFERROR(VLOOKUP(G1,[3]Directorio!$B$2:$Z$1100,7,FALSE),"")</f>
        <v/>
      </c>
      <c r="B8" s="244"/>
      <c r="C8" s="244"/>
      <c r="D8" s="244"/>
      <c r="E8" s="244" t="str">
        <f>+IFERROR(VLOOKUP(G1,[3]Directorio!$B$2:$Z$1100,8,FALSE),"")</f>
        <v/>
      </c>
      <c r="F8" s="244"/>
      <c r="G8" s="244"/>
      <c r="H8" s="244" t="str">
        <f>+IFERROR(VLOOKUP(G1,[3]Directorio!$B$2:$Z$1100,9,FALSE),"")</f>
        <v/>
      </c>
      <c r="I8" s="244"/>
      <c r="J8" s="254"/>
    </row>
    <row r="9" spans="1:13" ht="15" customHeight="1" x14ac:dyDescent="0.2">
      <c r="A9" s="184" t="s">
        <v>13</v>
      </c>
      <c r="B9" s="185"/>
      <c r="C9" s="185"/>
      <c r="D9" s="185" t="s">
        <v>14</v>
      </c>
      <c r="E9" s="185"/>
      <c r="F9" s="185"/>
      <c r="G9" s="185" t="s">
        <v>15</v>
      </c>
      <c r="H9" s="185"/>
      <c r="I9" s="185"/>
      <c r="J9" s="186"/>
    </row>
    <row r="10" spans="1:13" ht="30" customHeight="1" thickBot="1" x14ac:dyDescent="0.25">
      <c r="A10" s="237" t="str">
        <f>+IFERROR(VLOOKUP(G1,[3]Directorio!$B$2:$Z$1100,10,FALSE),"")</f>
        <v/>
      </c>
      <c r="B10" s="238"/>
      <c r="C10" s="238"/>
      <c r="D10" s="238" t="str">
        <f>+IFERROR(VLOOKUP(G1,[3]Directorio!$B$2:$Z$1100,11,FALSE),"")</f>
        <v/>
      </c>
      <c r="E10" s="238"/>
      <c r="F10" s="238"/>
      <c r="G10" s="239" t="str">
        <f>+IFERROR(VLOOKUP(G1,[3]Directorio!$B$2:$Z$1100,12,FALSE),"")</f>
        <v/>
      </c>
      <c r="H10" s="239"/>
      <c r="I10" s="239"/>
      <c r="J10" s="240"/>
    </row>
    <row r="11" spans="1:13" ht="15" customHeight="1" x14ac:dyDescent="0.2">
      <c r="A11" s="241" t="s">
        <v>16</v>
      </c>
      <c r="B11" s="242"/>
      <c r="C11" s="242"/>
      <c r="D11" s="242"/>
      <c r="E11" s="242"/>
      <c r="F11" s="242"/>
      <c r="G11" s="242"/>
      <c r="H11" s="242"/>
      <c r="I11" s="242"/>
      <c r="J11" s="243"/>
    </row>
    <row r="12" spans="1:13" ht="15" customHeight="1" x14ac:dyDescent="0.2">
      <c r="A12" s="93" t="s">
        <v>17</v>
      </c>
      <c r="B12" s="185" t="s">
        <v>18</v>
      </c>
      <c r="C12" s="185"/>
      <c r="D12" s="185"/>
      <c r="E12" s="220" t="s">
        <v>19</v>
      </c>
      <c r="F12" s="217"/>
      <c r="G12" s="220" t="s">
        <v>20</v>
      </c>
      <c r="H12" s="217"/>
      <c r="I12" s="220" t="s">
        <v>21</v>
      </c>
      <c r="J12" s="225"/>
    </row>
    <row r="13" spans="1:13" ht="15" customHeight="1" x14ac:dyDescent="0.2">
      <c r="A13" s="94" t="str">
        <f>+IFERROR(VLOOKUP(G1,[3]Directorio!$B$2:$Z$1100,13,FALSE),"")</f>
        <v/>
      </c>
      <c r="B13" s="244" t="str">
        <f>+IFERROR(VLOOKUP(G1,[3]Directorio!$B$2:$Z$1100,14,FALSE),"")</f>
        <v/>
      </c>
      <c r="C13" s="244"/>
      <c r="D13" s="244"/>
      <c r="E13" s="221" t="str">
        <f>+IFERROR(VLOOKUP(G1,[3]Directorio!$B$2:$Z$1100,15,FALSE),"")</f>
        <v/>
      </c>
      <c r="F13" s="219"/>
      <c r="G13" s="221" t="str">
        <f>+IFERROR(VLOOKUP(G1,[3]Directorio!$B$2:$Z$1100,16,FALSE),"")</f>
        <v/>
      </c>
      <c r="H13" s="219"/>
      <c r="I13" s="221" t="str">
        <f>+IFERROR(VLOOKUP(G1,[3]Directorio!$B$2:$Z$1100,17,FALSE),"")</f>
        <v/>
      </c>
      <c r="J13" s="245"/>
    </row>
    <row r="14" spans="1:13" ht="15" customHeight="1" x14ac:dyDescent="0.2">
      <c r="A14" s="216" t="s">
        <v>22</v>
      </c>
      <c r="B14" s="217"/>
      <c r="C14" s="220" t="s">
        <v>23</v>
      </c>
      <c r="D14" s="217"/>
      <c r="E14" s="220" t="s">
        <v>24</v>
      </c>
      <c r="F14" s="217"/>
      <c r="G14" s="185" t="s">
        <v>25</v>
      </c>
      <c r="H14" s="185"/>
      <c r="I14" s="185" t="s">
        <v>26</v>
      </c>
      <c r="J14" s="186"/>
    </row>
    <row r="15" spans="1:13" ht="15" customHeight="1" x14ac:dyDescent="0.2">
      <c r="A15" s="218" t="str">
        <f>+IFERROR(VLOOKUP(G1,[3]Directorio!$B$2:$Z$1100,18,FALSE),"")</f>
        <v/>
      </c>
      <c r="B15" s="219"/>
      <c r="C15" s="221" t="str">
        <f>+IFERROR(VLOOKUP(G1,[3]Directorio!$B$2:$Z$1100,19,FALSE),"")</f>
        <v/>
      </c>
      <c r="D15" s="219"/>
      <c r="E15" s="222" t="str">
        <f>+IFERROR(VLOOKUP(G1,[3]Directorio!$B$2:$Z$1100,20,FALSE),"")</f>
        <v/>
      </c>
      <c r="F15" s="223"/>
      <c r="G15" s="232" t="str">
        <f>+IFERROR(VLOOKUP(G1,[3]Directorio!$B$2:$Z$1100,21,FALSE),"")</f>
        <v/>
      </c>
      <c r="H15" s="232"/>
      <c r="I15" s="232" t="str">
        <f>+IFERROR(VLOOKUP(G1,[3]Directorio!$B$2:$Z$1100,22,FALSE),"")</f>
        <v/>
      </c>
      <c r="J15" s="233"/>
    </row>
    <row r="16" spans="1:13" ht="15" customHeight="1" x14ac:dyDescent="0.2">
      <c r="A16" s="216" t="s">
        <v>27</v>
      </c>
      <c r="B16" s="217"/>
      <c r="C16" s="220" t="s">
        <v>28</v>
      </c>
      <c r="D16" s="224"/>
      <c r="E16" s="224"/>
      <c r="F16" s="224"/>
      <c r="G16" s="217"/>
      <c r="H16" s="220" t="s">
        <v>29</v>
      </c>
      <c r="I16" s="224"/>
      <c r="J16" s="225"/>
    </row>
    <row r="17" spans="1:10" ht="15" customHeight="1" thickBot="1" x14ac:dyDescent="0.25">
      <c r="A17" s="226" t="str">
        <f>+IFERROR(VLOOKUP(G1,[3]Directorio!$B$2:$Z$1100,23,FALSE),"")</f>
        <v/>
      </c>
      <c r="B17" s="227"/>
      <c r="C17" s="228" t="str">
        <f>+IFERROR(VLOOKUP(G1,[3]Directorio!$B$2:$Z$1100,24,FALSE),"")</f>
        <v/>
      </c>
      <c r="D17" s="229"/>
      <c r="E17" s="229"/>
      <c r="F17" s="229"/>
      <c r="G17" s="230"/>
      <c r="H17" s="228" t="str">
        <f>+IFERROR(VLOOKUP(G1,[3]Directorio!$B$2:$Z$1100,25,FALSE),"")</f>
        <v/>
      </c>
      <c r="I17" s="229"/>
      <c r="J17" s="231"/>
    </row>
    <row r="18" spans="1:10" ht="24.95" customHeight="1" thickBot="1" x14ac:dyDescent="0.25">
      <c r="A18" s="234" t="s">
        <v>30</v>
      </c>
      <c r="B18" s="235"/>
      <c r="C18" s="235"/>
      <c r="D18" s="235"/>
      <c r="E18" s="235"/>
      <c r="F18" s="235"/>
      <c r="G18" s="235"/>
      <c r="H18" s="235"/>
      <c r="I18" s="235"/>
      <c r="J18" s="236"/>
    </row>
    <row r="19" spans="1:10" ht="39.950000000000003" customHeight="1" thickBot="1" x14ac:dyDescent="0.25">
      <c r="A19" s="145" t="s">
        <v>221</v>
      </c>
      <c r="B19" s="146"/>
      <c r="C19" s="146"/>
      <c r="D19" s="146"/>
      <c r="E19" s="146"/>
      <c r="F19" s="146"/>
      <c r="G19" s="146"/>
      <c r="H19" s="147"/>
      <c r="I19" s="148" t="str">
        <f>+IF(OR(D20="Valide todos los criterios"),"Valide todas las variables",IF(AND(D20="Cumple variable"),"Cumple obligación","No cumple obligación"))</f>
        <v>Valide todas las variables</v>
      </c>
      <c r="J19" s="149"/>
    </row>
    <row r="20" spans="1:10" ht="20.100000000000001" customHeight="1" x14ac:dyDescent="0.2">
      <c r="A20" s="150" t="s">
        <v>221</v>
      </c>
      <c r="B20" s="8" t="s">
        <v>31</v>
      </c>
      <c r="C20" s="9"/>
      <c r="D20" s="200" t="str">
        <f>+IF(OR(C20="",C21="",C22="",C23="",C24="",C25="",C26="",C27="",C28="",C29="",C30="",C31="",C32="",C33="",C34=""),"Valide todos los criterios",IF(AND(C20="Cumple",C21="Cumple",C22="Cumple",C23="Cumple",C24="Cumple",C25="Cumple",C26="Cumple",C27="Cumple",C28="Cumple",C29="Cumple",C30="Cumple",C31="Cumple",C32="Cumple",C33="Cumple",C34="Cumple"),"Cumple variable","No cumple variable"))</f>
        <v>Valide todos los criterios</v>
      </c>
      <c r="E20" s="156" t="s">
        <v>32</v>
      </c>
      <c r="F20" s="156"/>
      <c r="G20" s="156"/>
      <c r="H20" s="156"/>
      <c r="I20" s="156"/>
      <c r="J20" s="157"/>
    </row>
    <row r="21" spans="1:10" ht="20.100000000000001" customHeight="1" x14ac:dyDescent="0.2">
      <c r="A21" s="151"/>
      <c r="B21" s="6" t="s">
        <v>33</v>
      </c>
      <c r="C21" s="7"/>
      <c r="D21" s="201"/>
      <c r="E21" s="158"/>
      <c r="F21" s="159"/>
      <c r="G21" s="159"/>
      <c r="H21" s="159"/>
      <c r="I21" s="159"/>
      <c r="J21" s="160"/>
    </row>
    <row r="22" spans="1:10" ht="20.100000000000001" customHeight="1" x14ac:dyDescent="0.2">
      <c r="A22" s="151"/>
      <c r="B22" s="6" t="s">
        <v>34</v>
      </c>
      <c r="C22" s="7"/>
      <c r="D22" s="201"/>
      <c r="E22" s="158"/>
      <c r="F22" s="159"/>
      <c r="G22" s="159"/>
      <c r="H22" s="159"/>
      <c r="I22" s="159"/>
      <c r="J22" s="160"/>
    </row>
    <row r="23" spans="1:10" ht="20.100000000000001" customHeight="1" x14ac:dyDescent="0.2">
      <c r="A23" s="169"/>
      <c r="B23" s="12" t="s">
        <v>35</v>
      </c>
      <c r="C23" s="13"/>
      <c r="D23" s="208"/>
      <c r="E23" s="158"/>
      <c r="F23" s="159"/>
      <c r="G23" s="159"/>
      <c r="H23" s="159"/>
      <c r="I23" s="159"/>
      <c r="J23" s="160"/>
    </row>
    <row r="24" spans="1:10" ht="20.100000000000001" customHeight="1" x14ac:dyDescent="0.2">
      <c r="A24" s="169"/>
      <c r="B24" s="12" t="s">
        <v>36</v>
      </c>
      <c r="C24" s="13"/>
      <c r="D24" s="208"/>
      <c r="E24" s="158"/>
      <c r="F24" s="159"/>
      <c r="G24" s="159"/>
      <c r="H24" s="159"/>
      <c r="I24" s="159"/>
      <c r="J24" s="160"/>
    </row>
    <row r="25" spans="1:10" ht="20.100000000000001" customHeight="1" x14ac:dyDescent="0.2">
      <c r="A25" s="169"/>
      <c r="B25" s="12" t="s">
        <v>37</v>
      </c>
      <c r="C25" s="13"/>
      <c r="D25" s="208"/>
      <c r="E25" s="158"/>
      <c r="F25" s="159"/>
      <c r="G25" s="159"/>
      <c r="H25" s="159"/>
      <c r="I25" s="159"/>
      <c r="J25" s="160"/>
    </row>
    <row r="26" spans="1:10" ht="20.100000000000001" customHeight="1" x14ac:dyDescent="0.2">
      <c r="A26" s="169"/>
      <c r="B26" s="12" t="s">
        <v>38</v>
      </c>
      <c r="C26" s="13"/>
      <c r="D26" s="208"/>
      <c r="E26" s="158"/>
      <c r="F26" s="159"/>
      <c r="G26" s="159"/>
      <c r="H26" s="159"/>
      <c r="I26" s="159"/>
      <c r="J26" s="160"/>
    </row>
    <row r="27" spans="1:10" ht="20.100000000000001" customHeight="1" x14ac:dyDescent="0.2">
      <c r="A27" s="169"/>
      <c r="B27" s="12" t="s">
        <v>39</v>
      </c>
      <c r="C27" s="13"/>
      <c r="D27" s="208"/>
      <c r="E27" s="158"/>
      <c r="F27" s="159"/>
      <c r="G27" s="159"/>
      <c r="H27" s="159"/>
      <c r="I27" s="159"/>
      <c r="J27" s="160"/>
    </row>
    <row r="28" spans="1:10" ht="20.100000000000001" customHeight="1" x14ac:dyDescent="0.2">
      <c r="A28" s="169"/>
      <c r="B28" s="12" t="s">
        <v>40</v>
      </c>
      <c r="C28" s="13"/>
      <c r="D28" s="208"/>
      <c r="E28" s="158"/>
      <c r="F28" s="159"/>
      <c r="G28" s="159"/>
      <c r="H28" s="159"/>
      <c r="I28" s="159"/>
      <c r="J28" s="160"/>
    </row>
    <row r="29" spans="1:10" ht="20.100000000000001" customHeight="1" x14ac:dyDescent="0.2">
      <c r="A29" s="169"/>
      <c r="B29" s="12" t="s">
        <v>45</v>
      </c>
      <c r="C29" s="13"/>
      <c r="D29" s="208"/>
      <c r="E29" s="158"/>
      <c r="F29" s="159"/>
      <c r="G29" s="159"/>
      <c r="H29" s="159"/>
      <c r="I29" s="159"/>
      <c r="J29" s="160"/>
    </row>
    <row r="30" spans="1:10" ht="20.100000000000001" customHeight="1" x14ac:dyDescent="0.2">
      <c r="A30" s="169"/>
      <c r="B30" s="12" t="s">
        <v>46</v>
      </c>
      <c r="C30" s="13"/>
      <c r="D30" s="208"/>
      <c r="E30" s="158"/>
      <c r="F30" s="159"/>
      <c r="G30" s="159"/>
      <c r="H30" s="159"/>
      <c r="I30" s="159"/>
      <c r="J30" s="160"/>
    </row>
    <row r="31" spans="1:10" ht="20.100000000000001" customHeight="1" x14ac:dyDescent="0.2">
      <c r="A31" s="169"/>
      <c r="B31" s="12" t="s">
        <v>47</v>
      </c>
      <c r="C31" s="13"/>
      <c r="D31" s="208"/>
      <c r="E31" s="158"/>
      <c r="F31" s="159"/>
      <c r="G31" s="159"/>
      <c r="H31" s="159"/>
      <c r="I31" s="159"/>
      <c r="J31" s="160"/>
    </row>
    <row r="32" spans="1:10" ht="20.100000000000001" customHeight="1" x14ac:dyDescent="0.2">
      <c r="A32" s="169"/>
      <c r="B32" s="12" t="s">
        <v>48</v>
      </c>
      <c r="C32" s="13"/>
      <c r="D32" s="208"/>
      <c r="E32" s="158"/>
      <c r="F32" s="159"/>
      <c r="G32" s="159"/>
      <c r="H32" s="159"/>
      <c r="I32" s="159"/>
      <c r="J32" s="160"/>
    </row>
    <row r="33" spans="1:10" ht="20.100000000000001" customHeight="1" x14ac:dyDescent="0.2">
      <c r="A33" s="169"/>
      <c r="B33" s="12" t="s">
        <v>49</v>
      </c>
      <c r="C33" s="13"/>
      <c r="D33" s="208"/>
      <c r="E33" s="158"/>
      <c r="F33" s="159"/>
      <c r="G33" s="159"/>
      <c r="H33" s="159"/>
      <c r="I33" s="159"/>
      <c r="J33" s="160"/>
    </row>
    <row r="34" spans="1:10" ht="20.100000000000001" customHeight="1" thickBot="1" x14ac:dyDescent="0.25">
      <c r="A34" s="152"/>
      <c r="B34" s="10" t="s">
        <v>50</v>
      </c>
      <c r="C34" s="11"/>
      <c r="D34" s="202"/>
      <c r="E34" s="161"/>
      <c r="F34" s="162"/>
      <c r="G34" s="162"/>
      <c r="H34" s="162"/>
      <c r="I34" s="162"/>
      <c r="J34" s="163"/>
    </row>
    <row r="35" spans="1:10" ht="39.950000000000003" customHeight="1" thickBot="1" x14ac:dyDescent="0.25">
      <c r="A35" s="145" t="s">
        <v>222</v>
      </c>
      <c r="B35" s="146"/>
      <c r="C35" s="146"/>
      <c r="D35" s="146"/>
      <c r="E35" s="146"/>
      <c r="F35" s="146"/>
      <c r="G35" s="146"/>
      <c r="H35" s="147"/>
      <c r="I35" s="148" t="str">
        <f>+IF(C44="X","Obligación no aplica",IF(OR(D36="Valide todos los criterios"),"Valide todas las variables",IF(AND(D36="Cumple variable"),"Cumple obligación","No cumple obligación")))</f>
        <v>Valide todas las variables</v>
      </c>
      <c r="J35" s="149"/>
    </row>
    <row r="36" spans="1:10" ht="20.100000000000001" customHeight="1" x14ac:dyDescent="0.2">
      <c r="A36" s="150" t="s">
        <v>222</v>
      </c>
      <c r="B36" s="8" t="s">
        <v>31</v>
      </c>
      <c r="C36" s="9"/>
      <c r="D36" s="200" t="str">
        <f>+IF(C44="X","Variable no aplica",IF(OR(C36="",C37="",C38="",C39="",C40="",C41="",C42="",C43=""),"Valide todos los criterios",IF(OR(C36="No cumple",C37="No cumple",C38="No cumple",C39="No cumple",C40="No cumple",C41="No cumple",C42="No cumple",C43="No cumple"),"No cumple variable","Cumple variable")))</f>
        <v>Valide todos los criterios</v>
      </c>
      <c r="E36" s="156" t="s">
        <v>32</v>
      </c>
      <c r="F36" s="156"/>
      <c r="G36" s="156"/>
      <c r="H36" s="156"/>
      <c r="I36" s="156"/>
      <c r="J36" s="157"/>
    </row>
    <row r="37" spans="1:10" ht="20.100000000000001" customHeight="1" x14ac:dyDescent="0.2">
      <c r="A37" s="151"/>
      <c r="B37" s="6" t="s">
        <v>33</v>
      </c>
      <c r="C37" s="7"/>
      <c r="D37" s="201"/>
      <c r="E37" s="158"/>
      <c r="F37" s="159"/>
      <c r="G37" s="159"/>
      <c r="H37" s="159"/>
      <c r="I37" s="159"/>
      <c r="J37" s="160"/>
    </row>
    <row r="38" spans="1:10" ht="20.100000000000001" customHeight="1" x14ac:dyDescent="0.2">
      <c r="A38" s="151"/>
      <c r="B38" s="6" t="s">
        <v>34</v>
      </c>
      <c r="C38" s="7"/>
      <c r="D38" s="201"/>
      <c r="E38" s="158"/>
      <c r="F38" s="159"/>
      <c r="G38" s="159"/>
      <c r="H38" s="159"/>
      <c r="I38" s="159"/>
      <c r="J38" s="160"/>
    </row>
    <row r="39" spans="1:10" ht="20.100000000000001" customHeight="1" x14ac:dyDescent="0.2">
      <c r="A39" s="151"/>
      <c r="B39" s="6" t="s">
        <v>35</v>
      </c>
      <c r="C39" s="7"/>
      <c r="D39" s="201"/>
      <c r="E39" s="158"/>
      <c r="F39" s="159"/>
      <c r="G39" s="159"/>
      <c r="H39" s="159"/>
      <c r="I39" s="159"/>
      <c r="J39" s="160"/>
    </row>
    <row r="40" spans="1:10" ht="20.100000000000001" customHeight="1" x14ac:dyDescent="0.2">
      <c r="A40" s="151"/>
      <c r="B40" s="6" t="s">
        <v>36</v>
      </c>
      <c r="C40" s="13"/>
      <c r="D40" s="201"/>
      <c r="E40" s="158"/>
      <c r="F40" s="159"/>
      <c r="G40" s="159"/>
      <c r="H40" s="159"/>
      <c r="I40" s="159"/>
      <c r="J40" s="160"/>
    </row>
    <row r="41" spans="1:10" ht="20.100000000000001" customHeight="1" x14ac:dyDescent="0.2">
      <c r="A41" s="151"/>
      <c r="B41" s="6" t="s">
        <v>37</v>
      </c>
      <c r="C41" s="7"/>
      <c r="D41" s="201"/>
      <c r="E41" s="158"/>
      <c r="F41" s="159"/>
      <c r="G41" s="159"/>
      <c r="H41" s="159"/>
      <c r="I41" s="159"/>
      <c r="J41" s="160"/>
    </row>
    <row r="42" spans="1:10" ht="20.100000000000001" customHeight="1" x14ac:dyDescent="0.2">
      <c r="A42" s="151"/>
      <c r="B42" s="6" t="s">
        <v>38</v>
      </c>
      <c r="C42" s="7"/>
      <c r="D42" s="201"/>
      <c r="E42" s="158"/>
      <c r="F42" s="159"/>
      <c r="G42" s="159"/>
      <c r="H42" s="159"/>
      <c r="I42" s="159"/>
      <c r="J42" s="160"/>
    </row>
    <row r="43" spans="1:10" ht="20.100000000000001" customHeight="1" x14ac:dyDescent="0.2">
      <c r="A43" s="169"/>
      <c r="B43" s="6" t="s">
        <v>39</v>
      </c>
      <c r="C43" s="13"/>
      <c r="D43" s="208"/>
      <c r="E43" s="158"/>
      <c r="F43" s="159"/>
      <c r="G43" s="159"/>
      <c r="H43" s="159"/>
      <c r="I43" s="159"/>
      <c r="J43" s="160"/>
    </row>
    <row r="44" spans="1:10" ht="20.100000000000001" customHeight="1" thickBot="1" x14ac:dyDescent="0.25">
      <c r="A44" s="152"/>
      <c r="B44" s="14" t="s">
        <v>41</v>
      </c>
      <c r="C44" s="15"/>
      <c r="D44" s="202"/>
      <c r="E44" s="161"/>
      <c r="F44" s="162"/>
      <c r="G44" s="162"/>
      <c r="H44" s="162"/>
      <c r="I44" s="162"/>
      <c r="J44" s="163"/>
    </row>
    <row r="45" spans="1:10" ht="39.950000000000003" customHeight="1" thickBot="1" x14ac:dyDescent="0.25">
      <c r="A45" s="145" t="s">
        <v>42</v>
      </c>
      <c r="B45" s="146"/>
      <c r="C45" s="146"/>
      <c r="D45" s="146"/>
      <c r="E45" s="146"/>
      <c r="F45" s="146"/>
      <c r="G45" s="146"/>
      <c r="H45" s="147"/>
      <c r="I45" s="148" t="str">
        <f>+IF(OR(D46="Valide todos los criterios"),"Valide todas las variables",IF(AND(D46="Cumple variable"),"Cumple obligación","No cumple obligación"))</f>
        <v>Valide todas las variables</v>
      </c>
      <c r="J45" s="149"/>
    </row>
    <row r="46" spans="1:10" ht="20.100000000000001" customHeight="1" x14ac:dyDescent="0.2">
      <c r="A46" s="150" t="s">
        <v>42</v>
      </c>
      <c r="B46" s="8" t="s">
        <v>31</v>
      </c>
      <c r="C46" s="9"/>
      <c r="D46" s="170" t="str">
        <f>+IF(OR(C46="",C47="",C48=""),"Valide todos los criterios",IF(AND(C46="Cumple",C47="Cumple",C48="Cumple"),"Cumple variable","No cumple variable"))</f>
        <v>Valide todos los criterios</v>
      </c>
      <c r="E46" s="156" t="s">
        <v>32</v>
      </c>
      <c r="F46" s="156"/>
      <c r="G46" s="156"/>
      <c r="H46" s="156"/>
      <c r="I46" s="156"/>
      <c r="J46" s="157"/>
    </row>
    <row r="47" spans="1:10" ht="80.099999999999994" customHeight="1" x14ac:dyDescent="0.2">
      <c r="A47" s="151"/>
      <c r="B47" s="6" t="s">
        <v>33</v>
      </c>
      <c r="C47" s="7"/>
      <c r="D47" s="171"/>
      <c r="E47" s="158"/>
      <c r="F47" s="159"/>
      <c r="G47" s="159"/>
      <c r="H47" s="159"/>
      <c r="I47" s="159"/>
      <c r="J47" s="160"/>
    </row>
    <row r="48" spans="1:10" ht="80.099999999999994" customHeight="1" thickBot="1" x14ac:dyDescent="0.25">
      <c r="A48" s="152"/>
      <c r="B48" s="10" t="s">
        <v>34</v>
      </c>
      <c r="C48" s="11"/>
      <c r="D48" s="172"/>
      <c r="E48" s="161"/>
      <c r="F48" s="162"/>
      <c r="G48" s="162"/>
      <c r="H48" s="162"/>
      <c r="I48" s="162"/>
      <c r="J48" s="163"/>
    </row>
    <row r="49" spans="1:10" ht="39.950000000000003" customHeight="1" thickBot="1" x14ac:dyDescent="0.25">
      <c r="A49" s="164" t="s">
        <v>43</v>
      </c>
      <c r="B49" s="165"/>
      <c r="C49" s="165"/>
      <c r="D49" s="165"/>
      <c r="E49" s="165"/>
      <c r="F49" s="165"/>
      <c r="G49" s="165"/>
      <c r="H49" s="166"/>
      <c r="I49" s="167" t="str">
        <f>+IF(C53="X","Obligación no aplica",IF(OR(D50="Valide todos los criterios"),"Valide todas las variables",IF(AND(D50="Cumple variable"),"Cumple obligación","No cumple obligación")))</f>
        <v>Valide todas las variables</v>
      </c>
      <c r="J49" s="168"/>
    </row>
    <row r="50" spans="1:10" ht="20.100000000000001" customHeight="1" x14ac:dyDescent="0.2">
      <c r="A50" s="150" t="s">
        <v>43</v>
      </c>
      <c r="B50" s="8" t="s">
        <v>31</v>
      </c>
      <c r="C50" s="9"/>
      <c r="D50" s="200" t="str">
        <f>+IF(C53="X","Variable no aplica",IF(OR(C50="",C51="",C52=""),"Valide todos los criterios",IF(OR(C50="No cumple",C51="No cumple",C52="No cumple"),"No cumple variable","Cumple variable")))</f>
        <v>Valide todos los criterios</v>
      </c>
      <c r="E50" s="156" t="s">
        <v>32</v>
      </c>
      <c r="F50" s="156"/>
      <c r="G50" s="156"/>
      <c r="H50" s="156"/>
      <c r="I50" s="156"/>
      <c r="J50" s="157"/>
    </row>
    <row r="51" spans="1:10" ht="80.099999999999994" customHeight="1" x14ac:dyDescent="0.2">
      <c r="A51" s="151"/>
      <c r="B51" s="6" t="s">
        <v>33</v>
      </c>
      <c r="C51" s="7"/>
      <c r="D51" s="201"/>
      <c r="E51" s="203"/>
      <c r="F51" s="203"/>
      <c r="G51" s="203"/>
      <c r="H51" s="203"/>
      <c r="I51" s="203"/>
      <c r="J51" s="204"/>
    </row>
    <row r="52" spans="1:10" ht="80.099999999999994" customHeight="1" x14ac:dyDescent="0.2">
      <c r="A52" s="151"/>
      <c r="B52" s="6" t="s">
        <v>34</v>
      </c>
      <c r="C52" s="7"/>
      <c r="D52" s="201"/>
      <c r="E52" s="203"/>
      <c r="F52" s="203"/>
      <c r="G52" s="203"/>
      <c r="H52" s="203"/>
      <c r="I52" s="203"/>
      <c r="J52" s="204"/>
    </row>
    <row r="53" spans="1:10" ht="20.100000000000001" customHeight="1" thickBot="1" x14ac:dyDescent="0.25">
      <c r="A53" s="152"/>
      <c r="B53" s="14" t="s">
        <v>41</v>
      </c>
      <c r="C53" s="15"/>
      <c r="D53" s="202"/>
      <c r="E53" s="205"/>
      <c r="F53" s="205"/>
      <c r="G53" s="205"/>
      <c r="H53" s="205"/>
      <c r="I53" s="205"/>
      <c r="J53" s="206"/>
    </row>
    <row r="54" spans="1:10" ht="39.950000000000003" customHeight="1" thickBot="1" x14ac:dyDescent="0.25">
      <c r="A54" s="140" t="s">
        <v>44</v>
      </c>
      <c r="B54" s="141"/>
      <c r="C54" s="141"/>
      <c r="D54" s="141"/>
      <c r="E54" s="141"/>
      <c r="F54" s="141"/>
      <c r="G54" s="141"/>
      <c r="H54" s="142"/>
      <c r="I54" s="143" t="str">
        <f>+IF(OR(D55="Valide todos los criterios"),"Valide todas las variables",IF(OR(D55="No cumple variable"),"No cumple obligación","Cumple obligación"))</f>
        <v>Valide todas las variables</v>
      </c>
      <c r="J54" s="144"/>
    </row>
    <row r="55" spans="1:10" ht="20.100000000000001" customHeight="1" x14ac:dyDescent="0.2">
      <c r="A55" s="150" t="s">
        <v>223</v>
      </c>
      <c r="B55" s="8" t="s">
        <v>31</v>
      </c>
      <c r="C55" s="9"/>
      <c r="D55" s="200" t="str">
        <f>+IF(OR(C55="",C56="",C57="",C58=""),"Valide todos los criterios",IF(AND(C55="Cumple",C56="Cumple",C57="Cumple",C58="Cumple"),"Cumple variable","No cumple variable"))</f>
        <v>Valide todos los criterios</v>
      </c>
      <c r="E55" s="156" t="s">
        <v>32</v>
      </c>
      <c r="F55" s="156"/>
      <c r="G55" s="156"/>
      <c r="H55" s="156"/>
      <c r="I55" s="156"/>
      <c r="J55" s="157"/>
    </row>
    <row r="56" spans="1:10" ht="39.950000000000003" customHeight="1" x14ac:dyDescent="0.2">
      <c r="A56" s="151"/>
      <c r="B56" s="6" t="s">
        <v>33</v>
      </c>
      <c r="C56" s="7"/>
      <c r="D56" s="201"/>
      <c r="E56" s="158"/>
      <c r="F56" s="159"/>
      <c r="G56" s="159"/>
      <c r="H56" s="159"/>
      <c r="I56" s="159"/>
      <c r="J56" s="160"/>
    </row>
    <row r="57" spans="1:10" ht="39.950000000000003" customHeight="1" x14ac:dyDescent="0.2">
      <c r="A57" s="169"/>
      <c r="B57" s="6" t="s">
        <v>34</v>
      </c>
      <c r="C57" s="13"/>
      <c r="D57" s="208"/>
      <c r="E57" s="158"/>
      <c r="F57" s="159"/>
      <c r="G57" s="159"/>
      <c r="H57" s="159"/>
      <c r="I57" s="159"/>
      <c r="J57" s="160"/>
    </row>
    <row r="58" spans="1:10" ht="39.950000000000003" customHeight="1" thickBot="1" x14ac:dyDescent="0.25">
      <c r="A58" s="169"/>
      <c r="B58" s="12" t="s">
        <v>35</v>
      </c>
      <c r="C58" s="13"/>
      <c r="D58" s="208"/>
      <c r="E58" s="158"/>
      <c r="F58" s="159"/>
      <c r="G58" s="159"/>
      <c r="H58" s="159"/>
      <c r="I58" s="159"/>
      <c r="J58" s="160"/>
    </row>
    <row r="59" spans="1:10" ht="39.950000000000003" customHeight="1" thickBot="1" x14ac:dyDescent="0.25">
      <c r="A59" s="145" t="s">
        <v>177</v>
      </c>
      <c r="B59" s="146"/>
      <c r="C59" s="146"/>
      <c r="D59" s="146"/>
      <c r="E59" s="146"/>
      <c r="F59" s="146"/>
      <c r="G59" s="146"/>
      <c r="H59" s="147"/>
      <c r="I59" s="148" t="str">
        <f>+IF(D60="Variable no aplica","Obligación no aplica",IF(OR(D60="Valide todos los criterios"),"Valide todas las variables",IF(AND(D60="Cumple variable"),"Cumple obligación","No cumple obligación")))</f>
        <v>Valide todas las variables</v>
      </c>
      <c r="J59" s="149"/>
    </row>
    <row r="60" spans="1:10" ht="20.100000000000001" customHeight="1" x14ac:dyDescent="0.2">
      <c r="A60" s="150" t="s">
        <v>177</v>
      </c>
      <c r="B60" s="96" t="s">
        <v>31</v>
      </c>
      <c r="C60" s="95"/>
      <c r="D60" s="170" t="str">
        <f>+IF(OR(C60="",C61=""),"Valide todos los criterios",IF(AND(C60="No aplica",C61="No aplica"),"Variable no aplica",IF(OR(C60="No cumple",C61="No cumple"),"No cumple variable","Cumple variable")))</f>
        <v>Valide todos los criterios</v>
      </c>
      <c r="E60" s="156" t="s">
        <v>32</v>
      </c>
      <c r="F60" s="156"/>
      <c r="G60" s="156"/>
      <c r="H60" s="156"/>
      <c r="I60" s="156"/>
      <c r="J60" s="157"/>
    </row>
    <row r="61" spans="1:10" ht="110.1" customHeight="1" thickBot="1" x14ac:dyDescent="0.25">
      <c r="A61" s="152"/>
      <c r="B61" s="10" t="s">
        <v>33</v>
      </c>
      <c r="C61" s="11"/>
      <c r="D61" s="172"/>
      <c r="E61" s="161"/>
      <c r="F61" s="162"/>
      <c r="G61" s="162"/>
      <c r="H61" s="162"/>
      <c r="I61" s="162"/>
      <c r="J61" s="163"/>
    </row>
    <row r="62" spans="1:10" ht="39.950000000000003" customHeight="1" thickBot="1" x14ac:dyDescent="0.25">
      <c r="A62" s="145" t="s">
        <v>178</v>
      </c>
      <c r="B62" s="146"/>
      <c r="C62" s="146"/>
      <c r="D62" s="146"/>
      <c r="E62" s="146"/>
      <c r="F62" s="146"/>
      <c r="G62" s="146"/>
      <c r="H62" s="147"/>
      <c r="I62" s="148" t="str">
        <f>+IF(OR(D63="Valide todos los criterios"),"Valide todas las variables",IF(AND(D63="Cumple variable"),"Cumple obligación","No cumple obligación"))</f>
        <v>Valide todas las variables</v>
      </c>
      <c r="J62" s="149"/>
    </row>
    <row r="63" spans="1:10" ht="20.100000000000001" customHeight="1" x14ac:dyDescent="0.2">
      <c r="A63" s="150" t="s">
        <v>178</v>
      </c>
      <c r="B63" s="8" t="s">
        <v>31</v>
      </c>
      <c r="C63" s="9"/>
      <c r="D63" s="200" t="str">
        <f>+IF(OR(C63="",C64="",C65="",C66="",C67="",C68="",C69="",C70="",C71="",C72="",C73=""),"Valide todos los criterios",IF(AND(C63="Cumple",C64="Cumple",C65="Cumple",C66="Cumple",C67="Cumple",C68="Cumple",C69="Cumple",C70="Cumple",C71="Cumple",C72="Cumple",C73="Cumple"),"Cumple variable","No cumple variable"))</f>
        <v>Valide todos los criterios</v>
      </c>
      <c r="E63" s="156" t="s">
        <v>32</v>
      </c>
      <c r="F63" s="156"/>
      <c r="G63" s="156"/>
      <c r="H63" s="156"/>
      <c r="I63" s="156"/>
      <c r="J63" s="157"/>
    </row>
    <row r="64" spans="1:10" ht="17.100000000000001" customHeight="1" x14ac:dyDescent="0.2">
      <c r="A64" s="207"/>
      <c r="B64" s="6" t="s">
        <v>33</v>
      </c>
      <c r="C64" s="7"/>
      <c r="D64" s="201"/>
      <c r="E64" s="209"/>
      <c r="F64" s="210"/>
      <c r="G64" s="210"/>
      <c r="H64" s="210"/>
      <c r="I64" s="210"/>
      <c r="J64" s="211"/>
    </row>
    <row r="65" spans="1:10" ht="17.100000000000001" customHeight="1" x14ac:dyDescent="0.2">
      <c r="A65" s="207"/>
      <c r="B65" s="6" t="s">
        <v>34</v>
      </c>
      <c r="C65" s="7"/>
      <c r="D65" s="201"/>
      <c r="E65" s="158"/>
      <c r="F65" s="159"/>
      <c r="G65" s="159"/>
      <c r="H65" s="159"/>
      <c r="I65" s="159"/>
      <c r="J65" s="160"/>
    </row>
    <row r="66" spans="1:10" ht="17.100000000000001" customHeight="1" x14ac:dyDescent="0.2">
      <c r="A66" s="207"/>
      <c r="B66" s="6" t="s">
        <v>35</v>
      </c>
      <c r="C66" s="7"/>
      <c r="D66" s="201"/>
      <c r="E66" s="158"/>
      <c r="F66" s="159"/>
      <c r="G66" s="159"/>
      <c r="H66" s="159"/>
      <c r="I66" s="159"/>
      <c r="J66" s="160"/>
    </row>
    <row r="67" spans="1:10" ht="17.100000000000001" customHeight="1" x14ac:dyDescent="0.2">
      <c r="A67" s="207"/>
      <c r="B67" s="12" t="s">
        <v>36</v>
      </c>
      <c r="C67" s="13"/>
      <c r="D67" s="208"/>
      <c r="E67" s="158"/>
      <c r="F67" s="159"/>
      <c r="G67" s="159"/>
      <c r="H67" s="159"/>
      <c r="I67" s="159"/>
      <c r="J67" s="160"/>
    </row>
    <row r="68" spans="1:10" ht="17.100000000000001" customHeight="1" x14ac:dyDescent="0.2">
      <c r="A68" s="207"/>
      <c r="B68" s="12" t="s">
        <v>37</v>
      </c>
      <c r="C68" s="13"/>
      <c r="D68" s="208"/>
      <c r="E68" s="158"/>
      <c r="F68" s="159"/>
      <c r="G68" s="159"/>
      <c r="H68" s="159"/>
      <c r="I68" s="159"/>
      <c r="J68" s="160"/>
    </row>
    <row r="69" spans="1:10" ht="17.100000000000001" customHeight="1" x14ac:dyDescent="0.2">
      <c r="A69" s="207"/>
      <c r="B69" s="12" t="s">
        <v>38</v>
      </c>
      <c r="C69" s="13"/>
      <c r="D69" s="208"/>
      <c r="E69" s="158"/>
      <c r="F69" s="159"/>
      <c r="G69" s="159"/>
      <c r="H69" s="159"/>
      <c r="I69" s="159"/>
      <c r="J69" s="160"/>
    </row>
    <row r="70" spans="1:10" ht="17.100000000000001" customHeight="1" x14ac:dyDescent="0.2">
      <c r="A70" s="207"/>
      <c r="B70" s="12" t="s">
        <v>39</v>
      </c>
      <c r="C70" s="13"/>
      <c r="D70" s="208"/>
      <c r="E70" s="158"/>
      <c r="F70" s="159"/>
      <c r="G70" s="159"/>
      <c r="H70" s="159"/>
      <c r="I70" s="159"/>
      <c r="J70" s="160"/>
    </row>
    <row r="71" spans="1:10" ht="17.100000000000001" customHeight="1" x14ac:dyDescent="0.2">
      <c r="A71" s="207"/>
      <c r="B71" s="12" t="s">
        <v>40</v>
      </c>
      <c r="C71" s="13"/>
      <c r="D71" s="208"/>
      <c r="E71" s="158"/>
      <c r="F71" s="159"/>
      <c r="G71" s="159"/>
      <c r="H71" s="159"/>
      <c r="I71" s="159"/>
      <c r="J71" s="160"/>
    </row>
    <row r="72" spans="1:10" ht="17.100000000000001" customHeight="1" x14ac:dyDescent="0.2">
      <c r="A72" s="207"/>
      <c r="B72" s="12" t="s">
        <v>45</v>
      </c>
      <c r="C72" s="13"/>
      <c r="D72" s="208"/>
      <c r="E72" s="158"/>
      <c r="F72" s="159"/>
      <c r="G72" s="159"/>
      <c r="H72" s="159"/>
      <c r="I72" s="159"/>
      <c r="J72" s="160"/>
    </row>
    <row r="73" spans="1:10" ht="17.100000000000001" customHeight="1" thickBot="1" x14ac:dyDescent="0.25">
      <c r="A73" s="152"/>
      <c r="B73" s="10" t="s">
        <v>46</v>
      </c>
      <c r="C73" s="11"/>
      <c r="D73" s="202"/>
      <c r="E73" s="161"/>
      <c r="F73" s="162"/>
      <c r="G73" s="162"/>
      <c r="H73" s="162"/>
      <c r="I73" s="162"/>
      <c r="J73" s="163"/>
    </row>
    <row r="74" spans="1:10" ht="39.950000000000003" customHeight="1" thickBot="1" x14ac:dyDescent="0.25">
      <c r="A74" s="145" t="s">
        <v>179</v>
      </c>
      <c r="B74" s="146"/>
      <c r="C74" s="146"/>
      <c r="D74" s="146"/>
      <c r="E74" s="146"/>
      <c r="F74" s="146"/>
      <c r="G74" s="146"/>
      <c r="H74" s="147"/>
      <c r="I74" s="148" t="str">
        <f>+IF(D75="Variable no aplica","Obligación no aplica",IF(OR(D75=""),"Valide todas las variables",IF(AND(D75="Cumple variable"),"Cumple obligación","No cumple obligación")))</f>
        <v>Valide todas las variables</v>
      </c>
      <c r="J74" s="149"/>
    </row>
    <row r="75" spans="1:10" ht="20.100000000000001" customHeight="1" x14ac:dyDescent="0.2">
      <c r="A75" s="150" t="s">
        <v>179</v>
      </c>
      <c r="B75" s="176" t="s">
        <v>51</v>
      </c>
      <c r="C75" s="179"/>
      <c r="D75" s="153"/>
      <c r="E75" s="156" t="s">
        <v>32</v>
      </c>
      <c r="F75" s="156"/>
      <c r="G75" s="156"/>
      <c r="H75" s="156"/>
      <c r="I75" s="156"/>
      <c r="J75" s="157"/>
    </row>
    <row r="76" spans="1:10" ht="20.100000000000001" customHeight="1" x14ac:dyDescent="0.2">
      <c r="A76" s="151"/>
      <c r="B76" s="177"/>
      <c r="C76" s="180"/>
      <c r="D76" s="154"/>
      <c r="E76" s="158"/>
      <c r="F76" s="159"/>
      <c r="G76" s="159"/>
      <c r="H76" s="159"/>
      <c r="I76" s="159"/>
      <c r="J76" s="160"/>
    </row>
    <row r="77" spans="1:10" ht="20.100000000000001" customHeight="1" x14ac:dyDescent="0.2">
      <c r="A77" s="151"/>
      <c r="B77" s="177"/>
      <c r="C77" s="180"/>
      <c r="D77" s="154"/>
      <c r="E77" s="158"/>
      <c r="F77" s="159"/>
      <c r="G77" s="159"/>
      <c r="H77" s="159"/>
      <c r="I77" s="159"/>
      <c r="J77" s="160"/>
    </row>
    <row r="78" spans="1:10" ht="20.100000000000001" customHeight="1" x14ac:dyDescent="0.2">
      <c r="A78" s="151"/>
      <c r="B78" s="177"/>
      <c r="C78" s="180"/>
      <c r="D78" s="154"/>
      <c r="E78" s="158"/>
      <c r="F78" s="159"/>
      <c r="G78" s="159"/>
      <c r="H78" s="159"/>
      <c r="I78" s="159"/>
      <c r="J78" s="160"/>
    </row>
    <row r="79" spans="1:10" ht="20.100000000000001" customHeight="1" x14ac:dyDescent="0.2">
      <c r="A79" s="151"/>
      <c r="B79" s="177"/>
      <c r="C79" s="180"/>
      <c r="D79" s="154"/>
      <c r="E79" s="158"/>
      <c r="F79" s="159"/>
      <c r="G79" s="159"/>
      <c r="H79" s="159"/>
      <c r="I79" s="159"/>
      <c r="J79" s="160"/>
    </row>
    <row r="80" spans="1:10" ht="20.100000000000001" customHeight="1" x14ac:dyDescent="0.2">
      <c r="A80" s="151"/>
      <c r="B80" s="177"/>
      <c r="C80" s="180"/>
      <c r="D80" s="154"/>
      <c r="E80" s="158"/>
      <c r="F80" s="159"/>
      <c r="G80" s="159"/>
      <c r="H80" s="159"/>
      <c r="I80" s="159"/>
      <c r="J80" s="160"/>
    </row>
    <row r="81" spans="1:10" ht="20.100000000000001" customHeight="1" x14ac:dyDescent="0.2">
      <c r="A81" s="151"/>
      <c r="B81" s="177"/>
      <c r="C81" s="180"/>
      <c r="D81" s="154"/>
      <c r="E81" s="158"/>
      <c r="F81" s="159"/>
      <c r="G81" s="159"/>
      <c r="H81" s="159"/>
      <c r="I81" s="159"/>
      <c r="J81" s="160"/>
    </row>
    <row r="82" spans="1:10" ht="20.100000000000001" customHeight="1" thickBot="1" x14ac:dyDescent="0.25">
      <c r="A82" s="152"/>
      <c r="B82" s="178"/>
      <c r="C82" s="181"/>
      <c r="D82" s="155"/>
      <c r="E82" s="161"/>
      <c r="F82" s="162"/>
      <c r="G82" s="162"/>
      <c r="H82" s="162"/>
      <c r="I82" s="162"/>
      <c r="J82" s="163"/>
    </row>
    <row r="83" spans="1:10" ht="60" customHeight="1" thickBot="1" x14ac:dyDescent="0.25">
      <c r="A83" s="164" t="s">
        <v>224</v>
      </c>
      <c r="B83" s="165"/>
      <c r="C83" s="165"/>
      <c r="D83" s="165"/>
      <c r="E83" s="165"/>
      <c r="F83" s="165"/>
      <c r="G83" s="165"/>
      <c r="H83" s="166"/>
      <c r="I83" s="167" t="str">
        <f>+IF(C87="X","Obligación no aplica",IF(OR(D84="Valide todos los criterios"),"Valide todas las variables",IF(AND(D84="Cumple variable"),"Cumple obligación","No cumple obligación")))</f>
        <v>Valide todas las variables</v>
      </c>
      <c r="J83" s="168"/>
    </row>
    <row r="84" spans="1:10" ht="20.100000000000001" customHeight="1" x14ac:dyDescent="0.2">
      <c r="A84" s="150" t="s">
        <v>225</v>
      </c>
      <c r="B84" s="8" t="s">
        <v>31</v>
      </c>
      <c r="C84" s="9"/>
      <c r="D84" s="200" t="str">
        <f>+IF(C87="X","Variable no aplica",IF(OR(C84="",C85="",C86=""),"Valide todos los criterios",IF(OR(C84="No cumple",C85="No cumple",C86="No cumple"),"No cumple variable","Cumple variable")))</f>
        <v>Valide todos los criterios</v>
      </c>
      <c r="E84" s="156" t="s">
        <v>32</v>
      </c>
      <c r="F84" s="156"/>
      <c r="G84" s="156"/>
      <c r="H84" s="156"/>
      <c r="I84" s="156"/>
      <c r="J84" s="157"/>
    </row>
    <row r="85" spans="1:10" ht="80.099999999999994" customHeight="1" x14ac:dyDescent="0.2">
      <c r="A85" s="151"/>
      <c r="B85" s="6" t="s">
        <v>33</v>
      </c>
      <c r="C85" s="7"/>
      <c r="D85" s="201"/>
      <c r="E85" s="212"/>
      <c r="F85" s="212"/>
      <c r="G85" s="212"/>
      <c r="H85" s="212"/>
      <c r="I85" s="212"/>
      <c r="J85" s="213"/>
    </row>
    <row r="86" spans="1:10" ht="80.099999999999994" customHeight="1" x14ac:dyDescent="0.2">
      <c r="A86" s="151"/>
      <c r="B86" s="6" t="s">
        <v>34</v>
      </c>
      <c r="C86" s="7"/>
      <c r="D86" s="201"/>
      <c r="E86" s="212"/>
      <c r="F86" s="212"/>
      <c r="G86" s="212"/>
      <c r="H86" s="212"/>
      <c r="I86" s="212"/>
      <c r="J86" s="213"/>
    </row>
    <row r="87" spans="1:10" ht="20.100000000000001" customHeight="1" thickBot="1" x14ac:dyDescent="0.25">
      <c r="A87" s="152"/>
      <c r="B87" s="14" t="s">
        <v>41</v>
      </c>
      <c r="C87" s="15"/>
      <c r="D87" s="202"/>
      <c r="E87" s="214"/>
      <c r="F87" s="214"/>
      <c r="G87" s="214"/>
      <c r="H87" s="214"/>
      <c r="I87" s="214"/>
      <c r="J87" s="215"/>
    </row>
    <row r="88" spans="1:10" ht="39.950000000000003" customHeight="1" thickBot="1" x14ac:dyDescent="0.25">
      <c r="A88" s="140" t="s">
        <v>180</v>
      </c>
      <c r="B88" s="141"/>
      <c r="C88" s="141"/>
      <c r="D88" s="141"/>
      <c r="E88" s="141"/>
      <c r="F88" s="141"/>
      <c r="G88" s="141"/>
      <c r="H88" s="142"/>
      <c r="I88" s="143" t="str">
        <f>+IF(D89="Variable no aplica","Obligación no aplica",IF(OR(D89=""),"Valide todas las variables",IF(AND(D89="Cumple variable"),"Cumple obligación","No cumple obligación")))</f>
        <v>Valide todas las variables</v>
      </c>
      <c r="J88" s="144"/>
    </row>
    <row r="89" spans="1:10" ht="20.100000000000001" customHeight="1" x14ac:dyDescent="0.2">
      <c r="A89" s="150" t="s">
        <v>180</v>
      </c>
      <c r="B89" s="176" t="s">
        <v>51</v>
      </c>
      <c r="C89" s="179"/>
      <c r="D89" s="173"/>
      <c r="E89" s="156" t="s">
        <v>32</v>
      </c>
      <c r="F89" s="156"/>
      <c r="G89" s="156"/>
      <c r="H89" s="156"/>
      <c r="I89" s="156"/>
      <c r="J89" s="157"/>
    </row>
    <row r="90" spans="1:10" ht="20.100000000000001" customHeight="1" x14ac:dyDescent="0.2">
      <c r="A90" s="151"/>
      <c r="B90" s="177"/>
      <c r="C90" s="180"/>
      <c r="D90" s="174"/>
      <c r="E90" s="158"/>
      <c r="F90" s="159"/>
      <c r="G90" s="159"/>
      <c r="H90" s="159"/>
      <c r="I90" s="159"/>
      <c r="J90" s="160"/>
    </row>
    <row r="91" spans="1:10" ht="20.100000000000001" customHeight="1" x14ac:dyDescent="0.2">
      <c r="A91" s="151"/>
      <c r="B91" s="177"/>
      <c r="C91" s="180"/>
      <c r="D91" s="174"/>
      <c r="E91" s="158"/>
      <c r="F91" s="159"/>
      <c r="G91" s="159"/>
      <c r="H91" s="159"/>
      <c r="I91" s="159"/>
      <c r="J91" s="160"/>
    </row>
    <row r="92" spans="1:10" ht="20.100000000000001" customHeight="1" x14ac:dyDescent="0.2">
      <c r="A92" s="151"/>
      <c r="B92" s="177"/>
      <c r="C92" s="180"/>
      <c r="D92" s="174"/>
      <c r="E92" s="158"/>
      <c r="F92" s="159"/>
      <c r="G92" s="159"/>
      <c r="H92" s="159"/>
      <c r="I92" s="159"/>
      <c r="J92" s="160"/>
    </row>
    <row r="93" spans="1:10" ht="20.100000000000001" customHeight="1" x14ac:dyDescent="0.2">
      <c r="A93" s="151"/>
      <c r="B93" s="177"/>
      <c r="C93" s="180"/>
      <c r="D93" s="174"/>
      <c r="E93" s="158"/>
      <c r="F93" s="159"/>
      <c r="G93" s="159"/>
      <c r="H93" s="159"/>
      <c r="I93" s="159"/>
      <c r="J93" s="160"/>
    </row>
    <row r="94" spans="1:10" ht="20.100000000000001" customHeight="1" x14ac:dyDescent="0.2">
      <c r="A94" s="151"/>
      <c r="B94" s="177"/>
      <c r="C94" s="180"/>
      <c r="D94" s="174"/>
      <c r="E94" s="158"/>
      <c r="F94" s="159"/>
      <c r="G94" s="159"/>
      <c r="H94" s="159"/>
      <c r="I94" s="159"/>
      <c r="J94" s="160"/>
    </row>
    <row r="95" spans="1:10" ht="20.100000000000001" customHeight="1" x14ac:dyDescent="0.2">
      <c r="A95" s="151"/>
      <c r="B95" s="177"/>
      <c r="C95" s="180"/>
      <c r="D95" s="174"/>
      <c r="E95" s="158"/>
      <c r="F95" s="159"/>
      <c r="G95" s="159"/>
      <c r="H95" s="159"/>
      <c r="I95" s="159"/>
      <c r="J95" s="160"/>
    </row>
    <row r="96" spans="1:10" ht="20.100000000000001" customHeight="1" thickBot="1" x14ac:dyDescent="0.25">
      <c r="A96" s="152"/>
      <c r="B96" s="178"/>
      <c r="C96" s="181"/>
      <c r="D96" s="175"/>
      <c r="E96" s="161"/>
      <c r="F96" s="162"/>
      <c r="G96" s="162"/>
      <c r="H96" s="162"/>
      <c r="I96" s="162"/>
      <c r="J96" s="163"/>
    </row>
    <row r="97" spans="1:10" ht="39.950000000000003" customHeight="1" thickBot="1" x14ac:dyDescent="0.25">
      <c r="A97" s="145" t="s">
        <v>200</v>
      </c>
      <c r="B97" s="146"/>
      <c r="C97" s="146"/>
      <c r="D97" s="146"/>
      <c r="E97" s="146"/>
      <c r="F97" s="146"/>
      <c r="G97" s="146"/>
      <c r="H97" s="147"/>
      <c r="I97" s="148" t="str">
        <f>+IF(C105="X","Obligación no aplica",IF(OR(D98="Valide todos los criterios"),"Valide todas las variables",IF(AND(D98="Cumple variable"),"Cumple obligación","No cumple obligación")))</f>
        <v>Valide todas las variables</v>
      </c>
      <c r="J97" s="149"/>
    </row>
    <row r="98" spans="1:10" ht="20.100000000000001" customHeight="1" x14ac:dyDescent="0.2">
      <c r="A98" s="150" t="s">
        <v>201</v>
      </c>
      <c r="B98" s="8" t="s">
        <v>31</v>
      </c>
      <c r="C98" s="9"/>
      <c r="D98" s="170" t="str">
        <f>+IF(C105="X","Variable no aplica",IF(OR(C98="",C99="",C100="",C101="",C102="",C103="",C104=""),"Valide todos los criterios",IF(OR(C98="No cumple",C99="No cumple",C100="No cumple",C101="No cumple",C102="No cumple",C103="No cumple",C104="No cumple"),"No cumple variable","Cumple variable")))</f>
        <v>Valide todos los criterios</v>
      </c>
      <c r="E98" s="156" t="s">
        <v>32</v>
      </c>
      <c r="F98" s="156"/>
      <c r="G98" s="156"/>
      <c r="H98" s="156"/>
      <c r="I98" s="156"/>
      <c r="J98" s="157"/>
    </row>
    <row r="99" spans="1:10" ht="24.95" customHeight="1" x14ac:dyDescent="0.2">
      <c r="A99" s="151"/>
      <c r="B99" s="6" t="s">
        <v>33</v>
      </c>
      <c r="C99" s="7"/>
      <c r="D99" s="171"/>
      <c r="E99" s="158"/>
      <c r="F99" s="159"/>
      <c r="G99" s="159"/>
      <c r="H99" s="159"/>
      <c r="I99" s="159"/>
      <c r="J99" s="160"/>
    </row>
    <row r="100" spans="1:10" ht="24.95" customHeight="1" x14ac:dyDescent="0.2">
      <c r="A100" s="169"/>
      <c r="B100" s="42" t="s">
        <v>34</v>
      </c>
      <c r="C100" s="13"/>
      <c r="D100" s="171"/>
      <c r="E100" s="158"/>
      <c r="F100" s="159"/>
      <c r="G100" s="159"/>
      <c r="H100" s="159"/>
      <c r="I100" s="159"/>
      <c r="J100" s="160"/>
    </row>
    <row r="101" spans="1:10" ht="24.95" customHeight="1" x14ac:dyDescent="0.2">
      <c r="A101" s="169"/>
      <c r="B101" s="97" t="s">
        <v>35</v>
      </c>
      <c r="C101" s="13"/>
      <c r="D101" s="171"/>
      <c r="E101" s="158"/>
      <c r="F101" s="159"/>
      <c r="G101" s="159"/>
      <c r="H101" s="159"/>
      <c r="I101" s="159"/>
      <c r="J101" s="160"/>
    </row>
    <row r="102" spans="1:10" ht="24.95" customHeight="1" x14ac:dyDescent="0.2">
      <c r="A102" s="169"/>
      <c r="B102" s="97" t="s">
        <v>36</v>
      </c>
      <c r="C102" s="13"/>
      <c r="D102" s="171"/>
      <c r="E102" s="158"/>
      <c r="F102" s="159"/>
      <c r="G102" s="159"/>
      <c r="H102" s="159"/>
      <c r="I102" s="159"/>
      <c r="J102" s="160"/>
    </row>
    <row r="103" spans="1:10" ht="24.95" customHeight="1" x14ac:dyDescent="0.2">
      <c r="A103" s="169"/>
      <c r="B103" s="97" t="s">
        <v>37</v>
      </c>
      <c r="C103" s="13"/>
      <c r="D103" s="171"/>
      <c r="E103" s="158"/>
      <c r="F103" s="159"/>
      <c r="G103" s="159"/>
      <c r="H103" s="159"/>
      <c r="I103" s="159"/>
      <c r="J103" s="160"/>
    </row>
    <row r="104" spans="1:10" ht="24.95" customHeight="1" x14ac:dyDescent="0.2">
      <c r="A104" s="169"/>
      <c r="B104" s="97" t="s">
        <v>38</v>
      </c>
      <c r="C104" s="13"/>
      <c r="D104" s="171"/>
      <c r="E104" s="158"/>
      <c r="F104" s="159"/>
      <c r="G104" s="159"/>
      <c r="H104" s="159"/>
      <c r="I104" s="159"/>
      <c r="J104" s="160"/>
    </row>
    <row r="105" spans="1:10" ht="20.100000000000001" customHeight="1" thickBot="1" x14ac:dyDescent="0.25">
      <c r="A105" s="152"/>
      <c r="B105" s="14" t="s">
        <v>41</v>
      </c>
      <c r="C105" s="15"/>
      <c r="D105" s="172"/>
      <c r="E105" s="161"/>
      <c r="F105" s="162"/>
      <c r="G105" s="162"/>
      <c r="H105" s="162"/>
      <c r="I105" s="162"/>
      <c r="J105" s="163"/>
    </row>
    <row r="106" spans="1:10" ht="39.950000000000003" customHeight="1" thickBot="1" x14ac:dyDescent="0.25">
      <c r="A106" s="145" t="s">
        <v>227</v>
      </c>
      <c r="B106" s="146"/>
      <c r="C106" s="146"/>
      <c r="D106" s="146"/>
      <c r="E106" s="146"/>
      <c r="F106" s="146"/>
      <c r="G106" s="146"/>
      <c r="H106" s="147"/>
      <c r="I106" s="148" t="str">
        <f>+IF(C111="X","Obligación no aplica",IF(OR(D107="Valide todos los criterios"),"Valide todas las variables",IF(AND(D107="Cumple variable"),"Cumple obligación","No cumple obligación")))</f>
        <v>Valide todas las variables</v>
      </c>
      <c r="J106" s="149"/>
    </row>
    <row r="107" spans="1:10" ht="20.100000000000001" customHeight="1" x14ac:dyDescent="0.2">
      <c r="A107" s="150" t="s">
        <v>228</v>
      </c>
      <c r="B107" s="8" t="s">
        <v>31</v>
      </c>
      <c r="C107" s="9"/>
      <c r="D107" s="170" t="str">
        <f>+IF(C111="X","Variable no aplica",IF(OR(C107="",C108="",C109="",C110=""),"Valide todos los criterios",IF(OR(C107="No cumple",C108="No cumple",C109="No cumple",C110="No cumple"),"No cumple variable","Cumple variable")))</f>
        <v>Valide todos los criterios</v>
      </c>
      <c r="E107" s="156" t="s">
        <v>32</v>
      </c>
      <c r="F107" s="156"/>
      <c r="G107" s="156"/>
      <c r="H107" s="156"/>
      <c r="I107" s="156"/>
      <c r="J107" s="157"/>
    </row>
    <row r="108" spans="1:10" ht="35.1" customHeight="1" x14ac:dyDescent="0.2">
      <c r="A108" s="151"/>
      <c r="B108" s="6" t="s">
        <v>33</v>
      </c>
      <c r="C108" s="7"/>
      <c r="D108" s="171"/>
      <c r="E108" s="158"/>
      <c r="F108" s="159"/>
      <c r="G108" s="159"/>
      <c r="H108" s="159"/>
      <c r="I108" s="159"/>
      <c r="J108" s="160"/>
    </row>
    <row r="109" spans="1:10" ht="35.1" customHeight="1" x14ac:dyDescent="0.2">
      <c r="A109" s="169"/>
      <c r="B109" s="42" t="s">
        <v>34</v>
      </c>
      <c r="C109" s="13"/>
      <c r="D109" s="171"/>
      <c r="E109" s="158"/>
      <c r="F109" s="159"/>
      <c r="G109" s="159"/>
      <c r="H109" s="159"/>
      <c r="I109" s="159"/>
      <c r="J109" s="160"/>
    </row>
    <row r="110" spans="1:10" ht="35.1" customHeight="1" x14ac:dyDescent="0.2">
      <c r="A110" s="169"/>
      <c r="B110" s="97" t="s">
        <v>35</v>
      </c>
      <c r="C110" s="13"/>
      <c r="D110" s="171"/>
      <c r="E110" s="158"/>
      <c r="F110" s="159"/>
      <c r="G110" s="159"/>
      <c r="H110" s="159"/>
      <c r="I110" s="159"/>
      <c r="J110" s="160"/>
    </row>
    <row r="111" spans="1:10" ht="20.100000000000001" customHeight="1" thickBot="1" x14ac:dyDescent="0.25">
      <c r="A111" s="152"/>
      <c r="B111" s="14" t="s">
        <v>41</v>
      </c>
      <c r="C111" s="15"/>
      <c r="D111" s="172"/>
      <c r="E111" s="161"/>
      <c r="F111" s="162"/>
      <c r="G111" s="162"/>
      <c r="H111" s="162"/>
      <c r="I111" s="162"/>
      <c r="J111" s="163"/>
    </row>
    <row r="112" spans="1:10" ht="30" customHeight="1" thickBot="1" x14ac:dyDescent="0.25">
      <c r="A112" s="266" t="s">
        <v>52</v>
      </c>
      <c r="B112" s="267"/>
      <c r="C112" s="267"/>
      <c r="D112" s="267"/>
      <c r="E112" s="267"/>
      <c r="F112" s="267"/>
      <c r="G112" s="267"/>
      <c r="H112" s="267"/>
      <c r="I112" s="267"/>
      <c r="J112" s="268"/>
    </row>
    <row r="113" spans="1:10" ht="39.950000000000003" customHeight="1" thickBot="1" x14ac:dyDescent="0.25">
      <c r="A113" s="145" t="s">
        <v>229</v>
      </c>
      <c r="B113" s="146"/>
      <c r="C113" s="146"/>
      <c r="D113" s="146"/>
      <c r="E113" s="146"/>
      <c r="F113" s="146"/>
      <c r="G113" s="146"/>
      <c r="H113" s="147"/>
      <c r="I113" s="148" t="str">
        <f>+IF(OR(D114="Valide todos los criterios"),"Valide todas las variables",IF(AND(D114="Cumple variable"),"Cumple obligación","No cumple obligación"))</f>
        <v>Valide todas las variables</v>
      </c>
      <c r="J113" s="149"/>
    </row>
    <row r="114" spans="1:10" ht="20.100000000000001" customHeight="1" x14ac:dyDescent="0.2">
      <c r="A114" s="150" t="s">
        <v>229</v>
      </c>
      <c r="B114" s="8" t="s">
        <v>31</v>
      </c>
      <c r="C114" s="9"/>
      <c r="D114" s="200" t="str">
        <f>+IF(OR(C114="",C115="",C116="",C117="",C118="",C119=""),"Valide todos los criterios",IF(AND(C114="Cumple",C115="Cumple",C116="Cumple",C117="Cumple",C118="Cumple",C119="Cumple"),"Cumple variable","No cumple variable"))</f>
        <v>Valide todos los criterios</v>
      </c>
      <c r="E114" s="156" t="s">
        <v>32</v>
      </c>
      <c r="F114" s="156"/>
      <c r="G114" s="156"/>
      <c r="H114" s="156"/>
      <c r="I114" s="156"/>
      <c r="J114" s="157"/>
    </row>
    <row r="115" spans="1:10" ht="30" customHeight="1" x14ac:dyDescent="0.2">
      <c r="A115" s="151"/>
      <c r="B115" s="6" t="s">
        <v>33</v>
      </c>
      <c r="C115" s="7"/>
      <c r="D115" s="201"/>
      <c r="E115" s="158"/>
      <c r="F115" s="159"/>
      <c r="G115" s="159"/>
      <c r="H115" s="159"/>
      <c r="I115" s="159"/>
      <c r="J115" s="160"/>
    </row>
    <row r="116" spans="1:10" ht="30" customHeight="1" x14ac:dyDescent="0.2">
      <c r="A116" s="169"/>
      <c r="B116" s="6" t="s">
        <v>34</v>
      </c>
      <c r="C116" s="13"/>
      <c r="D116" s="208"/>
      <c r="E116" s="158"/>
      <c r="F116" s="159"/>
      <c r="G116" s="159"/>
      <c r="H116" s="159"/>
      <c r="I116" s="159"/>
      <c r="J116" s="160"/>
    </row>
    <row r="117" spans="1:10" ht="30" customHeight="1" x14ac:dyDescent="0.2">
      <c r="A117" s="169"/>
      <c r="B117" s="6" t="s">
        <v>35</v>
      </c>
      <c r="C117" s="13"/>
      <c r="D117" s="208"/>
      <c r="E117" s="158"/>
      <c r="F117" s="159"/>
      <c r="G117" s="159"/>
      <c r="H117" s="159"/>
      <c r="I117" s="159"/>
      <c r="J117" s="160"/>
    </row>
    <row r="118" spans="1:10" ht="30" customHeight="1" x14ac:dyDescent="0.2">
      <c r="A118" s="169"/>
      <c r="B118" s="6" t="s">
        <v>36</v>
      </c>
      <c r="C118" s="13"/>
      <c r="D118" s="208"/>
      <c r="E118" s="158"/>
      <c r="F118" s="159"/>
      <c r="G118" s="159"/>
      <c r="H118" s="159"/>
      <c r="I118" s="159"/>
      <c r="J118" s="160"/>
    </row>
    <row r="119" spans="1:10" ht="30" customHeight="1" thickBot="1" x14ac:dyDescent="0.25">
      <c r="A119" s="152"/>
      <c r="B119" s="10" t="s">
        <v>37</v>
      </c>
      <c r="C119" s="11"/>
      <c r="D119" s="202"/>
      <c r="E119" s="161"/>
      <c r="F119" s="162"/>
      <c r="G119" s="162"/>
      <c r="H119" s="162"/>
      <c r="I119" s="162"/>
      <c r="J119" s="163"/>
    </row>
    <row r="120" spans="1:10" ht="39.950000000000003" customHeight="1" thickBot="1" x14ac:dyDescent="0.25">
      <c r="A120" s="145" t="s">
        <v>230</v>
      </c>
      <c r="B120" s="146"/>
      <c r="C120" s="146"/>
      <c r="D120" s="146"/>
      <c r="E120" s="146"/>
      <c r="F120" s="146"/>
      <c r="G120" s="146"/>
      <c r="H120" s="147"/>
      <c r="I120" s="148" t="str">
        <f>+IF(OR(D121="Valide todos los criterios"),"Valide todas las variables",IF(AND(D121="Cumple variable"),"Cumple obligación","No cumple obligación"))</f>
        <v>Valide todas las variables</v>
      </c>
      <c r="J120" s="149"/>
    </row>
    <row r="121" spans="1:10" ht="20.100000000000001" customHeight="1" x14ac:dyDescent="0.2">
      <c r="A121" s="150" t="s">
        <v>231</v>
      </c>
      <c r="B121" s="8" t="s">
        <v>31</v>
      </c>
      <c r="C121" s="9"/>
      <c r="D121" s="170" t="str">
        <f>+IF(OR(C121="",C122=""),"Valide todos los criterios",IF(AND(C121="Cumple",C122="Cumple"),"Cumple variable","No cumple variable"))</f>
        <v>Valide todos los criterios</v>
      </c>
      <c r="E121" s="156" t="s">
        <v>32</v>
      </c>
      <c r="F121" s="156"/>
      <c r="G121" s="156"/>
      <c r="H121" s="156"/>
      <c r="I121" s="156"/>
      <c r="J121" s="157"/>
    </row>
    <row r="122" spans="1:10" ht="120" customHeight="1" thickBot="1" x14ac:dyDescent="0.25">
      <c r="A122" s="152"/>
      <c r="B122" s="10" t="s">
        <v>33</v>
      </c>
      <c r="C122" s="11"/>
      <c r="D122" s="172"/>
      <c r="E122" s="161"/>
      <c r="F122" s="162"/>
      <c r="G122" s="162"/>
      <c r="H122" s="162"/>
      <c r="I122" s="162"/>
      <c r="J122" s="163"/>
    </row>
    <row r="123" spans="1:10" ht="39.950000000000003" customHeight="1" thickBot="1" x14ac:dyDescent="0.25">
      <c r="A123" s="145" t="s">
        <v>232</v>
      </c>
      <c r="B123" s="146"/>
      <c r="C123" s="146"/>
      <c r="D123" s="146"/>
      <c r="E123" s="146"/>
      <c r="F123" s="146"/>
      <c r="G123" s="146"/>
      <c r="H123" s="147"/>
      <c r="I123" s="148" t="str">
        <f>+IF(OR(D124=""),"Valide todas las variables",IF(AND(D124="Cumple variable"),"Cumple obligación","No cumple obligación"))</f>
        <v>Valide todas las variables</v>
      </c>
      <c r="J123" s="149"/>
    </row>
    <row r="124" spans="1:10" ht="20.100000000000001" customHeight="1" x14ac:dyDescent="0.2">
      <c r="A124" s="150" t="s">
        <v>232</v>
      </c>
      <c r="B124" s="176" t="s">
        <v>51</v>
      </c>
      <c r="C124" s="179"/>
      <c r="D124" s="173"/>
      <c r="E124" s="156" t="s">
        <v>32</v>
      </c>
      <c r="F124" s="156"/>
      <c r="G124" s="156"/>
      <c r="H124" s="156"/>
      <c r="I124" s="156"/>
      <c r="J124" s="157"/>
    </row>
    <row r="125" spans="1:10" ht="15" customHeight="1" x14ac:dyDescent="0.2">
      <c r="A125" s="151"/>
      <c r="B125" s="177"/>
      <c r="C125" s="180"/>
      <c r="D125" s="174"/>
      <c r="E125" s="158"/>
      <c r="F125" s="159"/>
      <c r="G125" s="159"/>
      <c r="H125" s="159"/>
      <c r="I125" s="159"/>
      <c r="J125" s="160"/>
    </row>
    <row r="126" spans="1:10" ht="15" customHeight="1" x14ac:dyDescent="0.2">
      <c r="A126" s="151"/>
      <c r="B126" s="177"/>
      <c r="C126" s="180"/>
      <c r="D126" s="174"/>
      <c r="E126" s="158"/>
      <c r="F126" s="159"/>
      <c r="G126" s="159"/>
      <c r="H126" s="159"/>
      <c r="I126" s="159"/>
      <c r="J126" s="160"/>
    </row>
    <row r="127" spans="1:10" ht="15" customHeight="1" x14ac:dyDescent="0.2">
      <c r="A127" s="151"/>
      <c r="B127" s="177"/>
      <c r="C127" s="180"/>
      <c r="D127" s="174"/>
      <c r="E127" s="158"/>
      <c r="F127" s="159"/>
      <c r="G127" s="159"/>
      <c r="H127" s="159"/>
      <c r="I127" s="159"/>
      <c r="J127" s="160"/>
    </row>
    <row r="128" spans="1:10" ht="15" customHeight="1" x14ac:dyDescent="0.2">
      <c r="A128" s="151"/>
      <c r="B128" s="177"/>
      <c r="C128" s="180"/>
      <c r="D128" s="174"/>
      <c r="E128" s="158"/>
      <c r="F128" s="159"/>
      <c r="G128" s="159"/>
      <c r="H128" s="159"/>
      <c r="I128" s="159"/>
      <c r="J128" s="160"/>
    </row>
    <row r="129" spans="1:10" ht="15" customHeight="1" x14ac:dyDescent="0.2">
      <c r="A129" s="151"/>
      <c r="B129" s="177"/>
      <c r="C129" s="180"/>
      <c r="D129" s="174"/>
      <c r="E129" s="158"/>
      <c r="F129" s="159"/>
      <c r="G129" s="159"/>
      <c r="H129" s="159"/>
      <c r="I129" s="159"/>
      <c r="J129" s="160"/>
    </row>
    <row r="130" spans="1:10" ht="15" customHeight="1" x14ac:dyDescent="0.2">
      <c r="A130" s="151"/>
      <c r="B130" s="177"/>
      <c r="C130" s="180"/>
      <c r="D130" s="174"/>
      <c r="E130" s="158"/>
      <c r="F130" s="159"/>
      <c r="G130" s="159"/>
      <c r="H130" s="159"/>
      <c r="I130" s="159"/>
      <c r="J130" s="160"/>
    </row>
    <row r="131" spans="1:10" ht="15" customHeight="1" thickBot="1" x14ac:dyDescent="0.25">
      <c r="A131" s="152"/>
      <c r="B131" s="178"/>
      <c r="C131" s="181"/>
      <c r="D131" s="175"/>
      <c r="E131" s="161"/>
      <c r="F131" s="162"/>
      <c r="G131" s="162"/>
      <c r="H131" s="162"/>
      <c r="I131" s="162"/>
      <c r="J131" s="163"/>
    </row>
    <row r="132" spans="1:10" ht="39.950000000000003" customHeight="1" thickBot="1" x14ac:dyDescent="0.25">
      <c r="A132" s="145" t="s">
        <v>233</v>
      </c>
      <c r="B132" s="146"/>
      <c r="C132" s="146"/>
      <c r="D132" s="146"/>
      <c r="E132" s="146"/>
      <c r="F132" s="146"/>
      <c r="G132" s="146"/>
      <c r="H132" s="147"/>
      <c r="I132" s="148" t="str">
        <f>+IF(D133="Variable no aplica","Obligación no aplica",IF(OR(D133=""),"Valide todas las variables",IF(AND(D133="Cumple variable"),"Cumple obligación","No cumple obligación")))</f>
        <v>Valide todas las variables</v>
      </c>
      <c r="J132" s="149"/>
    </row>
    <row r="133" spans="1:10" ht="20.100000000000001" customHeight="1" x14ac:dyDescent="0.2">
      <c r="A133" s="150" t="s">
        <v>237</v>
      </c>
      <c r="B133" s="176" t="s">
        <v>51</v>
      </c>
      <c r="C133" s="179"/>
      <c r="D133" s="173"/>
      <c r="E133" s="156" t="s">
        <v>32</v>
      </c>
      <c r="F133" s="156"/>
      <c r="G133" s="156"/>
      <c r="H133" s="156"/>
      <c r="I133" s="156"/>
      <c r="J133" s="157"/>
    </row>
    <row r="134" spans="1:10" ht="15" customHeight="1" x14ac:dyDescent="0.2">
      <c r="A134" s="151"/>
      <c r="B134" s="177"/>
      <c r="C134" s="180"/>
      <c r="D134" s="174"/>
      <c r="E134" s="158"/>
      <c r="F134" s="159"/>
      <c r="G134" s="159"/>
      <c r="H134" s="159"/>
      <c r="I134" s="159"/>
      <c r="J134" s="160"/>
    </row>
    <row r="135" spans="1:10" ht="15" customHeight="1" x14ac:dyDescent="0.2">
      <c r="A135" s="151"/>
      <c r="B135" s="177"/>
      <c r="C135" s="180"/>
      <c r="D135" s="174"/>
      <c r="E135" s="158"/>
      <c r="F135" s="159"/>
      <c r="G135" s="159"/>
      <c r="H135" s="159"/>
      <c r="I135" s="159"/>
      <c r="J135" s="160"/>
    </row>
    <row r="136" spans="1:10" ht="15" customHeight="1" x14ac:dyDescent="0.2">
      <c r="A136" s="151"/>
      <c r="B136" s="177"/>
      <c r="C136" s="180"/>
      <c r="D136" s="174"/>
      <c r="E136" s="158"/>
      <c r="F136" s="159"/>
      <c r="G136" s="159"/>
      <c r="H136" s="159"/>
      <c r="I136" s="159"/>
      <c r="J136" s="160"/>
    </row>
    <row r="137" spans="1:10" ht="15" customHeight="1" x14ac:dyDescent="0.2">
      <c r="A137" s="151"/>
      <c r="B137" s="177"/>
      <c r="C137" s="180"/>
      <c r="D137" s="174"/>
      <c r="E137" s="158"/>
      <c r="F137" s="159"/>
      <c r="G137" s="159"/>
      <c r="H137" s="159"/>
      <c r="I137" s="159"/>
      <c r="J137" s="160"/>
    </row>
    <row r="138" spans="1:10" ht="15" customHeight="1" x14ac:dyDescent="0.2">
      <c r="A138" s="151"/>
      <c r="B138" s="177"/>
      <c r="C138" s="180"/>
      <c r="D138" s="174"/>
      <c r="E138" s="158"/>
      <c r="F138" s="159"/>
      <c r="G138" s="159"/>
      <c r="H138" s="159"/>
      <c r="I138" s="159"/>
      <c r="J138" s="160"/>
    </row>
    <row r="139" spans="1:10" ht="15" customHeight="1" x14ac:dyDescent="0.2">
      <c r="A139" s="151"/>
      <c r="B139" s="177"/>
      <c r="C139" s="180"/>
      <c r="D139" s="174"/>
      <c r="E139" s="158"/>
      <c r="F139" s="159"/>
      <c r="G139" s="159"/>
      <c r="H139" s="159"/>
      <c r="I139" s="159"/>
      <c r="J139" s="160"/>
    </row>
    <row r="140" spans="1:10" ht="15" customHeight="1" thickBot="1" x14ac:dyDescent="0.25">
      <c r="A140" s="152"/>
      <c r="B140" s="178"/>
      <c r="C140" s="181"/>
      <c r="D140" s="175"/>
      <c r="E140" s="161"/>
      <c r="F140" s="162"/>
      <c r="G140" s="162"/>
      <c r="H140" s="162"/>
      <c r="I140" s="162"/>
      <c r="J140" s="163"/>
    </row>
    <row r="141" spans="1:10" ht="30" customHeight="1" thickBot="1" x14ac:dyDescent="0.25">
      <c r="A141" s="266" t="s">
        <v>53</v>
      </c>
      <c r="B141" s="267"/>
      <c r="C141" s="267"/>
      <c r="D141" s="267"/>
      <c r="E141" s="267"/>
      <c r="F141" s="267"/>
      <c r="G141" s="267"/>
      <c r="H141" s="267"/>
      <c r="I141" s="267"/>
      <c r="J141" s="268"/>
    </row>
    <row r="142" spans="1:10" ht="39.950000000000003" customHeight="1" thickBot="1" x14ac:dyDescent="0.25">
      <c r="A142" s="145" t="s">
        <v>234</v>
      </c>
      <c r="B142" s="146"/>
      <c r="C142" s="146"/>
      <c r="D142" s="146"/>
      <c r="E142" s="146"/>
      <c r="F142" s="146"/>
      <c r="G142" s="146"/>
      <c r="H142" s="147"/>
      <c r="I142" s="148" t="str">
        <f>+IF(OR(D143="Valide todos los criterios"),"Valide todas las variables",IF(AND(D143="Cumple variable"),"Cumple obligación","No cumple obligación"))</f>
        <v>Valide todas las variables</v>
      </c>
      <c r="J142" s="149"/>
    </row>
    <row r="143" spans="1:10" ht="20.100000000000001" customHeight="1" x14ac:dyDescent="0.2">
      <c r="A143" s="150" t="s">
        <v>234</v>
      </c>
      <c r="B143" s="8" t="s">
        <v>31</v>
      </c>
      <c r="C143" s="9"/>
      <c r="D143" s="200" t="str">
        <f>+IF(OR(C143="",C144="",C145="",C146="",C147=""),"Valide todos los criterios",IF(AND(C143="Cumple",C144="Cumple",C145="Cumple",C146="Cumple",C147="Cumple"),"Cumple variable","No cumple variable"))</f>
        <v>Valide todos los criterios</v>
      </c>
      <c r="E143" s="156" t="s">
        <v>32</v>
      </c>
      <c r="F143" s="156"/>
      <c r="G143" s="156"/>
      <c r="H143" s="156"/>
      <c r="I143" s="156"/>
      <c r="J143" s="157"/>
    </row>
    <row r="144" spans="1:10" ht="35.1" customHeight="1" x14ac:dyDescent="0.2">
      <c r="A144" s="151"/>
      <c r="B144" s="6" t="s">
        <v>33</v>
      </c>
      <c r="C144" s="7"/>
      <c r="D144" s="201"/>
      <c r="E144" s="158"/>
      <c r="F144" s="159"/>
      <c r="G144" s="159"/>
      <c r="H144" s="159"/>
      <c r="I144" s="159"/>
      <c r="J144" s="160"/>
    </row>
    <row r="145" spans="1:10" ht="35.1" customHeight="1" x14ac:dyDescent="0.2">
      <c r="A145" s="151"/>
      <c r="B145" s="6" t="s">
        <v>34</v>
      </c>
      <c r="C145" s="7"/>
      <c r="D145" s="201"/>
      <c r="E145" s="158"/>
      <c r="F145" s="159"/>
      <c r="G145" s="159"/>
      <c r="H145" s="159"/>
      <c r="I145" s="159"/>
      <c r="J145" s="160"/>
    </row>
    <row r="146" spans="1:10" ht="35.1" customHeight="1" x14ac:dyDescent="0.2">
      <c r="A146" s="151"/>
      <c r="B146" s="6" t="s">
        <v>35</v>
      </c>
      <c r="C146" s="7"/>
      <c r="D146" s="201"/>
      <c r="E146" s="158"/>
      <c r="F146" s="159"/>
      <c r="G146" s="159"/>
      <c r="H146" s="159"/>
      <c r="I146" s="159"/>
      <c r="J146" s="160"/>
    </row>
    <row r="147" spans="1:10" ht="35.1" customHeight="1" thickBot="1" x14ac:dyDescent="0.25">
      <c r="A147" s="152"/>
      <c r="B147" s="10" t="s">
        <v>36</v>
      </c>
      <c r="C147" s="11"/>
      <c r="D147" s="202"/>
      <c r="E147" s="161"/>
      <c r="F147" s="162"/>
      <c r="G147" s="162"/>
      <c r="H147" s="162"/>
      <c r="I147" s="162"/>
      <c r="J147" s="163"/>
    </row>
    <row r="148" spans="1:10" ht="39.950000000000003" customHeight="1" thickBot="1" x14ac:dyDescent="0.25">
      <c r="A148" s="145" t="s">
        <v>236</v>
      </c>
      <c r="B148" s="146"/>
      <c r="C148" s="146"/>
      <c r="D148" s="146"/>
      <c r="E148" s="146"/>
      <c r="F148" s="146"/>
      <c r="G148" s="146"/>
      <c r="H148" s="147"/>
      <c r="I148" s="148" t="str">
        <f>+IF(OR(D149="Valide todos los criterios"),"Valide todas las variables",IF(AND(D149="Cumple variable"),"Cumple obligación","No cumple obligación"))</f>
        <v>Valide todas las variables</v>
      </c>
      <c r="J148" s="149"/>
    </row>
    <row r="149" spans="1:10" ht="20.100000000000001" customHeight="1" x14ac:dyDescent="0.2">
      <c r="A149" s="150" t="s">
        <v>236</v>
      </c>
      <c r="B149" s="8" t="s">
        <v>31</v>
      </c>
      <c r="C149" s="9"/>
      <c r="D149" s="200" t="str">
        <f>+IF(OR(C149="",C150="",C151="",C152="",C153="",C154="",C155="",C156="",C157="",C158="",C159="",C160="",C161=""),"Valide todos los criterios",IF(AND(C149="Cumple",C150="Cumple",C151="Cumple",C152="Cumple",C153="Cumple",C154="Cumple",C155="Cumple",C156="Cumple",C157="Cumple",C158="Cumple",C159="Cumple",C160="Cumple",C161="Cumple"),"Cumple variable","No cumple variable"))</f>
        <v>Valide todos los criterios</v>
      </c>
      <c r="E149" s="156" t="s">
        <v>32</v>
      </c>
      <c r="F149" s="156"/>
      <c r="G149" s="156"/>
      <c r="H149" s="156"/>
      <c r="I149" s="156"/>
      <c r="J149" s="157"/>
    </row>
    <row r="150" spans="1:10" ht="20.100000000000001" customHeight="1" x14ac:dyDescent="0.2">
      <c r="A150" s="151"/>
      <c r="B150" s="6" t="s">
        <v>33</v>
      </c>
      <c r="C150" s="7"/>
      <c r="D150" s="201"/>
      <c r="E150" s="158"/>
      <c r="F150" s="159"/>
      <c r="G150" s="159"/>
      <c r="H150" s="159"/>
      <c r="I150" s="159"/>
      <c r="J150" s="160"/>
    </row>
    <row r="151" spans="1:10" ht="20.100000000000001" customHeight="1" x14ac:dyDescent="0.2">
      <c r="A151" s="151"/>
      <c r="B151" s="6" t="s">
        <v>34</v>
      </c>
      <c r="C151" s="7"/>
      <c r="D151" s="201"/>
      <c r="E151" s="158"/>
      <c r="F151" s="159"/>
      <c r="G151" s="159"/>
      <c r="H151" s="159"/>
      <c r="I151" s="159"/>
      <c r="J151" s="160"/>
    </row>
    <row r="152" spans="1:10" ht="20.100000000000001" customHeight="1" x14ac:dyDescent="0.2">
      <c r="A152" s="151"/>
      <c r="B152" s="6" t="s">
        <v>35</v>
      </c>
      <c r="C152" s="7"/>
      <c r="D152" s="201"/>
      <c r="E152" s="158"/>
      <c r="F152" s="159"/>
      <c r="G152" s="159"/>
      <c r="H152" s="159"/>
      <c r="I152" s="159"/>
      <c r="J152" s="160"/>
    </row>
    <row r="153" spans="1:10" ht="20.100000000000001" customHeight="1" x14ac:dyDescent="0.2">
      <c r="A153" s="151"/>
      <c r="B153" s="6" t="s">
        <v>36</v>
      </c>
      <c r="C153" s="7"/>
      <c r="D153" s="201"/>
      <c r="E153" s="158"/>
      <c r="F153" s="159"/>
      <c r="G153" s="159"/>
      <c r="H153" s="159"/>
      <c r="I153" s="159"/>
      <c r="J153" s="160"/>
    </row>
    <row r="154" spans="1:10" ht="20.100000000000001" customHeight="1" x14ac:dyDescent="0.2">
      <c r="A154" s="151"/>
      <c r="B154" s="6" t="s">
        <v>37</v>
      </c>
      <c r="C154" s="7"/>
      <c r="D154" s="201"/>
      <c r="E154" s="158"/>
      <c r="F154" s="159"/>
      <c r="G154" s="159"/>
      <c r="H154" s="159"/>
      <c r="I154" s="159"/>
      <c r="J154" s="160"/>
    </row>
    <row r="155" spans="1:10" ht="20.100000000000001" customHeight="1" x14ac:dyDescent="0.2">
      <c r="A155" s="151"/>
      <c r="B155" s="6" t="s">
        <v>38</v>
      </c>
      <c r="C155" s="7"/>
      <c r="D155" s="201"/>
      <c r="E155" s="158"/>
      <c r="F155" s="159"/>
      <c r="G155" s="159"/>
      <c r="H155" s="159"/>
      <c r="I155" s="159"/>
      <c r="J155" s="160"/>
    </row>
    <row r="156" spans="1:10" ht="20.100000000000001" customHeight="1" x14ac:dyDescent="0.2">
      <c r="A156" s="151"/>
      <c r="B156" s="6" t="s">
        <v>39</v>
      </c>
      <c r="C156" s="7"/>
      <c r="D156" s="201"/>
      <c r="E156" s="158"/>
      <c r="F156" s="159"/>
      <c r="G156" s="159"/>
      <c r="H156" s="159"/>
      <c r="I156" s="159"/>
      <c r="J156" s="160"/>
    </row>
    <row r="157" spans="1:10" ht="20.100000000000001" customHeight="1" x14ac:dyDescent="0.2">
      <c r="A157" s="169"/>
      <c r="B157" s="6" t="s">
        <v>40</v>
      </c>
      <c r="C157" s="13"/>
      <c r="D157" s="208"/>
      <c r="E157" s="158"/>
      <c r="F157" s="159"/>
      <c r="G157" s="159"/>
      <c r="H157" s="159"/>
      <c r="I157" s="159"/>
      <c r="J157" s="160"/>
    </row>
    <row r="158" spans="1:10" ht="20.100000000000001" customHeight="1" x14ac:dyDescent="0.2">
      <c r="A158" s="169"/>
      <c r="B158" s="6" t="s">
        <v>45</v>
      </c>
      <c r="C158" s="13"/>
      <c r="D158" s="208"/>
      <c r="E158" s="158"/>
      <c r="F158" s="159"/>
      <c r="G158" s="159"/>
      <c r="H158" s="159"/>
      <c r="I158" s="159"/>
      <c r="J158" s="160"/>
    </row>
    <row r="159" spans="1:10" ht="20.100000000000001" customHeight="1" x14ac:dyDescent="0.2">
      <c r="A159" s="169"/>
      <c r="B159" s="6" t="s">
        <v>46</v>
      </c>
      <c r="C159" s="13"/>
      <c r="D159" s="208"/>
      <c r="E159" s="158"/>
      <c r="F159" s="159"/>
      <c r="G159" s="159"/>
      <c r="H159" s="159"/>
      <c r="I159" s="159"/>
      <c r="J159" s="160"/>
    </row>
    <row r="160" spans="1:10" ht="20.100000000000001" customHeight="1" x14ac:dyDescent="0.2">
      <c r="A160" s="169"/>
      <c r="B160" s="6" t="s">
        <v>47</v>
      </c>
      <c r="C160" s="13"/>
      <c r="D160" s="208"/>
      <c r="E160" s="158"/>
      <c r="F160" s="159"/>
      <c r="G160" s="159"/>
      <c r="H160" s="159"/>
      <c r="I160" s="159"/>
      <c r="J160" s="160"/>
    </row>
    <row r="161" spans="1:10" ht="20.100000000000001" customHeight="1" thickBot="1" x14ac:dyDescent="0.25">
      <c r="A161" s="152"/>
      <c r="B161" s="10" t="s">
        <v>48</v>
      </c>
      <c r="C161" s="11"/>
      <c r="D161" s="202"/>
      <c r="E161" s="161"/>
      <c r="F161" s="162"/>
      <c r="G161" s="162"/>
      <c r="H161" s="162"/>
      <c r="I161" s="162"/>
      <c r="J161" s="163"/>
    </row>
    <row r="162" spans="1:10" ht="39.950000000000003" customHeight="1" thickBot="1" x14ac:dyDescent="0.25">
      <c r="A162" s="145" t="s">
        <v>235</v>
      </c>
      <c r="B162" s="146"/>
      <c r="C162" s="146"/>
      <c r="D162" s="146"/>
      <c r="E162" s="146"/>
      <c r="F162" s="146"/>
      <c r="G162" s="146"/>
      <c r="H162" s="147"/>
      <c r="I162" s="148" t="str">
        <f>+IF(OR(D163="Valide todos los criterios"),"Valide todas las variables",IF(AND(D163="Cumple variable"),"Cumple obligación","No cumple obligación"))</f>
        <v>Valide todas las variables</v>
      </c>
      <c r="J162" s="149"/>
    </row>
    <row r="163" spans="1:10" ht="20.100000000000001" customHeight="1" x14ac:dyDescent="0.2">
      <c r="A163" s="150" t="s">
        <v>235</v>
      </c>
      <c r="B163" s="8" t="s">
        <v>31</v>
      </c>
      <c r="C163" s="9"/>
      <c r="D163" s="200" t="str">
        <f>+IF(OR(C163="",C164="",C165="",C166="",C167="",C168=""),"Valide todos los criterios",IF(AND(C163="Cumple",C164="Cumple",C165="Cumple",C166="Cumple",C167="Cumple",C168="Cumple"),"Cumple variable","No cumple variable"))</f>
        <v>Valide todos los criterios</v>
      </c>
      <c r="E163" s="156" t="s">
        <v>32</v>
      </c>
      <c r="F163" s="156"/>
      <c r="G163" s="156"/>
      <c r="H163" s="156"/>
      <c r="I163" s="156"/>
      <c r="J163" s="157"/>
    </row>
    <row r="164" spans="1:10" ht="36.950000000000003" customHeight="1" x14ac:dyDescent="0.2">
      <c r="A164" s="151"/>
      <c r="B164" s="6" t="s">
        <v>33</v>
      </c>
      <c r="C164" s="7"/>
      <c r="D164" s="201"/>
      <c r="E164" s="158"/>
      <c r="F164" s="159"/>
      <c r="G164" s="159"/>
      <c r="H164" s="159"/>
      <c r="I164" s="159"/>
      <c r="J164" s="160"/>
    </row>
    <row r="165" spans="1:10" ht="36.950000000000003" customHeight="1" x14ac:dyDescent="0.2">
      <c r="A165" s="151"/>
      <c r="B165" s="6" t="s">
        <v>34</v>
      </c>
      <c r="C165" s="7"/>
      <c r="D165" s="201"/>
      <c r="E165" s="158"/>
      <c r="F165" s="159"/>
      <c r="G165" s="159"/>
      <c r="H165" s="159"/>
      <c r="I165" s="159"/>
      <c r="J165" s="160"/>
    </row>
    <row r="166" spans="1:10" ht="36.950000000000003" customHeight="1" x14ac:dyDescent="0.2">
      <c r="A166" s="151"/>
      <c r="B166" s="6" t="s">
        <v>35</v>
      </c>
      <c r="C166" s="7"/>
      <c r="D166" s="201"/>
      <c r="E166" s="158"/>
      <c r="F166" s="159"/>
      <c r="G166" s="159"/>
      <c r="H166" s="159"/>
      <c r="I166" s="159"/>
      <c r="J166" s="160"/>
    </row>
    <row r="167" spans="1:10" ht="36.950000000000003" customHeight="1" x14ac:dyDescent="0.2">
      <c r="A167" s="151"/>
      <c r="B167" s="6" t="s">
        <v>36</v>
      </c>
      <c r="C167" s="7"/>
      <c r="D167" s="201"/>
      <c r="E167" s="158"/>
      <c r="F167" s="159"/>
      <c r="G167" s="159"/>
      <c r="H167" s="159"/>
      <c r="I167" s="159"/>
      <c r="J167" s="160"/>
    </row>
    <row r="168" spans="1:10" ht="36.950000000000003" customHeight="1" thickBot="1" x14ac:dyDescent="0.25">
      <c r="A168" s="152"/>
      <c r="B168" s="10" t="s">
        <v>37</v>
      </c>
      <c r="C168" s="11"/>
      <c r="D168" s="202"/>
      <c r="E168" s="161"/>
      <c r="F168" s="162"/>
      <c r="G168" s="162"/>
      <c r="H168" s="162"/>
      <c r="I168" s="162"/>
      <c r="J168" s="163"/>
    </row>
    <row r="169" spans="1:10" ht="30" customHeight="1" thickBot="1" x14ac:dyDescent="0.25">
      <c r="A169" s="255" t="s">
        <v>54</v>
      </c>
      <c r="B169" s="256"/>
      <c r="C169" s="256"/>
      <c r="D169" s="256"/>
      <c r="E169" s="256"/>
      <c r="F169" s="256"/>
      <c r="G169" s="256"/>
      <c r="H169" s="256"/>
      <c r="I169" s="256"/>
      <c r="J169" s="257"/>
    </row>
    <row r="170" spans="1:10" ht="50.1" customHeight="1" x14ac:dyDescent="0.2">
      <c r="A170" s="258" t="s">
        <v>55</v>
      </c>
      <c r="B170" s="259"/>
      <c r="C170" s="259"/>
      <c r="D170" s="259"/>
      <c r="E170" s="259"/>
      <c r="F170" s="259"/>
      <c r="G170" s="259"/>
      <c r="H170" s="259"/>
      <c r="I170" s="259"/>
      <c r="J170" s="260"/>
    </row>
    <row r="171" spans="1:10" ht="150" customHeight="1" x14ac:dyDescent="0.2">
      <c r="A171" s="90" t="s">
        <v>56</v>
      </c>
      <c r="B171" s="261"/>
      <c r="C171" s="262"/>
      <c r="D171" s="262"/>
      <c r="E171" s="262"/>
      <c r="F171" s="262"/>
      <c r="G171" s="262"/>
      <c r="H171" s="262"/>
      <c r="I171" s="262"/>
      <c r="J171" s="263"/>
    </row>
    <row r="172" spans="1:10" ht="150" customHeight="1" x14ac:dyDescent="0.2">
      <c r="A172" s="90" t="s">
        <v>57</v>
      </c>
      <c r="B172" s="264"/>
      <c r="C172" s="264"/>
      <c r="D172" s="264"/>
      <c r="E172" s="264"/>
      <c r="F172" s="264"/>
      <c r="G172" s="264"/>
      <c r="H172" s="264"/>
      <c r="I172" s="264"/>
      <c r="J172" s="265"/>
    </row>
    <row r="173" spans="1:10" ht="150" customHeight="1" thickBot="1" x14ac:dyDescent="0.25">
      <c r="A173" s="91" t="s">
        <v>58</v>
      </c>
      <c r="B173" s="193"/>
      <c r="C173" s="193"/>
      <c r="D173" s="193"/>
      <c r="E173" s="193"/>
      <c r="F173" s="193"/>
      <c r="G173" s="193"/>
      <c r="H173" s="193"/>
      <c r="I173" s="193"/>
      <c r="J173" s="194"/>
    </row>
    <row r="174" spans="1:10" ht="30" customHeight="1" x14ac:dyDescent="0.2">
      <c r="A174" s="189" t="s">
        <v>59</v>
      </c>
      <c r="B174" s="190"/>
      <c r="C174" s="190"/>
      <c r="D174" s="190"/>
      <c r="E174" s="190"/>
      <c r="F174" s="190"/>
      <c r="G174" s="190"/>
      <c r="H174" s="190"/>
      <c r="I174" s="190"/>
      <c r="J174" s="191"/>
    </row>
    <row r="175" spans="1:10" ht="300" customHeight="1" thickBot="1" x14ac:dyDescent="0.25">
      <c r="A175" s="192"/>
      <c r="B175" s="193"/>
      <c r="C175" s="193"/>
      <c r="D175" s="193"/>
      <c r="E175" s="193"/>
      <c r="F175" s="193"/>
      <c r="G175" s="193"/>
      <c r="H175" s="193"/>
      <c r="I175" s="193"/>
      <c r="J175" s="194"/>
    </row>
    <row r="176" spans="1:10" ht="20.100000000000001" customHeight="1" x14ac:dyDescent="0.2">
      <c r="A176" s="197" t="s">
        <v>60</v>
      </c>
      <c r="B176" s="198"/>
      <c r="C176" s="198"/>
      <c r="D176" s="198"/>
      <c r="E176" s="198"/>
      <c r="F176" s="198"/>
      <c r="G176" s="198"/>
      <c r="H176" s="198"/>
      <c r="I176" s="198"/>
      <c r="J176" s="199"/>
    </row>
    <row r="177" spans="1:10" ht="18" customHeight="1" x14ac:dyDescent="0.2">
      <c r="A177" s="31" t="s">
        <v>61</v>
      </c>
      <c r="B177" s="187"/>
      <c r="C177" s="187"/>
      <c r="D177" s="187"/>
      <c r="E177" s="187"/>
      <c r="F177" s="30" t="s">
        <v>62</v>
      </c>
      <c r="G177" s="187"/>
      <c r="H177" s="187"/>
      <c r="I177" s="187"/>
      <c r="J177" s="188"/>
    </row>
    <row r="178" spans="1:10" ht="18" customHeight="1" x14ac:dyDescent="0.2">
      <c r="A178" s="31" t="s">
        <v>63</v>
      </c>
      <c r="B178" s="187"/>
      <c r="C178" s="187"/>
      <c r="D178" s="187"/>
      <c r="E178" s="187"/>
      <c r="F178" s="30" t="s">
        <v>63</v>
      </c>
      <c r="G178" s="187"/>
      <c r="H178" s="187"/>
      <c r="I178" s="187"/>
      <c r="J178" s="188"/>
    </row>
    <row r="179" spans="1:10" ht="18" customHeight="1" x14ac:dyDescent="0.2">
      <c r="A179" s="31" t="s">
        <v>64</v>
      </c>
      <c r="B179" s="187"/>
      <c r="C179" s="187"/>
      <c r="D179" s="187"/>
      <c r="E179" s="187"/>
      <c r="F179" s="30" t="s">
        <v>64</v>
      </c>
      <c r="G179" s="187"/>
      <c r="H179" s="187"/>
      <c r="I179" s="187"/>
      <c r="J179" s="188"/>
    </row>
    <row r="180" spans="1:10" ht="18" customHeight="1" x14ac:dyDescent="0.2">
      <c r="A180" s="31" t="s">
        <v>65</v>
      </c>
      <c r="B180" s="187"/>
      <c r="C180" s="187"/>
      <c r="D180" s="187"/>
      <c r="E180" s="187"/>
      <c r="F180" s="30" t="s">
        <v>65</v>
      </c>
      <c r="G180" s="187"/>
      <c r="H180" s="187"/>
      <c r="I180" s="187"/>
      <c r="J180" s="188"/>
    </row>
    <row r="181" spans="1:10" ht="30" customHeight="1" x14ac:dyDescent="0.2">
      <c r="A181" s="31" t="s">
        <v>66</v>
      </c>
      <c r="B181" s="187"/>
      <c r="C181" s="187"/>
      <c r="D181" s="187"/>
      <c r="E181" s="187"/>
      <c r="F181" s="30" t="s">
        <v>66</v>
      </c>
      <c r="G181" s="187"/>
      <c r="H181" s="187"/>
      <c r="I181" s="187"/>
      <c r="J181" s="188"/>
    </row>
    <row r="182" spans="1:10" ht="5.0999999999999996" customHeight="1" x14ac:dyDescent="0.2">
      <c r="A182" s="184"/>
      <c r="B182" s="185"/>
      <c r="C182" s="185"/>
      <c r="D182" s="185"/>
      <c r="E182" s="185"/>
      <c r="F182" s="185"/>
      <c r="G182" s="185"/>
      <c r="H182" s="185"/>
      <c r="I182" s="185"/>
      <c r="J182" s="186"/>
    </row>
    <row r="183" spans="1:10" ht="18" customHeight="1" x14ac:dyDescent="0.2">
      <c r="A183" s="31" t="s">
        <v>67</v>
      </c>
      <c r="B183" s="187"/>
      <c r="C183" s="187"/>
      <c r="D183" s="187"/>
      <c r="E183" s="187"/>
      <c r="F183" s="30" t="s">
        <v>68</v>
      </c>
      <c r="G183" s="187"/>
      <c r="H183" s="187"/>
      <c r="I183" s="187"/>
      <c r="J183" s="188"/>
    </row>
    <row r="184" spans="1:10" ht="18" customHeight="1" x14ac:dyDescent="0.2">
      <c r="A184" s="31" t="s">
        <v>63</v>
      </c>
      <c r="B184" s="187"/>
      <c r="C184" s="187"/>
      <c r="D184" s="187"/>
      <c r="E184" s="187"/>
      <c r="F184" s="30" t="s">
        <v>63</v>
      </c>
      <c r="G184" s="187"/>
      <c r="H184" s="187"/>
      <c r="I184" s="187"/>
      <c r="J184" s="188"/>
    </row>
    <row r="185" spans="1:10" ht="18" customHeight="1" x14ac:dyDescent="0.2">
      <c r="A185" s="31" t="s">
        <v>64</v>
      </c>
      <c r="B185" s="187"/>
      <c r="C185" s="187"/>
      <c r="D185" s="187"/>
      <c r="E185" s="187"/>
      <c r="F185" s="30" t="s">
        <v>64</v>
      </c>
      <c r="G185" s="187"/>
      <c r="H185" s="187"/>
      <c r="I185" s="187"/>
      <c r="J185" s="188"/>
    </row>
    <row r="186" spans="1:10" ht="18" customHeight="1" x14ac:dyDescent="0.2">
      <c r="A186" s="31" t="s">
        <v>65</v>
      </c>
      <c r="B186" s="187"/>
      <c r="C186" s="187"/>
      <c r="D186" s="187"/>
      <c r="E186" s="187"/>
      <c r="F186" s="30" t="s">
        <v>65</v>
      </c>
      <c r="G186" s="187"/>
      <c r="H186" s="187"/>
      <c r="I186" s="187"/>
      <c r="J186" s="188"/>
    </row>
    <row r="187" spans="1:10" ht="30" customHeight="1" thickBot="1" x14ac:dyDescent="0.25">
      <c r="A187" s="40" t="s">
        <v>66</v>
      </c>
      <c r="B187" s="195"/>
      <c r="C187" s="195"/>
      <c r="D187" s="195"/>
      <c r="E187" s="195"/>
      <c r="F187" s="41" t="s">
        <v>66</v>
      </c>
      <c r="G187" s="195"/>
      <c r="H187" s="195"/>
      <c r="I187" s="195"/>
      <c r="J187" s="196"/>
    </row>
    <row r="188" spans="1:10" ht="20.100000000000001" customHeight="1" x14ac:dyDescent="0.2">
      <c r="A188" s="197" t="s">
        <v>69</v>
      </c>
      <c r="B188" s="198"/>
      <c r="C188" s="198"/>
      <c r="D188" s="198"/>
      <c r="E188" s="198"/>
      <c r="F188" s="198"/>
      <c r="G188" s="198"/>
      <c r="H188" s="198"/>
      <c r="I188" s="198"/>
      <c r="J188" s="199"/>
    </row>
    <row r="189" spans="1:10" ht="18" customHeight="1" x14ac:dyDescent="0.2">
      <c r="A189" s="31" t="s">
        <v>61</v>
      </c>
      <c r="B189" s="187"/>
      <c r="C189" s="187"/>
      <c r="D189" s="187"/>
      <c r="E189" s="187"/>
      <c r="F189" s="30" t="s">
        <v>62</v>
      </c>
      <c r="G189" s="187"/>
      <c r="H189" s="187"/>
      <c r="I189" s="187"/>
      <c r="J189" s="188"/>
    </row>
    <row r="190" spans="1:10" ht="18" customHeight="1" x14ac:dyDescent="0.2">
      <c r="A190" s="31" t="s">
        <v>63</v>
      </c>
      <c r="B190" s="187"/>
      <c r="C190" s="187"/>
      <c r="D190" s="187"/>
      <c r="E190" s="187"/>
      <c r="F190" s="30" t="s">
        <v>63</v>
      </c>
      <c r="G190" s="187"/>
      <c r="H190" s="187"/>
      <c r="I190" s="187"/>
      <c r="J190" s="188"/>
    </row>
    <row r="191" spans="1:10" ht="18" customHeight="1" x14ac:dyDescent="0.2">
      <c r="A191" s="31" t="s">
        <v>70</v>
      </c>
      <c r="B191" s="187"/>
      <c r="C191" s="187"/>
      <c r="D191" s="187"/>
      <c r="E191" s="187"/>
      <c r="F191" s="30" t="s">
        <v>70</v>
      </c>
      <c r="G191" s="187"/>
      <c r="H191" s="187"/>
      <c r="I191" s="187"/>
      <c r="J191" s="188"/>
    </row>
    <row r="192" spans="1:10" ht="18" customHeight="1" x14ac:dyDescent="0.2">
      <c r="A192" s="31" t="s">
        <v>65</v>
      </c>
      <c r="B192" s="187"/>
      <c r="C192" s="187"/>
      <c r="D192" s="187"/>
      <c r="E192" s="187"/>
      <c r="F192" s="30" t="s">
        <v>65</v>
      </c>
      <c r="G192" s="187"/>
      <c r="H192" s="187"/>
      <c r="I192" s="187"/>
      <c r="J192" s="188"/>
    </row>
    <row r="193" spans="1:10" ht="30" customHeight="1" x14ac:dyDescent="0.2">
      <c r="A193" s="31" t="s">
        <v>66</v>
      </c>
      <c r="B193" s="187"/>
      <c r="C193" s="187"/>
      <c r="D193" s="187"/>
      <c r="E193" s="187"/>
      <c r="F193" s="30" t="s">
        <v>66</v>
      </c>
      <c r="G193" s="187"/>
      <c r="H193" s="187"/>
      <c r="I193" s="187"/>
      <c r="J193" s="188"/>
    </row>
    <row r="194" spans="1:10" ht="5.0999999999999996" customHeight="1" x14ac:dyDescent="0.2">
      <c r="A194" s="184"/>
      <c r="B194" s="185"/>
      <c r="C194" s="185"/>
      <c r="D194" s="185"/>
      <c r="E194" s="185"/>
      <c r="F194" s="185"/>
      <c r="G194" s="185"/>
      <c r="H194" s="185"/>
      <c r="I194" s="185"/>
      <c r="J194" s="186"/>
    </row>
    <row r="195" spans="1:10" ht="18" customHeight="1" x14ac:dyDescent="0.2">
      <c r="A195" s="31" t="s">
        <v>67</v>
      </c>
      <c r="B195" s="187"/>
      <c r="C195" s="187"/>
      <c r="D195" s="187"/>
      <c r="E195" s="187"/>
      <c r="F195" s="30" t="s">
        <v>68</v>
      </c>
      <c r="G195" s="187"/>
      <c r="H195" s="187"/>
      <c r="I195" s="187"/>
      <c r="J195" s="188"/>
    </row>
    <row r="196" spans="1:10" ht="18" customHeight="1" x14ac:dyDescent="0.2">
      <c r="A196" s="31" t="s">
        <v>63</v>
      </c>
      <c r="B196" s="187"/>
      <c r="C196" s="187"/>
      <c r="D196" s="187"/>
      <c r="E196" s="187"/>
      <c r="F196" s="30" t="s">
        <v>63</v>
      </c>
      <c r="G196" s="187"/>
      <c r="H196" s="187"/>
      <c r="I196" s="187"/>
      <c r="J196" s="188"/>
    </row>
    <row r="197" spans="1:10" ht="18" customHeight="1" x14ac:dyDescent="0.2">
      <c r="A197" s="31" t="s">
        <v>70</v>
      </c>
      <c r="B197" s="187"/>
      <c r="C197" s="187"/>
      <c r="D197" s="187"/>
      <c r="E197" s="187"/>
      <c r="F197" s="30" t="s">
        <v>70</v>
      </c>
      <c r="G197" s="187"/>
      <c r="H197" s="187"/>
      <c r="I197" s="187"/>
      <c r="J197" s="188"/>
    </row>
    <row r="198" spans="1:10" ht="18" customHeight="1" x14ac:dyDescent="0.2">
      <c r="A198" s="31" t="s">
        <v>65</v>
      </c>
      <c r="B198" s="187"/>
      <c r="C198" s="187"/>
      <c r="D198" s="187"/>
      <c r="E198" s="187"/>
      <c r="F198" s="30" t="s">
        <v>65</v>
      </c>
      <c r="G198" s="187"/>
      <c r="H198" s="187"/>
      <c r="I198" s="187"/>
      <c r="J198" s="188"/>
    </row>
    <row r="199" spans="1:10" ht="30" customHeight="1" x14ac:dyDescent="0.2">
      <c r="A199" s="31" t="s">
        <v>66</v>
      </c>
      <c r="B199" s="187"/>
      <c r="C199" s="187"/>
      <c r="D199" s="187"/>
      <c r="E199" s="187"/>
      <c r="F199" s="30" t="s">
        <v>66</v>
      </c>
      <c r="G199" s="187"/>
      <c r="H199" s="187"/>
      <c r="I199" s="187"/>
      <c r="J199" s="188"/>
    </row>
    <row r="200" spans="1:10" ht="5.0999999999999996" customHeight="1" x14ac:dyDescent="0.2">
      <c r="A200" s="184"/>
      <c r="B200" s="185"/>
      <c r="C200" s="185"/>
      <c r="D200" s="185"/>
      <c r="E200" s="185"/>
      <c r="F200" s="185"/>
      <c r="G200" s="185"/>
      <c r="H200" s="185"/>
      <c r="I200" s="185"/>
      <c r="J200" s="186"/>
    </row>
    <row r="201" spans="1:10" ht="18" customHeight="1" x14ac:dyDescent="0.2">
      <c r="A201" s="31" t="s">
        <v>71</v>
      </c>
      <c r="B201" s="187"/>
      <c r="C201" s="187"/>
      <c r="D201" s="187"/>
      <c r="E201" s="187"/>
      <c r="F201" s="30" t="s">
        <v>72</v>
      </c>
      <c r="G201" s="187"/>
      <c r="H201" s="187"/>
      <c r="I201" s="187"/>
      <c r="J201" s="188"/>
    </row>
    <row r="202" spans="1:10" ht="18" customHeight="1" x14ac:dyDescent="0.2">
      <c r="A202" s="31" t="s">
        <v>63</v>
      </c>
      <c r="B202" s="187"/>
      <c r="C202" s="187"/>
      <c r="D202" s="187"/>
      <c r="E202" s="187"/>
      <c r="F202" s="30" t="s">
        <v>63</v>
      </c>
      <c r="G202" s="187"/>
      <c r="H202" s="187"/>
      <c r="I202" s="187"/>
      <c r="J202" s="188"/>
    </row>
    <row r="203" spans="1:10" ht="18" customHeight="1" x14ac:dyDescent="0.2">
      <c r="A203" s="31" t="s">
        <v>70</v>
      </c>
      <c r="B203" s="187"/>
      <c r="C203" s="187"/>
      <c r="D203" s="187"/>
      <c r="E203" s="187"/>
      <c r="F203" s="30" t="s">
        <v>70</v>
      </c>
      <c r="G203" s="187"/>
      <c r="H203" s="187"/>
      <c r="I203" s="187"/>
      <c r="J203" s="188"/>
    </row>
    <row r="204" spans="1:10" ht="18" customHeight="1" x14ac:dyDescent="0.2">
      <c r="A204" s="31" t="s">
        <v>65</v>
      </c>
      <c r="B204" s="187"/>
      <c r="C204" s="187"/>
      <c r="D204" s="187"/>
      <c r="E204" s="187"/>
      <c r="F204" s="30" t="s">
        <v>65</v>
      </c>
      <c r="G204" s="187"/>
      <c r="H204" s="187"/>
      <c r="I204" s="187"/>
      <c r="J204" s="188"/>
    </row>
    <row r="205" spans="1:10" ht="30" customHeight="1" thickBot="1" x14ac:dyDescent="0.25">
      <c r="A205" s="32" t="s">
        <v>66</v>
      </c>
      <c r="B205" s="182"/>
      <c r="C205" s="182"/>
      <c r="D205" s="182"/>
      <c r="E205" s="182"/>
      <c r="F205" s="33" t="s">
        <v>66</v>
      </c>
      <c r="G205" s="182"/>
      <c r="H205" s="182"/>
      <c r="I205" s="182"/>
      <c r="J205" s="183"/>
    </row>
  </sheetData>
  <sheetProtection algorithmName="SHA-512" hashValue="2t00DXX5Swnbk+ajB30GkL3eldPp4hZLNUDaSrJ+mQ+nNfFmx6AJ/QB7T5FYVonafQHxFxVoQhhuvQMbcD0rQA==" saltValue="jk/NuOKHiaDrdILtKpKvzA==" spinCount="100000" sheet="1" formatRows="0"/>
  <mergeCells count="237">
    <mergeCell ref="A143:A147"/>
    <mergeCell ref="D143:D147"/>
    <mergeCell ref="E143:J143"/>
    <mergeCell ref="E144:J147"/>
    <mergeCell ref="A141:J141"/>
    <mergeCell ref="A142:H142"/>
    <mergeCell ref="I142:J142"/>
    <mergeCell ref="D60:D61"/>
    <mergeCell ref="E60:J60"/>
    <mergeCell ref="E122:J122"/>
    <mergeCell ref="A112:J112"/>
    <mergeCell ref="A113:H113"/>
    <mergeCell ref="I113:J113"/>
    <mergeCell ref="A114:A119"/>
    <mergeCell ref="D114:D119"/>
    <mergeCell ref="E114:J114"/>
    <mergeCell ref="E115:J119"/>
    <mergeCell ref="A120:H120"/>
    <mergeCell ref="I120:J120"/>
    <mergeCell ref="C124:C131"/>
    <mergeCell ref="A132:H132"/>
    <mergeCell ref="I132:J132"/>
    <mergeCell ref="E125:J131"/>
    <mergeCell ref="A106:H106"/>
    <mergeCell ref="B173:J173"/>
    <mergeCell ref="A148:H148"/>
    <mergeCell ref="I148:J148"/>
    <mergeCell ref="A149:A161"/>
    <mergeCell ref="D149:D161"/>
    <mergeCell ref="E149:J149"/>
    <mergeCell ref="E150:J161"/>
    <mergeCell ref="A162:H162"/>
    <mergeCell ref="I162:J162"/>
    <mergeCell ref="A163:A168"/>
    <mergeCell ref="D163:D168"/>
    <mergeCell ref="E163:J163"/>
    <mergeCell ref="E164:J168"/>
    <mergeCell ref="A169:J169"/>
    <mergeCell ref="A170:J170"/>
    <mergeCell ref="B171:J171"/>
    <mergeCell ref="B172:J172"/>
    <mergeCell ref="A19:H19"/>
    <mergeCell ref="I19:J19"/>
    <mergeCell ref="A20:A34"/>
    <mergeCell ref="D20:D34"/>
    <mergeCell ref="E20:J20"/>
    <mergeCell ref="E21:J34"/>
    <mergeCell ref="A35:H35"/>
    <mergeCell ref="I35:J35"/>
    <mergeCell ref="A36:A44"/>
    <mergeCell ref="D36:D44"/>
    <mergeCell ref="E36:J36"/>
    <mergeCell ref="E37:J44"/>
    <mergeCell ref="A45:H45"/>
    <mergeCell ref="I45:J45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A54:H54"/>
    <mergeCell ref="I54:J54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A46:A48"/>
    <mergeCell ref="D46:D48"/>
    <mergeCell ref="E46:J46"/>
    <mergeCell ref="E47:J48"/>
    <mergeCell ref="A49:H49"/>
    <mergeCell ref="I49:J49"/>
    <mergeCell ref="E50:J50"/>
    <mergeCell ref="A59:H59"/>
    <mergeCell ref="I59:J59"/>
    <mergeCell ref="D50:D53"/>
    <mergeCell ref="E51:J53"/>
    <mergeCell ref="A50:A53"/>
    <mergeCell ref="D84:D87"/>
    <mergeCell ref="E84:J84"/>
    <mergeCell ref="B75:B82"/>
    <mergeCell ref="C75:C82"/>
    <mergeCell ref="A63:A73"/>
    <mergeCell ref="D63:D73"/>
    <mergeCell ref="E63:J63"/>
    <mergeCell ref="E64:J73"/>
    <mergeCell ref="A55:A58"/>
    <mergeCell ref="D55:D58"/>
    <mergeCell ref="E55:J55"/>
    <mergeCell ref="E56:J58"/>
    <mergeCell ref="A60:A61"/>
    <mergeCell ref="E61:J61"/>
    <mergeCell ref="A62:H62"/>
    <mergeCell ref="I62:J62"/>
    <mergeCell ref="E85:J87"/>
    <mergeCell ref="A176:J176"/>
    <mergeCell ref="B177:E177"/>
    <mergeCell ref="B178:E178"/>
    <mergeCell ref="A97:H97"/>
    <mergeCell ref="I97:J97"/>
    <mergeCell ref="A98:A105"/>
    <mergeCell ref="D98:D105"/>
    <mergeCell ref="E98:J98"/>
    <mergeCell ref="E99:J105"/>
    <mergeCell ref="A133:A140"/>
    <mergeCell ref="B133:B140"/>
    <mergeCell ref="C133:C140"/>
    <mergeCell ref="D133:D140"/>
    <mergeCell ref="E133:J133"/>
    <mergeCell ref="E134:J140"/>
    <mergeCell ref="A123:H123"/>
    <mergeCell ref="I123:J123"/>
    <mergeCell ref="A124:A131"/>
    <mergeCell ref="D124:D131"/>
    <mergeCell ref="E124:J124"/>
    <mergeCell ref="B124:B131"/>
    <mergeCell ref="A121:A122"/>
    <mergeCell ref="D121:D122"/>
    <mergeCell ref="E121:J121"/>
    <mergeCell ref="B179:E179"/>
    <mergeCell ref="B180:E180"/>
    <mergeCell ref="B181:E181"/>
    <mergeCell ref="G177:J177"/>
    <mergeCell ref="G178:J178"/>
    <mergeCell ref="G179:J179"/>
    <mergeCell ref="G180:J180"/>
    <mergeCell ref="G181:J181"/>
    <mergeCell ref="G190:J190"/>
    <mergeCell ref="G191:J191"/>
    <mergeCell ref="A182:J182"/>
    <mergeCell ref="B183:E183"/>
    <mergeCell ref="G183:J183"/>
    <mergeCell ref="B184:E184"/>
    <mergeCell ref="G184:J184"/>
    <mergeCell ref="B185:E185"/>
    <mergeCell ref="G185:J185"/>
    <mergeCell ref="B186:E186"/>
    <mergeCell ref="G186:J186"/>
    <mergeCell ref="B197:E197"/>
    <mergeCell ref="G197:J197"/>
    <mergeCell ref="B198:E198"/>
    <mergeCell ref="G198:J198"/>
    <mergeCell ref="B199:E199"/>
    <mergeCell ref="G199:J199"/>
    <mergeCell ref="A174:J174"/>
    <mergeCell ref="A175:J175"/>
    <mergeCell ref="B192:E192"/>
    <mergeCell ref="G192:J192"/>
    <mergeCell ref="B193:E193"/>
    <mergeCell ref="G193:J193"/>
    <mergeCell ref="A194:J194"/>
    <mergeCell ref="B195:E195"/>
    <mergeCell ref="G195:J195"/>
    <mergeCell ref="B196:E196"/>
    <mergeCell ref="G196:J196"/>
    <mergeCell ref="B187:E187"/>
    <mergeCell ref="G187:J187"/>
    <mergeCell ref="A188:J188"/>
    <mergeCell ref="B189:E189"/>
    <mergeCell ref="G189:J189"/>
    <mergeCell ref="B190:E190"/>
    <mergeCell ref="B191:E191"/>
    <mergeCell ref="B205:E205"/>
    <mergeCell ref="G205:J205"/>
    <mergeCell ref="A200:J200"/>
    <mergeCell ref="B201:E201"/>
    <mergeCell ref="G201:J201"/>
    <mergeCell ref="B202:E202"/>
    <mergeCell ref="G202:J202"/>
    <mergeCell ref="B203:E203"/>
    <mergeCell ref="G203:J203"/>
    <mergeCell ref="B204:E204"/>
    <mergeCell ref="G204:J204"/>
    <mergeCell ref="I106:J106"/>
    <mergeCell ref="A107:A111"/>
    <mergeCell ref="D107:D111"/>
    <mergeCell ref="E107:J107"/>
    <mergeCell ref="E108:J111"/>
    <mergeCell ref="A89:A96"/>
    <mergeCell ref="D89:D96"/>
    <mergeCell ref="E89:J89"/>
    <mergeCell ref="E90:J96"/>
    <mergeCell ref="B89:B96"/>
    <mergeCell ref="C89:C96"/>
    <mergeCell ref="A88:H88"/>
    <mergeCell ref="I88:J88"/>
    <mergeCell ref="A74:H74"/>
    <mergeCell ref="I74:J74"/>
    <mergeCell ref="A75:A82"/>
    <mergeCell ref="D75:D82"/>
    <mergeCell ref="E75:J75"/>
    <mergeCell ref="E76:J82"/>
    <mergeCell ref="A83:H83"/>
    <mergeCell ref="I83:J83"/>
    <mergeCell ref="A84:A87"/>
  </mergeCells>
  <conditionalFormatting sqref="A4:J4 A6:J6 A8:J8 A10:J10 A13:B13 E13 G13 I13 A15 C15 E15 G15:J15 A17 C17 H17 C55:C58">
    <cfRule type="containsBlanks" dxfId="62" priority="39">
      <formula>LEN(TRIM(A4))=0</formula>
    </cfRule>
  </conditionalFormatting>
  <conditionalFormatting sqref="C20:C34">
    <cfRule type="containsBlanks" dxfId="61" priority="89">
      <formula>LEN(TRIM(C20))=0</formula>
    </cfRule>
  </conditionalFormatting>
  <conditionalFormatting sqref="C36:C43 C46:C48 C114:C119 C143:C147 C149:C161 C163:C168">
    <cfRule type="containsBlanks" dxfId="60" priority="155">
      <formula>LEN(TRIM(C36))=0</formula>
    </cfRule>
  </conditionalFormatting>
  <conditionalFormatting sqref="C50:C52">
    <cfRule type="containsBlanks" dxfId="59" priority="106">
      <formula>LEN(TRIM(C50))=0</formula>
    </cfRule>
  </conditionalFormatting>
  <conditionalFormatting sqref="C60:C61">
    <cfRule type="containsBlanks" dxfId="58" priority="26">
      <formula>LEN(TRIM(C60))=0</formula>
    </cfRule>
  </conditionalFormatting>
  <conditionalFormatting sqref="C63:C73">
    <cfRule type="containsBlanks" dxfId="57" priority="104">
      <formula>LEN(TRIM(C63))=0</formula>
    </cfRule>
  </conditionalFormatting>
  <conditionalFormatting sqref="C84:C86">
    <cfRule type="containsBlanks" dxfId="56" priority="103">
      <formula>LEN(TRIM(C84))=0</formula>
    </cfRule>
  </conditionalFormatting>
  <conditionalFormatting sqref="C98:C104">
    <cfRule type="containsBlanks" dxfId="55" priority="102">
      <formula>LEN(TRIM(C98))=0</formula>
    </cfRule>
  </conditionalFormatting>
  <conditionalFormatting sqref="C107:C110">
    <cfRule type="containsBlanks" dxfId="54" priority="9">
      <formula>LEN(TRIM(C107))=0</formula>
    </cfRule>
  </conditionalFormatting>
  <conditionalFormatting sqref="C121:C122">
    <cfRule type="containsBlanks" dxfId="53" priority="120">
      <formula>LEN(TRIM(C121))=0</formula>
    </cfRule>
  </conditionalFormatting>
  <conditionalFormatting sqref="C1:E1">
    <cfRule type="containsBlanks" dxfId="52" priority="40">
      <formula>LEN(TRIM(C1))=0</formula>
    </cfRule>
  </conditionalFormatting>
  <conditionalFormatting sqref="D20:D34 D36:D44 D46:D48 D55:D58 D60:D61 D63:D73 D75:D82 D89:D96 D98:D105 D107:D111 D114:D119 D121:D122 D124:D131 D133:D140 D143:D147 D149:D161 D163:D168">
    <cfRule type="cellIs" dxfId="51" priority="17" operator="equal">
      <formula>"No cumple variable"</formula>
    </cfRule>
  </conditionalFormatting>
  <conditionalFormatting sqref="D50">
    <cfRule type="cellIs" dxfId="50" priority="1" operator="equal">
      <formula>"No cumple variable"</formula>
    </cfRule>
  </conditionalFormatting>
  <conditionalFormatting sqref="D84">
    <cfRule type="cellIs" dxfId="49" priority="2" operator="equal">
      <formula>"No cumple variable"</formula>
    </cfRule>
  </conditionalFormatting>
  <conditionalFormatting sqref="G1">
    <cfRule type="containsBlanks" dxfId="48" priority="99">
      <formula>LEN(TRIM(G1))=0</formula>
    </cfRule>
  </conditionalFormatting>
  <conditionalFormatting sqref="I1">
    <cfRule type="cellIs" dxfId="47" priority="96" operator="lessThan">
      <formula>0.9</formula>
    </cfRule>
    <cfRule type="cellIs" dxfId="46" priority="97" operator="lessThan">
      <formula>1</formula>
    </cfRule>
    <cfRule type="cellIs" dxfId="45" priority="98" operator="equal">
      <formula>1</formula>
    </cfRule>
    <cfRule type="containsBlanks" priority="93" stopIfTrue="1">
      <formula>LEN(TRIM(I1))=0</formula>
    </cfRule>
    <cfRule type="cellIs" dxfId="44" priority="94" operator="lessThan">
      <formula>0.7</formula>
    </cfRule>
    <cfRule type="cellIs" dxfId="43" priority="95" operator="lessThan">
      <formula>0.8</formula>
    </cfRule>
  </conditionalFormatting>
  <conditionalFormatting sqref="I19:J19">
    <cfRule type="containsText" dxfId="42" priority="91" operator="containsText" text="No cumple obligación">
      <formula>NOT(ISERROR(SEARCH("No cumple obligación",I19)))</formula>
    </cfRule>
    <cfRule type="containsText" dxfId="41" priority="92" operator="containsText" text="Cumple obligación">
      <formula>NOT(ISERROR(SEARCH("Cumple obligación",I19)))</formula>
    </cfRule>
  </conditionalFormatting>
  <conditionalFormatting sqref="I35:J35">
    <cfRule type="containsText" dxfId="40" priority="88" operator="containsText" text="Cumple obligación">
      <formula>NOT(ISERROR(SEARCH("Cumple obligación",I35)))</formula>
    </cfRule>
    <cfRule type="containsText" dxfId="39" priority="87" operator="containsText" text="No cumple obligación">
      <formula>NOT(ISERROR(SEARCH("No cumple obligación",I35)))</formula>
    </cfRule>
  </conditionalFormatting>
  <conditionalFormatting sqref="I45:J45">
    <cfRule type="containsText" dxfId="38" priority="85" operator="containsText" text="No cumple obligación">
      <formula>NOT(ISERROR(SEARCH("No cumple obligación",I45)))</formula>
    </cfRule>
    <cfRule type="containsText" dxfId="37" priority="86" operator="containsText" text="Cumple obligación">
      <formula>NOT(ISERROR(SEARCH("Cumple obligación",I45)))</formula>
    </cfRule>
  </conditionalFormatting>
  <conditionalFormatting sqref="I49:J49">
    <cfRule type="containsText" dxfId="36" priority="4" operator="containsText" text="Cumple obligación">
      <formula>NOT(ISERROR(SEARCH("Cumple obligación",I49)))</formula>
    </cfRule>
    <cfRule type="containsText" dxfId="35" priority="3" operator="containsText" text="No cumple obligación">
      <formula>NOT(ISERROR(SEARCH("No cumple obligación",I49)))</formula>
    </cfRule>
  </conditionalFormatting>
  <conditionalFormatting sqref="I54:J54">
    <cfRule type="containsText" dxfId="34" priority="32" operator="containsText" text="No cumple obligación">
      <formula>NOT(ISERROR(SEARCH("No cumple obligación",I54)))</formula>
    </cfRule>
    <cfRule type="containsText" dxfId="33" priority="33" operator="containsText" text="Cumple obligación">
      <formula>NOT(ISERROR(SEARCH("Cumple obligación",I54)))</formula>
    </cfRule>
  </conditionalFormatting>
  <conditionalFormatting sqref="I59:J59">
    <cfRule type="containsText" dxfId="32" priority="78" operator="containsText" text="Cumple obligación">
      <formula>NOT(ISERROR(SEARCH("Cumple obligación",I59)))</formula>
    </cfRule>
    <cfRule type="containsText" dxfId="31" priority="77" operator="containsText" text="No cumple obligación">
      <formula>NOT(ISERROR(SEARCH("No cumple obligación",I59)))</formula>
    </cfRule>
  </conditionalFormatting>
  <conditionalFormatting sqref="I62:J62">
    <cfRule type="containsText" dxfId="30" priority="75" operator="containsText" text="No cumple obligación">
      <formula>NOT(ISERROR(SEARCH("No cumple obligación",I62)))</formula>
    </cfRule>
    <cfRule type="containsText" dxfId="29" priority="76" operator="containsText" text="Cumple obligación">
      <formula>NOT(ISERROR(SEARCH("Cumple obligación",I62)))</formula>
    </cfRule>
  </conditionalFormatting>
  <conditionalFormatting sqref="I74:J74">
    <cfRule type="containsText" dxfId="28" priority="24" operator="containsText" text="No cumple obligación">
      <formula>NOT(ISERROR(SEARCH("No cumple obligación",I74)))</formula>
    </cfRule>
    <cfRule type="containsText" dxfId="27" priority="25" operator="containsText" text="Cumple obligación">
      <formula>NOT(ISERROR(SEARCH("Cumple obligación",I74)))</formula>
    </cfRule>
  </conditionalFormatting>
  <conditionalFormatting sqref="I83:J83">
    <cfRule type="containsText" dxfId="26" priority="71" operator="containsText" text="No cumple obligación">
      <formula>NOT(ISERROR(SEARCH("No cumple obligación",I83)))</formula>
    </cfRule>
    <cfRule type="containsText" dxfId="25" priority="72" operator="containsText" text="Cumple obligación">
      <formula>NOT(ISERROR(SEARCH("Cumple obligación",I83)))</formula>
    </cfRule>
  </conditionalFormatting>
  <conditionalFormatting sqref="I88:J88">
    <cfRule type="containsText" dxfId="24" priority="69" operator="containsText" text="No cumple obligación">
      <formula>NOT(ISERROR(SEARCH("No cumple obligación",I88)))</formula>
    </cfRule>
    <cfRule type="containsText" dxfId="23" priority="70" operator="containsText" text="Cumple obligación">
      <formula>NOT(ISERROR(SEARCH("Cumple obligación",I88)))</formula>
    </cfRule>
  </conditionalFormatting>
  <conditionalFormatting sqref="I97:J97">
    <cfRule type="containsText" dxfId="22" priority="18" operator="containsText" text="No cumple obligación">
      <formula>NOT(ISERROR(SEARCH("No cumple obligación",I97)))</formula>
    </cfRule>
    <cfRule type="containsText" dxfId="21" priority="19" operator="containsText" text="Cumple obligación">
      <formula>NOT(ISERROR(SEARCH("Cumple obligación",I97)))</formula>
    </cfRule>
  </conditionalFormatting>
  <conditionalFormatting sqref="I106:J106">
    <cfRule type="containsText" dxfId="20" priority="5" operator="containsText" text="No cumple obligación">
      <formula>NOT(ISERROR(SEARCH("No cumple obligación",I106)))</formula>
    </cfRule>
    <cfRule type="containsText" dxfId="19" priority="6" operator="containsText" text="Cumple obligación">
      <formula>NOT(ISERROR(SEARCH("Cumple obligación",I106)))</formula>
    </cfRule>
  </conditionalFormatting>
  <conditionalFormatting sqref="I113:J113">
    <cfRule type="containsText" dxfId="18" priority="62" operator="containsText" text="Cumple obligación">
      <formula>NOT(ISERROR(SEARCH("Cumple obligación",I113)))</formula>
    </cfRule>
    <cfRule type="containsText" dxfId="17" priority="61" operator="containsText" text="No cumple obligación">
      <formula>NOT(ISERROR(SEARCH("No cumple obligación",I113)))</formula>
    </cfRule>
  </conditionalFormatting>
  <conditionalFormatting sqref="I120:J120">
    <cfRule type="containsText" dxfId="16" priority="60" operator="containsText" text="Cumple obligación">
      <formula>NOT(ISERROR(SEARCH("Cumple obligación",I120)))</formula>
    </cfRule>
    <cfRule type="containsText" dxfId="15" priority="59" operator="containsText" text="No cumple obligación">
      <formula>NOT(ISERROR(SEARCH("No cumple obligación",I120)))</formula>
    </cfRule>
  </conditionalFormatting>
  <conditionalFormatting sqref="I123:J123">
    <cfRule type="containsText" dxfId="14" priority="58" operator="containsText" text="Cumple obligación">
      <formula>NOT(ISERROR(SEARCH("Cumple obligación",I123)))</formula>
    </cfRule>
    <cfRule type="containsText" dxfId="13" priority="57" operator="containsText" text="No cumple obligación">
      <formula>NOT(ISERROR(SEARCH("No cumple obligación",I123)))</formula>
    </cfRule>
  </conditionalFormatting>
  <conditionalFormatting sqref="I132:J132">
    <cfRule type="containsText" dxfId="12" priority="54" operator="containsText" text="Cumple obligación">
      <formula>NOT(ISERROR(SEARCH("Cumple obligación",I132)))</formula>
    </cfRule>
    <cfRule type="containsText" dxfId="11" priority="53" operator="containsText" text="No cumple obligación">
      <formula>NOT(ISERROR(SEARCH("No cumple obligación",I132)))</formula>
    </cfRule>
  </conditionalFormatting>
  <conditionalFormatting sqref="I142:J142">
    <cfRule type="containsText" dxfId="10" priority="52" operator="containsText" text="Cumple obligación">
      <formula>NOT(ISERROR(SEARCH("Cumple obligación",I142)))</formula>
    </cfRule>
    <cfRule type="containsText" dxfId="9" priority="51" operator="containsText" text="No cumple obligación">
      <formula>NOT(ISERROR(SEARCH("No cumple obligación",I142)))</formula>
    </cfRule>
  </conditionalFormatting>
  <conditionalFormatting sqref="I148:J148">
    <cfRule type="containsText" dxfId="8" priority="49" operator="containsText" text="No cumple obligación">
      <formula>NOT(ISERROR(SEARCH("No cumple obligación",I148)))</formula>
    </cfRule>
    <cfRule type="containsText" dxfId="7" priority="50" operator="containsText" text="Cumple obligación">
      <formula>NOT(ISERROR(SEARCH("Cumple obligación",I148)))</formula>
    </cfRule>
  </conditionalFormatting>
  <conditionalFormatting sqref="I162:J162">
    <cfRule type="containsText" dxfId="6" priority="47" operator="containsText" text="No cumple obligación">
      <formula>NOT(ISERROR(SEARCH("No cumple obligación",I162)))</formula>
    </cfRule>
    <cfRule type="containsText" dxfId="5" priority="48" operator="containsText" text="Cumple obligación">
      <formula>NOT(ISERROR(SEARCH("Cumple obligación",I162)))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NO PRIVATIVAS SRPA&amp;R&amp;"Arial,Normal"&amp;10F1.A27.G27.P 
Versión 2 
Página &amp;P de &amp;N 
20/05/2024 
Clasificación de la Información 
Clasificada</oddHeader>
    <oddFooter>&amp;C&amp;G</oddFooter>
  </headerFooter>
  <rowBreaks count="10" manualBreakCount="10">
    <brk id="17" max="9" man="1"/>
    <brk id="53" max="9" man="1"/>
    <brk id="87" max="9" man="1"/>
    <brk id="105" max="9" man="1"/>
    <brk id="119" max="9" man="1"/>
    <brk id="140" max="9" man="1"/>
    <brk id="161" max="9" man="1"/>
    <brk id="168" max="9" man="1"/>
    <brk id="173" max="9" man="1"/>
    <brk id="175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Tablas!$B$2:$B$3</xm:f>
          </x14:formula1>
          <xm:sqref>C63:C73 C165:C168 C114:C119 C55:C58 C143:C147 C149:C160 C41:C42 C50:C51 C100:C104 C36:C39 C46:C48 C98 C20:C33 C121:C122 C163 C109:C110 C107 C84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C87 C44 C105 C111 C53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D124:D131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C34 C99 C40 C85:C86 C161 C164 C43 C60:C61 C108 C52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D89:D96 D133:D140 D75:D82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X10"/>
  <sheetViews>
    <sheetView showGridLines="0" topLeftCell="GV1" zoomScale="60" zoomScaleNormal="60" workbookViewId="0">
      <pane ySplit="9" topLeftCell="A10" activePane="bottomLeft" state="frozen"/>
      <selection pane="bottomLeft" activeCell="HK2" sqref="HK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46" width="35.7109375" style="2" customWidth="1"/>
    <col min="47" max="84" width="25.7109375" style="2"/>
    <col min="85" max="176" width="11.7109375" style="2" customWidth="1"/>
    <col min="177" max="16384" width="25.7109375" style="2"/>
  </cols>
  <sheetData>
    <row r="1" spans="1:232" ht="30" customHeight="1" x14ac:dyDescent="0.25">
      <c r="A1" s="272"/>
      <c r="B1" s="276" t="s">
        <v>255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8"/>
      <c r="HK1" s="77" t="s">
        <v>301</v>
      </c>
      <c r="HL1" s="43">
        <v>45432</v>
      </c>
    </row>
    <row r="2" spans="1:232" ht="30" customHeight="1" x14ac:dyDescent="0.25">
      <c r="A2" s="273"/>
      <c r="B2" s="279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1"/>
      <c r="HK2" s="78" t="s">
        <v>302</v>
      </c>
      <c r="HL2" s="37" t="s">
        <v>73</v>
      </c>
    </row>
    <row r="3" spans="1:232" ht="30" customHeight="1" thickBot="1" x14ac:dyDescent="0.3">
      <c r="A3" s="274"/>
      <c r="B3" s="282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4"/>
      <c r="HK3" s="275" t="s">
        <v>74</v>
      </c>
      <c r="HL3" s="206"/>
    </row>
    <row r="4" spans="1:232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79" t="s">
        <v>75</v>
      </c>
      <c r="AV4" s="79" t="s">
        <v>75</v>
      </c>
      <c r="AW4" s="79" t="s">
        <v>75</v>
      </c>
      <c r="AX4" s="79" t="s">
        <v>75</v>
      </c>
      <c r="AY4" s="79" t="s">
        <v>75</v>
      </c>
      <c r="AZ4" s="79" t="s">
        <v>75</v>
      </c>
      <c r="BA4" s="79" t="s">
        <v>75</v>
      </c>
      <c r="BB4" s="79" t="s">
        <v>75</v>
      </c>
      <c r="BC4" s="79" t="s">
        <v>75</v>
      </c>
      <c r="BD4" s="79" t="s">
        <v>75</v>
      </c>
      <c r="BE4" s="79" t="s">
        <v>75</v>
      </c>
      <c r="BF4" s="79" t="s">
        <v>75</v>
      </c>
      <c r="BG4" s="80" t="s">
        <v>76</v>
      </c>
      <c r="BH4" s="80" t="s">
        <v>76</v>
      </c>
      <c r="BI4" s="80" t="s">
        <v>76</v>
      </c>
      <c r="BJ4" s="80" t="s">
        <v>76</v>
      </c>
      <c r="BK4" s="81" t="s">
        <v>77</v>
      </c>
      <c r="BL4" s="81" t="s">
        <v>77</v>
      </c>
      <c r="BM4" s="81" t="s">
        <v>77</v>
      </c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72"/>
      <c r="HL4" s="72"/>
    </row>
    <row r="5" spans="1:232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61" t="s">
        <v>78</v>
      </c>
      <c r="AV5" s="61" t="s">
        <v>78</v>
      </c>
      <c r="AW5" s="60" t="s">
        <v>79</v>
      </c>
      <c r="AX5" s="62" t="s">
        <v>80</v>
      </c>
      <c r="AY5" s="63" t="s">
        <v>81</v>
      </c>
      <c r="AZ5" s="61" t="s">
        <v>78</v>
      </c>
      <c r="BA5" s="61" t="s">
        <v>78</v>
      </c>
      <c r="BB5" s="64" t="s">
        <v>82</v>
      </c>
      <c r="BC5" s="64" t="s">
        <v>82</v>
      </c>
      <c r="BD5" s="34" t="s">
        <v>83</v>
      </c>
      <c r="BE5" s="34" t="s">
        <v>83</v>
      </c>
      <c r="BF5" s="98" t="s">
        <v>214</v>
      </c>
      <c r="BG5" s="73"/>
      <c r="BH5" s="73"/>
      <c r="BI5" s="73"/>
      <c r="BJ5" s="73"/>
      <c r="BK5" s="74"/>
      <c r="BL5" s="74"/>
      <c r="BM5" s="74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72"/>
      <c r="HL5" s="72"/>
    </row>
    <row r="6" spans="1:232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83">
        <v>3</v>
      </c>
      <c r="AV6" s="83">
        <v>3</v>
      </c>
      <c r="AW6" s="83">
        <v>3</v>
      </c>
      <c r="AX6" s="83">
        <v>1</v>
      </c>
      <c r="AY6" s="83">
        <v>3</v>
      </c>
      <c r="AZ6" s="83">
        <v>2</v>
      </c>
      <c r="BA6" s="83">
        <v>3</v>
      </c>
      <c r="BB6" s="83">
        <v>3</v>
      </c>
      <c r="BC6" s="83">
        <v>3</v>
      </c>
      <c r="BD6" s="83">
        <v>2</v>
      </c>
      <c r="BE6" s="83">
        <v>3</v>
      </c>
      <c r="BF6" s="83">
        <v>3</v>
      </c>
      <c r="BG6" s="83">
        <v>3</v>
      </c>
      <c r="BH6" s="83">
        <v>2</v>
      </c>
      <c r="BI6" s="83">
        <v>3</v>
      </c>
      <c r="BJ6" s="83">
        <v>3</v>
      </c>
      <c r="BK6" s="83">
        <v>1</v>
      </c>
      <c r="BL6" s="83">
        <v>3</v>
      </c>
      <c r="BM6" s="83">
        <v>2</v>
      </c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72"/>
      <c r="HL6" s="72"/>
    </row>
    <row r="7" spans="1:232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2" t="s">
        <v>84</v>
      </c>
      <c r="AC7" s="82" t="s">
        <v>84</v>
      </c>
      <c r="AD7" s="82" t="s">
        <v>84</v>
      </c>
      <c r="AE7" s="82" t="s">
        <v>84</v>
      </c>
      <c r="AF7" s="82" t="s">
        <v>84</v>
      </c>
      <c r="AG7" s="82" t="s">
        <v>84</v>
      </c>
      <c r="AH7" s="82" t="s">
        <v>84</v>
      </c>
      <c r="AI7" s="82" t="s">
        <v>84</v>
      </c>
      <c r="AJ7" s="82" t="s">
        <v>84</v>
      </c>
      <c r="AK7" s="82" t="s">
        <v>84</v>
      </c>
      <c r="AL7" s="82" t="s">
        <v>84</v>
      </c>
      <c r="AM7" s="82" t="s">
        <v>84</v>
      </c>
      <c r="AN7" s="82" t="s">
        <v>84</v>
      </c>
      <c r="AO7" s="82" t="s">
        <v>84</v>
      </c>
      <c r="AP7" s="82" t="s">
        <v>84</v>
      </c>
      <c r="AQ7" s="82" t="s">
        <v>84</v>
      </c>
      <c r="AR7" s="82" t="s">
        <v>84</v>
      </c>
      <c r="AS7" s="82" t="s">
        <v>84</v>
      </c>
      <c r="AT7" s="82" t="s">
        <v>84</v>
      </c>
      <c r="AU7" s="75" t="s">
        <v>85</v>
      </c>
      <c r="AV7" s="38" t="s">
        <v>85</v>
      </c>
      <c r="AW7" s="38" t="s">
        <v>85</v>
      </c>
      <c r="AX7" s="38" t="s">
        <v>85</v>
      </c>
      <c r="AY7" s="38" t="s">
        <v>85</v>
      </c>
      <c r="AZ7" s="38" t="s">
        <v>85</v>
      </c>
      <c r="BA7" s="38" t="s">
        <v>85</v>
      </c>
      <c r="BB7" s="38" t="s">
        <v>85</v>
      </c>
      <c r="BC7" s="38" t="s">
        <v>85</v>
      </c>
      <c r="BD7" s="38" t="s">
        <v>85</v>
      </c>
      <c r="BE7" s="38" t="s">
        <v>85</v>
      </c>
      <c r="BF7" s="38" t="s">
        <v>85</v>
      </c>
      <c r="BG7" s="38" t="s">
        <v>85</v>
      </c>
      <c r="BH7" s="38" t="s">
        <v>85</v>
      </c>
      <c r="BI7" s="38" t="s">
        <v>85</v>
      </c>
      <c r="BJ7" s="38" t="s">
        <v>85</v>
      </c>
      <c r="BK7" s="38" t="s">
        <v>85</v>
      </c>
      <c r="BL7" s="38" t="s">
        <v>85</v>
      </c>
      <c r="BM7" s="38" t="s">
        <v>85</v>
      </c>
      <c r="BN7" s="84" t="s">
        <v>86</v>
      </c>
      <c r="BO7" s="84" t="s">
        <v>86</v>
      </c>
      <c r="BP7" s="84" t="s">
        <v>86</v>
      </c>
      <c r="BQ7" s="84" t="s">
        <v>86</v>
      </c>
      <c r="BR7" s="84" t="s">
        <v>86</v>
      </c>
      <c r="BS7" s="84" t="s">
        <v>86</v>
      </c>
      <c r="BT7" s="84" t="s">
        <v>86</v>
      </c>
      <c r="BU7" s="84" t="s">
        <v>86</v>
      </c>
      <c r="BV7" s="84" t="s">
        <v>86</v>
      </c>
      <c r="BW7" s="84" t="s">
        <v>86</v>
      </c>
      <c r="BX7" s="84" t="s">
        <v>86</v>
      </c>
      <c r="BY7" s="84" t="s">
        <v>86</v>
      </c>
      <c r="BZ7" s="84" t="s">
        <v>86</v>
      </c>
      <c r="CA7" s="84" t="s">
        <v>86</v>
      </c>
      <c r="CB7" s="84" t="s">
        <v>86</v>
      </c>
      <c r="CC7" s="84" t="s">
        <v>86</v>
      </c>
      <c r="CD7" s="84" t="s">
        <v>86</v>
      </c>
      <c r="CE7" s="84" t="s">
        <v>86</v>
      </c>
      <c r="CF7" s="84" t="s">
        <v>86</v>
      </c>
      <c r="CG7" s="85" t="s">
        <v>87</v>
      </c>
      <c r="CH7" s="85" t="s">
        <v>87</v>
      </c>
      <c r="CI7" s="85" t="s">
        <v>87</v>
      </c>
      <c r="CJ7" s="85" t="s">
        <v>87</v>
      </c>
      <c r="CK7" s="85" t="s">
        <v>87</v>
      </c>
      <c r="CL7" s="85" t="s">
        <v>87</v>
      </c>
      <c r="CM7" s="85" t="s">
        <v>87</v>
      </c>
      <c r="CN7" s="85" t="s">
        <v>87</v>
      </c>
      <c r="CO7" s="85" t="s">
        <v>87</v>
      </c>
      <c r="CP7" s="85" t="s">
        <v>87</v>
      </c>
      <c r="CQ7" s="85" t="s">
        <v>87</v>
      </c>
      <c r="CR7" s="85" t="s">
        <v>87</v>
      </c>
      <c r="CS7" s="85" t="s">
        <v>87</v>
      </c>
      <c r="CT7" s="85" t="s">
        <v>87</v>
      </c>
      <c r="CU7" s="85" t="s">
        <v>87</v>
      </c>
      <c r="CV7" s="85" t="s">
        <v>87</v>
      </c>
      <c r="CW7" s="85" t="s">
        <v>87</v>
      </c>
      <c r="CX7" s="85" t="s">
        <v>87</v>
      </c>
      <c r="CY7" s="85" t="s">
        <v>87</v>
      </c>
      <c r="CZ7" s="85" t="s">
        <v>87</v>
      </c>
      <c r="DA7" s="85" t="s">
        <v>87</v>
      </c>
      <c r="DB7" s="85" t="s">
        <v>87</v>
      </c>
      <c r="DC7" s="85" t="s">
        <v>87</v>
      </c>
      <c r="DD7" s="85" t="s">
        <v>87</v>
      </c>
      <c r="DE7" s="85" t="s">
        <v>87</v>
      </c>
      <c r="DF7" s="85" t="s">
        <v>87</v>
      </c>
      <c r="DG7" s="85" t="s">
        <v>87</v>
      </c>
      <c r="DH7" s="85" t="s">
        <v>87</v>
      </c>
      <c r="DI7" s="85" t="s">
        <v>87</v>
      </c>
      <c r="DJ7" s="85" t="s">
        <v>87</v>
      </c>
      <c r="DK7" s="85" t="s">
        <v>87</v>
      </c>
      <c r="DL7" s="85" t="s">
        <v>87</v>
      </c>
      <c r="DM7" s="85" t="s">
        <v>87</v>
      </c>
      <c r="DN7" s="85" t="s">
        <v>87</v>
      </c>
      <c r="DO7" s="85" t="s">
        <v>87</v>
      </c>
      <c r="DP7" s="85" t="s">
        <v>87</v>
      </c>
      <c r="DQ7" s="85" t="s">
        <v>87</v>
      </c>
      <c r="DR7" s="85" t="s">
        <v>87</v>
      </c>
      <c r="DS7" s="85" t="s">
        <v>87</v>
      </c>
      <c r="DT7" s="85" t="s">
        <v>87</v>
      </c>
      <c r="DU7" s="85" t="s">
        <v>87</v>
      </c>
      <c r="DV7" s="85" t="s">
        <v>87</v>
      </c>
      <c r="DW7" s="85" t="s">
        <v>87</v>
      </c>
      <c r="DX7" s="85" t="s">
        <v>87</v>
      </c>
      <c r="DY7" s="85" t="s">
        <v>87</v>
      </c>
      <c r="DZ7" s="85" t="s">
        <v>87</v>
      </c>
      <c r="EA7" s="85" t="s">
        <v>87</v>
      </c>
      <c r="EB7" s="85" t="s">
        <v>87</v>
      </c>
      <c r="EC7" s="85" t="s">
        <v>87</v>
      </c>
      <c r="ED7" s="85" t="s">
        <v>87</v>
      </c>
      <c r="EE7" s="85" t="s">
        <v>87</v>
      </c>
      <c r="EF7" s="85" t="s">
        <v>87</v>
      </c>
      <c r="EG7" s="85" t="s">
        <v>87</v>
      </c>
      <c r="EH7" s="85" t="s">
        <v>87</v>
      </c>
      <c r="EI7" s="85" t="s">
        <v>87</v>
      </c>
      <c r="EJ7" s="85" t="s">
        <v>87</v>
      </c>
      <c r="EK7" s="85" t="s">
        <v>87</v>
      </c>
      <c r="EL7" s="85" t="s">
        <v>87</v>
      </c>
      <c r="EM7" s="85" t="s">
        <v>87</v>
      </c>
      <c r="EN7" s="85" t="s">
        <v>87</v>
      </c>
      <c r="EO7" s="85" t="s">
        <v>87</v>
      </c>
      <c r="EP7" s="85" t="s">
        <v>87</v>
      </c>
      <c r="EQ7" s="85" t="s">
        <v>87</v>
      </c>
      <c r="ER7" s="85" t="s">
        <v>87</v>
      </c>
      <c r="ES7" s="85" t="s">
        <v>87</v>
      </c>
      <c r="ET7" s="85" t="s">
        <v>87</v>
      </c>
      <c r="EU7" s="85" t="s">
        <v>87</v>
      </c>
      <c r="EV7" s="85" t="s">
        <v>87</v>
      </c>
      <c r="EW7" s="85" t="s">
        <v>87</v>
      </c>
      <c r="EX7" s="85" t="s">
        <v>87</v>
      </c>
      <c r="EY7" s="85" t="s">
        <v>87</v>
      </c>
      <c r="EZ7" s="85" t="s">
        <v>87</v>
      </c>
      <c r="FA7" s="85" t="s">
        <v>87</v>
      </c>
      <c r="FB7" s="85" t="s">
        <v>87</v>
      </c>
      <c r="FC7" s="85" t="s">
        <v>87</v>
      </c>
      <c r="FD7" s="85" t="s">
        <v>87</v>
      </c>
      <c r="FE7" s="85" t="s">
        <v>87</v>
      </c>
      <c r="FF7" s="85" t="s">
        <v>87</v>
      </c>
      <c r="FG7" s="85" t="s">
        <v>87</v>
      </c>
      <c r="FH7" s="85" t="s">
        <v>87</v>
      </c>
      <c r="FI7" s="85" t="s">
        <v>87</v>
      </c>
      <c r="FJ7" s="85" t="s">
        <v>87</v>
      </c>
      <c r="FK7" s="85" t="s">
        <v>87</v>
      </c>
      <c r="FL7" s="85" t="s">
        <v>87</v>
      </c>
      <c r="FM7" s="85" t="s">
        <v>87</v>
      </c>
      <c r="FN7" s="85" t="s">
        <v>87</v>
      </c>
      <c r="FO7" s="85" t="s">
        <v>87</v>
      </c>
      <c r="FP7" s="85" t="s">
        <v>87</v>
      </c>
      <c r="FQ7" s="85" t="s">
        <v>87</v>
      </c>
      <c r="FR7" s="85" t="s">
        <v>87</v>
      </c>
      <c r="FS7" s="85" t="s">
        <v>87</v>
      </c>
      <c r="FT7" s="85" t="s">
        <v>87</v>
      </c>
      <c r="FU7" s="269" t="s">
        <v>54</v>
      </c>
      <c r="FV7" s="269"/>
      <c r="FW7" s="269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270" t="s">
        <v>88</v>
      </c>
      <c r="HN7" s="270"/>
      <c r="HO7" s="270"/>
      <c r="HP7" s="270"/>
      <c r="HQ7" s="270"/>
      <c r="HR7" s="270"/>
      <c r="HS7" s="270"/>
    </row>
    <row r="8" spans="1:232" ht="15" customHeight="1" x14ac:dyDescent="0.25">
      <c r="D8" s="271" t="s">
        <v>4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39"/>
      <c r="P8" s="271" t="s">
        <v>16</v>
      </c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39"/>
      <c r="AB8" s="76" t="s">
        <v>75</v>
      </c>
      <c r="AC8" s="76" t="s">
        <v>75</v>
      </c>
      <c r="AD8" s="76" t="s">
        <v>75</v>
      </c>
      <c r="AE8" s="76" t="s">
        <v>75</v>
      </c>
      <c r="AF8" s="76" t="s">
        <v>75</v>
      </c>
      <c r="AG8" s="76" t="s">
        <v>75</v>
      </c>
      <c r="AH8" s="76" t="s">
        <v>75</v>
      </c>
      <c r="AI8" s="76" t="s">
        <v>75</v>
      </c>
      <c r="AJ8" s="76" t="s">
        <v>75</v>
      </c>
      <c r="AK8" s="76" t="s">
        <v>75</v>
      </c>
      <c r="AL8" s="76" t="s">
        <v>75</v>
      </c>
      <c r="AM8" s="76" t="s">
        <v>75</v>
      </c>
      <c r="AN8" s="76" t="s">
        <v>76</v>
      </c>
      <c r="AO8" s="76" t="s">
        <v>76</v>
      </c>
      <c r="AP8" s="76" t="s">
        <v>76</v>
      </c>
      <c r="AQ8" s="76" t="s">
        <v>76</v>
      </c>
      <c r="AR8" s="76" t="s">
        <v>77</v>
      </c>
      <c r="AS8" s="76" t="s">
        <v>77</v>
      </c>
      <c r="AT8" s="76" t="s">
        <v>77</v>
      </c>
      <c r="AU8" s="23" t="s">
        <v>75</v>
      </c>
      <c r="AV8" s="23" t="s">
        <v>75</v>
      </c>
      <c r="AW8" s="23" t="s">
        <v>75</v>
      </c>
      <c r="AX8" s="23" t="s">
        <v>75</v>
      </c>
      <c r="AY8" s="23" t="s">
        <v>75</v>
      </c>
      <c r="AZ8" s="23" t="s">
        <v>75</v>
      </c>
      <c r="BA8" s="23" t="s">
        <v>75</v>
      </c>
      <c r="BB8" s="23" t="s">
        <v>75</v>
      </c>
      <c r="BC8" s="23" t="s">
        <v>75</v>
      </c>
      <c r="BD8" s="23" t="s">
        <v>75</v>
      </c>
      <c r="BE8" s="23" t="s">
        <v>75</v>
      </c>
      <c r="BF8" s="23" t="s">
        <v>75</v>
      </c>
      <c r="BG8" s="23" t="s">
        <v>76</v>
      </c>
      <c r="BH8" s="23" t="s">
        <v>76</v>
      </c>
      <c r="BI8" s="23" t="s">
        <v>76</v>
      </c>
      <c r="BJ8" s="23" t="s">
        <v>76</v>
      </c>
      <c r="BK8" s="23" t="s">
        <v>77</v>
      </c>
      <c r="BL8" s="23" t="s">
        <v>77</v>
      </c>
      <c r="BM8" s="23" t="s">
        <v>77</v>
      </c>
      <c r="BN8" s="23" t="s">
        <v>75</v>
      </c>
      <c r="BO8" s="23" t="s">
        <v>75</v>
      </c>
      <c r="BP8" s="23" t="s">
        <v>75</v>
      </c>
      <c r="BQ8" s="23" t="s">
        <v>75</v>
      </c>
      <c r="BR8" s="23" t="s">
        <v>75</v>
      </c>
      <c r="BS8" s="23" t="s">
        <v>75</v>
      </c>
      <c r="BT8" s="23" t="s">
        <v>75</v>
      </c>
      <c r="BU8" s="23" t="s">
        <v>75</v>
      </c>
      <c r="BV8" s="23" t="s">
        <v>75</v>
      </c>
      <c r="BW8" s="23" t="s">
        <v>75</v>
      </c>
      <c r="BX8" s="23" t="s">
        <v>75</v>
      </c>
      <c r="BY8" s="23" t="s">
        <v>75</v>
      </c>
      <c r="BZ8" s="23" t="s">
        <v>76</v>
      </c>
      <c r="CA8" s="23" t="s">
        <v>76</v>
      </c>
      <c r="CB8" s="23" t="s">
        <v>76</v>
      </c>
      <c r="CC8" s="23" t="s">
        <v>76</v>
      </c>
      <c r="CD8" s="23" t="s">
        <v>77</v>
      </c>
      <c r="CE8" s="23" t="s">
        <v>77</v>
      </c>
      <c r="CF8" s="23" t="s">
        <v>77</v>
      </c>
      <c r="CG8" s="23" t="s">
        <v>75</v>
      </c>
      <c r="CH8" s="23" t="s">
        <v>75</v>
      </c>
      <c r="CI8" s="23" t="s">
        <v>75</v>
      </c>
      <c r="CJ8" s="23" t="s">
        <v>75</v>
      </c>
      <c r="CK8" s="23" t="s">
        <v>75</v>
      </c>
      <c r="CL8" s="23" t="s">
        <v>75</v>
      </c>
      <c r="CM8" s="23" t="s">
        <v>75</v>
      </c>
      <c r="CN8" s="23" t="s">
        <v>75</v>
      </c>
      <c r="CO8" s="23" t="s">
        <v>75</v>
      </c>
      <c r="CP8" s="23" t="s">
        <v>75</v>
      </c>
      <c r="CQ8" s="23" t="s">
        <v>75</v>
      </c>
      <c r="CR8" s="23" t="s">
        <v>75</v>
      </c>
      <c r="CS8" s="23" t="s">
        <v>75</v>
      </c>
      <c r="CT8" s="23" t="s">
        <v>75</v>
      </c>
      <c r="CU8" s="23" t="s">
        <v>75</v>
      </c>
      <c r="CV8" s="23" t="s">
        <v>75</v>
      </c>
      <c r="CW8" s="23" t="s">
        <v>75</v>
      </c>
      <c r="CX8" s="23" t="s">
        <v>75</v>
      </c>
      <c r="CY8" s="23" t="s">
        <v>75</v>
      </c>
      <c r="CZ8" s="23" t="s">
        <v>75</v>
      </c>
      <c r="DA8" s="23" t="s">
        <v>75</v>
      </c>
      <c r="DB8" s="23" t="s">
        <v>75</v>
      </c>
      <c r="DC8" s="23" t="s">
        <v>75</v>
      </c>
      <c r="DD8" s="23" t="s">
        <v>75</v>
      </c>
      <c r="DE8" s="23" t="s">
        <v>75</v>
      </c>
      <c r="DF8" s="23" t="s">
        <v>75</v>
      </c>
      <c r="DG8" s="23" t="s">
        <v>75</v>
      </c>
      <c r="DH8" s="23" t="s">
        <v>75</v>
      </c>
      <c r="DI8" s="23" t="s">
        <v>75</v>
      </c>
      <c r="DJ8" s="23" t="s">
        <v>75</v>
      </c>
      <c r="DK8" s="23" t="s">
        <v>75</v>
      </c>
      <c r="DL8" s="23" t="s">
        <v>75</v>
      </c>
      <c r="DM8" s="23" t="s">
        <v>75</v>
      </c>
      <c r="DN8" s="23" t="s">
        <v>75</v>
      </c>
      <c r="DO8" s="23" t="s">
        <v>75</v>
      </c>
      <c r="DP8" s="23" t="s">
        <v>75</v>
      </c>
      <c r="DQ8" s="23" t="s">
        <v>75</v>
      </c>
      <c r="DR8" s="23" t="s">
        <v>75</v>
      </c>
      <c r="DS8" s="23" t="s">
        <v>75</v>
      </c>
      <c r="DT8" s="23" t="s">
        <v>75</v>
      </c>
      <c r="DU8" s="23" t="s">
        <v>75</v>
      </c>
      <c r="DV8" s="23" t="s">
        <v>75</v>
      </c>
      <c r="DW8" s="23" t="s">
        <v>75</v>
      </c>
      <c r="DX8" s="23" t="s">
        <v>75</v>
      </c>
      <c r="DY8" s="23" t="s">
        <v>75</v>
      </c>
      <c r="DZ8" s="23" t="s">
        <v>75</v>
      </c>
      <c r="EA8" s="23" t="s">
        <v>75</v>
      </c>
      <c r="EB8" s="23" t="s">
        <v>75</v>
      </c>
      <c r="EC8" s="23" t="s">
        <v>75</v>
      </c>
      <c r="ED8" s="23" t="s">
        <v>75</v>
      </c>
      <c r="EE8" s="23" t="s">
        <v>75</v>
      </c>
      <c r="EF8" s="23" t="s">
        <v>75</v>
      </c>
      <c r="EG8" s="23" t="s">
        <v>75</v>
      </c>
      <c r="EH8" s="23" t="s">
        <v>75</v>
      </c>
      <c r="EI8" s="23" t="s">
        <v>75</v>
      </c>
      <c r="EJ8" s="23" t="s">
        <v>75</v>
      </c>
      <c r="EK8" s="23" t="s">
        <v>75</v>
      </c>
      <c r="EL8" s="23" t="s">
        <v>75</v>
      </c>
      <c r="EM8" s="23" t="s">
        <v>75</v>
      </c>
      <c r="EN8" s="23" t="s">
        <v>75</v>
      </c>
      <c r="EO8" s="23" t="s">
        <v>76</v>
      </c>
      <c r="EP8" s="23" t="s">
        <v>76</v>
      </c>
      <c r="EQ8" s="23" t="s">
        <v>76</v>
      </c>
      <c r="ER8" s="23" t="s">
        <v>76</v>
      </c>
      <c r="ES8" s="23" t="s">
        <v>76</v>
      </c>
      <c r="ET8" s="23" t="s">
        <v>76</v>
      </c>
      <c r="EU8" s="23" t="s">
        <v>76</v>
      </c>
      <c r="EV8" s="23" t="s">
        <v>76</v>
      </c>
      <c r="EW8" s="23" t="s">
        <v>77</v>
      </c>
      <c r="EX8" s="23" t="s">
        <v>77</v>
      </c>
      <c r="EY8" s="23" t="s">
        <v>77</v>
      </c>
      <c r="EZ8" s="23" t="s">
        <v>77</v>
      </c>
      <c r="FA8" s="23" t="s">
        <v>77</v>
      </c>
      <c r="FB8" s="23" t="s">
        <v>77</v>
      </c>
      <c r="FC8" s="23" t="s">
        <v>77</v>
      </c>
      <c r="FD8" s="23" t="s">
        <v>77</v>
      </c>
      <c r="FE8" s="23" t="s">
        <v>77</v>
      </c>
      <c r="FF8" s="23" t="s">
        <v>77</v>
      </c>
      <c r="FG8" s="23" t="s">
        <v>77</v>
      </c>
      <c r="FH8" s="23" t="s">
        <v>77</v>
      </c>
      <c r="FI8" s="23" t="s">
        <v>77</v>
      </c>
      <c r="FJ8" s="23" t="s">
        <v>77</v>
      </c>
      <c r="FK8" s="23" t="s">
        <v>77</v>
      </c>
      <c r="FL8" s="23" t="s">
        <v>77</v>
      </c>
      <c r="FM8" s="23" t="s">
        <v>77</v>
      </c>
      <c r="FN8" s="23" t="s">
        <v>77</v>
      </c>
      <c r="FO8" s="23" t="s">
        <v>77</v>
      </c>
      <c r="FP8" s="23" t="s">
        <v>77</v>
      </c>
      <c r="FQ8" s="23" t="s">
        <v>77</v>
      </c>
      <c r="FR8" s="23" t="s">
        <v>77</v>
      </c>
      <c r="FS8" s="23" t="s">
        <v>77</v>
      </c>
      <c r="FT8" s="23" t="s">
        <v>77</v>
      </c>
      <c r="FU8" s="269"/>
      <c r="FV8" s="269"/>
      <c r="FW8" s="269"/>
      <c r="FX8" s="92"/>
      <c r="FY8" s="271" t="s">
        <v>89</v>
      </c>
      <c r="FZ8" s="271"/>
      <c r="GA8" s="271"/>
      <c r="GB8" s="271"/>
      <c r="GC8" s="271" t="s">
        <v>90</v>
      </c>
      <c r="GD8" s="271"/>
      <c r="GE8" s="271"/>
      <c r="GF8" s="271"/>
      <c r="GG8" s="271" t="s">
        <v>91</v>
      </c>
      <c r="GH8" s="271"/>
      <c r="GI8" s="271"/>
      <c r="GJ8" s="271"/>
      <c r="GK8" s="271" t="s">
        <v>92</v>
      </c>
      <c r="GL8" s="271"/>
      <c r="GM8" s="271"/>
      <c r="GN8" s="271"/>
      <c r="GO8" s="271" t="s">
        <v>93</v>
      </c>
      <c r="GP8" s="271"/>
      <c r="GQ8" s="271"/>
      <c r="GR8" s="271"/>
      <c r="GS8" s="271" t="s">
        <v>94</v>
      </c>
      <c r="GT8" s="271"/>
      <c r="GU8" s="271"/>
      <c r="GV8" s="271"/>
      <c r="GW8" s="271" t="s">
        <v>95</v>
      </c>
      <c r="GX8" s="271"/>
      <c r="GY8" s="271"/>
      <c r="GZ8" s="271"/>
      <c r="HA8" s="271" t="s">
        <v>96</v>
      </c>
      <c r="HB8" s="271"/>
      <c r="HC8" s="271"/>
      <c r="HD8" s="271"/>
      <c r="HE8" s="271" t="s">
        <v>97</v>
      </c>
      <c r="HF8" s="271"/>
      <c r="HG8" s="271"/>
      <c r="HH8" s="271"/>
      <c r="HI8" s="271" t="s">
        <v>98</v>
      </c>
      <c r="HJ8" s="271"/>
      <c r="HK8" s="271"/>
      <c r="HL8" s="271"/>
      <c r="HM8" s="51">
        <v>7.0000000000000007E-2</v>
      </c>
      <c r="HN8" s="52">
        <v>0.24</v>
      </c>
      <c r="HO8" s="53">
        <v>7.0000000000000007E-2</v>
      </c>
      <c r="HP8" s="54">
        <v>0.12</v>
      </c>
      <c r="HQ8" s="55">
        <v>0.22</v>
      </c>
      <c r="HR8" s="56">
        <v>0.14000000000000001</v>
      </c>
      <c r="HS8" s="99">
        <v>0.14000000000000001</v>
      </c>
      <c r="HT8" s="57">
        <v>0.8</v>
      </c>
      <c r="HU8" s="58">
        <v>0.05</v>
      </c>
      <c r="HV8" s="59">
        <v>0.15</v>
      </c>
    </row>
    <row r="9" spans="1:232" ht="153" x14ac:dyDescent="0.25">
      <c r="A9" s="29" t="s">
        <v>99</v>
      </c>
      <c r="B9" s="29" t="s">
        <v>1</v>
      </c>
      <c r="C9" s="20" t="s">
        <v>100</v>
      </c>
      <c r="D9" s="29" t="s">
        <v>5</v>
      </c>
      <c r="E9" s="29" t="s">
        <v>6</v>
      </c>
      <c r="F9" s="29" t="s">
        <v>101</v>
      </c>
      <c r="G9" s="29" t="s">
        <v>102</v>
      </c>
      <c r="H9" s="29" t="s">
        <v>9</v>
      </c>
      <c r="I9" s="29" t="s">
        <v>10</v>
      </c>
      <c r="J9" s="29" t="s">
        <v>11</v>
      </c>
      <c r="K9" s="29" t="s">
        <v>12</v>
      </c>
      <c r="L9" s="29" t="s">
        <v>13</v>
      </c>
      <c r="M9" s="29" t="s">
        <v>14</v>
      </c>
      <c r="N9" s="29" t="s">
        <v>15</v>
      </c>
      <c r="O9" s="29" t="s">
        <v>17</v>
      </c>
      <c r="P9" s="29" t="s">
        <v>18</v>
      </c>
      <c r="Q9" s="29" t="s">
        <v>103</v>
      </c>
      <c r="R9" s="29" t="s">
        <v>20</v>
      </c>
      <c r="S9" s="29" t="s">
        <v>21</v>
      </c>
      <c r="T9" s="29" t="s">
        <v>22</v>
      </c>
      <c r="U9" s="29" t="s">
        <v>23</v>
      </c>
      <c r="V9" s="29" t="s">
        <v>24</v>
      </c>
      <c r="W9" s="29" t="s">
        <v>104</v>
      </c>
      <c r="X9" s="29" t="s">
        <v>105</v>
      </c>
      <c r="Y9" s="29" t="s">
        <v>27</v>
      </c>
      <c r="Z9" s="29" t="s">
        <v>28</v>
      </c>
      <c r="AA9" s="29" t="s">
        <v>29</v>
      </c>
      <c r="AB9" s="28" t="s">
        <v>221</v>
      </c>
      <c r="AC9" s="28" t="s">
        <v>222</v>
      </c>
      <c r="AD9" s="28" t="s">
        <v>42</v>
      </c>
      <c r="AE9" s="28" t="s">
        <v>43</v>
      </c>
      <c r="AF9" s="28" t="s">
        <v>44</v>
      </c>
      <c r="AG9" s="28" t="s">
        <v>177</v>
      </c>
      <c r="AH9" s="28" t="s">
        <v>178</v>
      </c>
      <c r="AI9" s="28" t="s">
        <v>179</v>
      </c>
      <c r="AJ9" s="28" t="s">
        <v>224</v>
      </c>
      <c r="AK9" s="28" t="s">
        <v>180</v>
      </c>
      <c r="AL9" s="28" t="s">
        <v>200</v>
      </c>
      <c r="AM9" s="28" t="s">
        <v>227</v>
      </c>
      <c r="AN9" s="28" t="s">
        <v>229</v>
      </c>
      <c r="AO9" s="28" t="s">
        <v>230</v>
      </c>
      <c r="AP9" s="28" t="s">
        <v>232</v>
      </c>
      <c r="AQ9" s="28" t="s">
        <v>233</v>
      </c>
      <c r="AR9" s="28" t="s">
        <v>234</v>
      </c>
      <c r="AS9" s="28" t="s">
        <v>236</v>
      </c>
      <c r="AT9" s="28" t="s">
        <v>235</v>
      </c>
      <c r="AU9" s="34" t="s">
        <v>221</v>
      </c>
      <c r="AV9" s="34" t="s">
        <v>222</v>
      </c>
      <c r="AW9" s="34" t="s">
        <v>42</v>
      </c>
      <c r="AX9" s="34" t="s">
        <v>43</v>
      </c>
      <c r="AY9" s="34" t="s">
        <v>223</v>
      </c>
      <c r="AZ9" s="34" t="s">
        <v>177</v>
      </c>
      <c r="BA9" s="34" t="s">
        <v>178</v>
      </c>
      <c r="BB9" s="34" t="s">
        <v>179</v>
      </c>
      <c r="BC9" s="34" t="s">
        <v>225</v>
      </c>
      <c r="BD9" s="34" t="s">
        <v>180</v>
      </c>
      <c r="BE9" s="34" t="s">
        <v>201</v>
      </c>
      <c r="BF9" s="34" t="s">
        <v>228</v>
      </c>
      <c r="BG9" s="34" t="s">
        <v>229</v>
      </c>
      <c r="BH9" s="34" t="s">
        <v>231</v>
      </c>
      <c r="BI9" s="34" t="s">
        <v>232</v>
      </c>
      <c r="BJ9" s="34" t="s">
        <v>237</v>
      </c>
      <c r="BK9" s="34" t="s">
        <v>234</v>
      </c>
      <c r="BL9" s="34" t="s">
        <v>236</v>
      </c>
      <c r="BM9" s="34" t="s">
        <v>235</v>
      </c>
      <c r="BN9" s="36" t="s">
        <v>221</v>
      </c>
      <c r="BO9" s="36" t="s">
        <v>222</v>
      </c>
      <c r="BP9" s="36" t="s">
        <v>42</v>
      </c>
      <c r="BQ9" s="36" t="s">
        <v>43</v>
      </c>
      <c r="BR9" s="36" t="s">
        <v>223</v>
      </c>
      <c r="BS9" s="36" t="s">
        <v>177</v>
      </c>
      <c r="BT9" s="36" t="s">
        <v>178</v>
      </c>
      <c r="BU9" s="36" t="s">
        <v>179</v>
      </c>
      <c r="BV9" s="36" t="s">
        <v>225</v>
      </c>
      <c r="BW9" s="36" t="s">
        <v>180</v>
      </c>
      <c r="BX9" s="36" t="s">
        <v>201</v>
      </c>
      <c r="BY9" s="36" t="s">
        <v>228</v>
      </c>
      <c r="BZ9" s="36" t="s">
        <v>229</v>
      </c>
      <c r="CA9" s="36" t="s">
        <v>231</v>
      </c>
      <c r="CB9" s="36" t="s">
        <v>232</v>
      </c>
      <c r="CC9" s="36" t="s">
        <v>237</v>
      </c>
      <c r="CD9" s="36" t="s">
        <v>234</v>
      </c>
      <c r="CE9" s="36" t="s">
        <v>236</v>
      </c>
      <c r="CF9" s="36" t="s">
        <v>235</v>
      </c>
      <c r="CG9" s="35" t="s">
        <v>106</v>
      </c>
      <c r="CH9" s="35" t="s">
        <v>107</v>
      </c>
      <c r="CI9" s="35" t="s">
        <v>108</v>
      </c>
      <c r="CJ9" s="35" t="s">
        <v>109</v>
      </c>
      <c r="CK9" s="35" t="s">
        <v>110</v>
      </c>
      <c r="CL9" s="35" t="s">
        <v>111</v>
      </c>
      <c r="CM9" s="35" t="s">
        <v>112</v>
      </c>
      <c r="CN9" s="35" t="s">
        <v>113</v>
      </c>
      <c r="CO9" s="35" t="s">
        <v>114</v>
      </c>
      <c r="CP9" s="35" t="s">
        <v>194</v>
      </c>
      <c r="CQ9" s="35" t="s">
        <v>195</v>
      </c>
      <c r="CR9" s="35" t="s">
        <v>196</v>
      </c>
      <c r="CS9" s="35" t="s">
        <v>197</v>
      </c>
      <c r="CT9" s="35" t="s">
        <v>198</v>
      </c>
      <c r="CU9" s="35" t="s">
        <v>199</v>
      </c>
      <c r="CV9" s="35" t="s">
        <v>115</v>
      </c>
      <c r="CW9" s="35" t="s">
        <v>116</v>
      </c>
      <c r="CX9" s="35" t="s">
        <v>117</v>
      </c>
      <c r="CY9" s="35" t="s">
        <v>118</v>
      </c>
      <c r="CZ9" s="35" t="s">
        <v>119</v>
      </c>
      <c r="DA9" s="35" t="s">
        <v>120</v>
      </c>
      <c r="DB9" s="35" t="s">
        <v>121</v>
      </c>
      <c r="DC9" s="35" t="s">
        <v>122</v>
      </c>
      <c r="DD9" s="35" t="s">
        <v>123</v>
      </c>
      <c r="DE9" s="35" t="s">
        <v>124</v>
      </c>
      <c r="DF9" s="35" t="s">
        <v>125</v>
      </c>
      <c r="DG9" s="35" t="s">
        <v>126</v>
      </c>
      <c r="DH9" s="35" t="s">
        <v>127</v>
      </c>
      <c r="DI9" s="35" t="s">
        <v>128</v>
      </c>
      <c r="DJ9" s="35" t="s">
        <v>129</v>
      </c>
      <c r="DK9" s="35" t="s">
        <v>130</v>
      </c>
      <c r="DL9" s="35" t="s">
        <v>131</v>
      </c>
      <c r="DM9" s="35" t="s">
        <v>132</v>
      </c>
      <c r="DN9" s="35" t="s">
        <v>181</v>
      </c>
      <c r="DO9" s="35" t="s">
        <v>182</v>
      </c>
      <c r="DP9" s="35" t="s">
        <v>133</v>
      </c>
      <c r="DQ9" s="35" t="s">
        <v>134</v>
      </c>
      <c r="DR9" s="35" t="s">
        <v>183</v>
      </c>
      <c r="DS9" s="35" t="s">
        <v>184</v>
      </c>
      <c r="DT9" s="35" t="s">
        <v>185</v>
      </c>
      <c r="DU9" s="35" t="s">
        <v>186</v>
      </c>
      <c r="DV9" s="35" t="s">
        <v>187</v>
      </c>
      <c r="DW9" s="35" t="s">
        <v>188</v>
      </c>
      <c r="DX9" s="35" t="s">
        <v>189</v>
      </c>
      <c r="DY9" s="35" t="s">
        <v>190</v>
      </c>
      <c r="DZ9" s="35" t="s">
        <v>191</v>
      </c>
      <c r="EA9" s="35" t="s">
        <v>192</v>
      </c>
      <c r="EB9" s="35" t="s">
        <v>193</v>
      </c>
      <c r="EC9" s="35" t="s">
        <v>226</v>
      </c>
      <c r="ED9" s="35" t="s">
        <v>202</v>
      </c>
      <c r="EE9" s="35" t="s">
        <v>203</v>
      </c>
      <c r="EF9" s="35" t="s">
        <v>204</v>
      </c>
      <c r="EG9" s="35" t="s">
        <v>205</v>
      </c>
      <c r="EH9" s="35" t="s">
        <v>206</v>
      </c>
      <c r="EI9" s="35" t="s">
        <v>207</v>
      </c>
      <c r="EJ9" s="35" t="s">
        <v>208</v>
      </c>
      <c r="EK9" s="35" t="s">
        <v>135</v>
      </c>
      <c r="EL9" s="35" t="s">
        <v>136</v>
      </c>
      <c r="EM9" s="35" t="s">
        <v>137</v>
      </c>
      <c r="EN9" s="35" t="s">
        <v>209</v>
      </c>
      <c r="EO9" s="35" t="s">
        <v>210</v>
      </c>
      <c r="EP9" s="35" t="s">
        <v>211</v>
      </c>
      <c r="EQ9" s="35" t="s">
        <v>212</v>
      </c>
      <c r="ER9" s="35" t="s">
        <v>213</v>
      </c>
      <c r="ES9" s="35" t="s">
        <v>238</v>
      </c>
      <c r="ET9" s="35" t="s">
        <v>239</v>
      </c>
      <c r="EU9" s="35" t="s">
        <v>138</v>
      </c>
      <c r="EV9" s="35" t="s">
        <v>139</v>
      </c>
      <c r="EW9" s="35" t="s">
        <v>140</v>
      </c>
      <c r="EX9" s="35" t="s">
        <v>141</v>
      </c>
      <c r="EY9" s="35" t="s">
        <v>216</v>
      </c>
      <c r="EZ9" s="35" t="s">
        <v>217</v>
      </c>
      <c r="FA9" s="35" t="s">
        <v>218</v>
      </c>
      <c r="FB9" s="35" t="s">
        <v>241</v>
      </c>
      <c r="FC9" s="35" t="s">
        <v>242</v>
      </c>
      <c r="FD9" s="35" t="s">
        <v>243</v>
      </c>
      <c r="FE9" s="35" t="s">
        <v>244</v>
      </c>
      <c r="FF9" s="35" t="s">
        <v>245</v>
      </c>
      <c r="FG9" s="35" t="s">
        <v>246</v>
      </c>
      <c r="FH9" s="35" t="s">
        <v>247</v>
      </c>
      <c r="FI9" s="35" t="s">
        <v>248</v>
      </c>
      <c r="FJ9" s="35" t="s">
        <v>249</v>
      </c>
      <c r="FK9" s="35" t="s">
        <v>250</v>
      </c>
      <c r="FL9" s="35" t="s">
        <v>251</v>
      </c>
      <c r="FM9" s="35" t="s">
        <v>252</v>
      </c>
      <c r="FN9" s="35" t="s">
        <v>253</v>
      </c>
      <c r="FO9" s="35" t="s">
        <v>142</v>
      </c>
      <c r="FP9" s="35" t="s">
        <v>143</v>
      </c>
      <c r="FQ9" s="35" t="s">
        <v>144</v>
      </c>
      <c r="FR9" s="35" t="s">
        <v>145</v>
      </c>
      <c r="FS9" s="35" t="s">
        <v>146</v>
      </c>
      <c r="FT9" s="35" t="s">
        <v>240</v>
      </c>
      <c r="FU9" s="29" t="s">
        <v>56</v>
      </c>
      <c r="FV9" s="29" t="s">
        <v>57</v>
      </c>
      <c r="FW9" s="29" t="s">
        <v>58</v>
      </c>
      <c r="FX9" s="29" t="s">
        <v>147</v>
      </c>
      <c r="FY9" s="29" t="s">
        <v>61</v>
      </c>
      <c r="FZ9" s="29" t="s">
        <v>63</v>
      </c>
      <c r="GA9" s="29" t="s">
        <v>64</v>
      </c>
      <c r="GB9" s="29" t="s">
        <v>65</v>
      </c>
      <c r="GC9" s="29" t="s">
        <v>62</v>
      </c>
      <c r="GD9" s="29" t="s">
        <v>63</v>
      </c>
      <c r="GE9" s="29" t="s">
        <v>64</v>
      </c>
      <c r="GF9" s="29" t="s">
        <v>65</v>
      </c>
      <c r="GG9" s="29" t="s">
        <v>67</v>
      </c>
      <c r="GH9" s="29" t="s">
        <v>63</v>
      </c>
      <c r="GI9" s="29" t="s">
        <v>64</v>
      </c>
      <c r="GJ9" s="29" t="s">
        <v>65</v>
      </c>
      <c r="GK9" s="29" t="s">
        <v>68</v>
      </c>
      <c r="GL9" s="29" t="s">
        <v>63</v>
      </c>
      <c r="GM9" s="29" t="s">
        <v>64</v>
      </c>
      <c r="GN9" s="29" t="s">
        <v>65</v>
      </c>
      <c r="GO9" s="29" t="s">
        <v>61</v>
      </c>
      <c r="GP9" s="29" t="s">
        <v>63</v>
      </c>
      <c r="GQ9" s="29" t="s">
        <v>70</v>
      </c>
      <c r="GR9" s="29" t="s">
        <v>65</v>
      </c>
      <c r="GS9" s="29" t="s">
        <v>62</v>
      </c>
      <c r="GT9" s="29" t="s">
        <v>63</v>
      </c>
      <c r="GU9" s="29" t="s">
        <v>70</v>
      </c>
      <c r="GV9" s="29" t="s">
        <v>65</v>
      </c>
      <c r="GW9" s="29" t="s">
        <v>67</v>
      </c>
      <c r="GX9" s="29" t="s">
        <v>63</v>
      </c>
      <c r="GY9" s="29" t="s">
        <v>70</v>
      </c>
      <c r="GZ9" s="29" t="s">
        <v>65</v>
      </c>
      <c r="HA9" s="29" t="s">
        <v>68</v>
      </c>
      <c r="HB9" s="29" t="s">
        <v>63</v>
      </c>
      <c r="HC9" s="29" t="s">
        <v>70</v>
      </c>
      <c r="HD9" s="29" t="s">
        <v>65</v>
      </c>
      <c r="HE9" s="29" t="s">
        <v>71</v>
      </c>
      <c r="HF9" s="29" t="s">
        <v>63</v>
      </c>
      <c r="HG9" s="29" t="s">
        <v>70</v>
      </c>
      <c r="HH9" s="29" t="s">
        <v>65</v>
      </c>
      <c r="HI9" s="29" t="s">
        <v>72</v>
      </c>
      <c r="HJ9" s="29" t="s">
        <v>63</v>
      </c>
      <c r="HK9" s="29" t="s">
        <v>70</v>
      </c>
      <c r="HL9" s="29" t="s">
        <v>65</v>
      </c>
      <c r="HM9" s="60" t="s">
        <v>148</v>
      </c>
      <c r="HN9" s="61" t="s">
        <v>219</v>
      </c>
      <c r="HO9" s="62" t="s">
        <v>149</v>
      </c>
      <c r="HP9" s="63" t="s">
        <v>254</v>
      </c>
      <c r="HQ9" s="64" t="s">
        <v>220</v>
      </c>
      <c r="HR9" s="34" t="s">
        <v>150</v>
      </c>
      <c r="HS9" s="98" t="s">
        <v>215</v>
      </c>
      <c r="HT9" s="65" t="s">
        <v>151</v>
      </c>
      <c r="HU9" s="66" t="s">
        <v>152</v>
      </c>
      <c r="HV9" s="67" t="s">
        <v>153</v>
      </c>
      <c r="HW9" s="87" t="s">
        <v>154</v>
      </c>
      <c r="HX9" s="88" t="s">
        <v>155</v>
      </c>
    </row>
    <row r="10" spans="1:232" ht="120" customHeight="1" x14ac:dyDescent="0.25">
      <c r="A10" s="25">
        <f>+Registro!C1</f>
        <v>0</v>
      </c>
      <c r="B10" s="24">
        <f>+Registro!E1</f>
        <v>0</v>
      </c>
      <c r="C10" s="45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6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7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+Registro!I35</f>
        <v>Valide todas las variables</v>
      </c>
      <c r="AD10" s="24" t="str">
        <f>+Registro!I45</f>
        <v>Valide todas las variables</v>
      </c>
      <c r="AE10" s="24" t="str">
        <f>+Registro!I49</f>
        <v>Valide todas las variables</v>
      </c>
      <c r="AF10" s="24" t="str">
        <f>+Registro!I54</f>
        <v>Valide todas las variables</v>
      </c>
      <c r="AG10" s="24" t="str">
        <f>+Registro!I59</f>
        <v>Valide todas las variables</v>
      </c>
      <c r="AH10" s="24" t="str">
        <f>+Registro!I62</f>
        <v>Valide todas las variables</v>
      </c>
      <c r="AI10" s="24" t="str">
        <f>+Registro!I74</f>
        <v>Valide todas las variables</v>
      </c>
      <c r="AJ10" s="24" t="str">
        <f>+Registro!I83</f>
        <v>Valide todas las variables</v>
      </c>
      <c r="AK10" s="24" t="str">
        <f>+Registro!I88</f>
        <v>Valide todas las variables</v>
      </c>
      <c r="AL10" s="24" t="str">
        <f>+Registro!I97</f>
        <v>Valide todas las variables</v>
      </c>
      <c r="AM10" s="24" t="str">
        <f>+Registro!I106</f>
        <v>Valide todas las variables</v>
      </c>
      <c r="AN10" s="24" t="str">
        <f>+Registro!I113</f>
        <v>Valide todas las variables</v>
      </c>
      <c r="AO10" s="24" t="str">
        <f>+Registro!I120</f>
        <v>Valide todas las variables</v>
      </c>
      <c r="AP10" s="24" t="str">
        <f>+Registro!I123</f>
        <v>Valide todas las variables</v>
      </c>
      <c r="AQ10" s="24" t="str">
        <f>+Registro!I132</f>
        <v>Valide todas las variables</v>
      </c>
      <c r="AR10" s="24" t="str">
        <f>+Registro!I142</f>
        <v>Valide todas las variables</v>
      </c>
      <c r="AS10" s="24" t="str">
        <f>+Registro!I148</f>
        <v>Valide todas las variables</v>
      </c>
      <c r="AT10" s="24" t="str">
        <f>+Registro!I162</f>
        <v>Valide todas las variables</v>
      </c>
      <c r="AU10" s="24" t="str">
        <f>+Registro!D20</f>
        <v>Valide todos los criterios</v>
      </c>
      <c r="AV10" s="24" t="str">
        <f>+Registro!D36</f>
        <v>Valide todos los criterios</v>
      </c>
      <c r="AW10" s="24" t="str">
        <f>+Registro!D46</f>
        <v>Valide todos los criterios</v>
      </c>
      <c r="AX10" s="24" t="str">
        <f>+Registro!D50</f>
        <v>Valide todos los criterios</v>
      </c>
      <c r="AY10" s="24" t="str">
        <f>+Registro!D55</f>
        <v>Valide todos los criterios</v>
      </c>
      <c r="AZ10" s="24" t="str">
        <f>+Registro!D60</f>
        <v>Valide todos los criterios</v>
      </c>
      <c r="BA10" s="24" t="str">
        <f>+Registro!D63</f>
        <v>Valide todos los criterios</v>
      </c>
      <c r="BB10" s="24">
        <f>+Registro!D75</f>
        <v>0</v>
      </c>
      <c r="BC10" s="24" t="str">
        <f>+Registro!D84</f>
        <v>Valide todos los criterios</v>
      </c>
      <c r="BD10" s="24">
        <f>+Registro!D89</f>
        <v>0</v>
      </c>
      <c r="BE10" s="24" t="str">
        <f>+Registro!D98</f>
        <v>Valide todos los criterios</v>
      </c>
      <c r="BF10" s="24" t="str">
        <f>+Registro!D107</f>
        <v>Valide todos los criterios</v>
      </c>
      <c r="BG10" s="24" t="str">
        <f>+Registro!D114</f>
        <v>Valide todos los criterios</v>
      </c>
      <c r="BH10" s="24" t="str">
        <f>+Registro!D121</f>
        <v>Valide todos los criterios</v>
      </c>
      <c r="BI10" s="24">
        <f>+Registro!D124</f>
        <v>0</v>
      </c>
      <c r="BJ10" s="24">
        <f>+Registro!D133</f>
        <v>0</v>
      </c>
      <c r="BK10" s="24" t="str">
        <f>+Registro!D143</f>
        <v>Valide todos los criterios</v>
      </c>
      <c r="BL10" s="24" t="str">
        <f>+Registro!D149</f>
        <v>Valide todos los criterios</v>
      </c>
      <c r="BM10" s="24" t="str">
        <f>+Registro!D163</f>
        <v>Valide todos los criterios</v>
      </c>
      <c r="BN10" s="24">
        <f>+Registro!E21</f>
        <v>0</v>
      </c>
      <c r="BO10" s="24">
        <f>+Registro!E37</f>
        <v>0</v>
      </c>
      <c r="BP10" s="24">
        <f>+Registro!E47</f>
        <v>0</v>
      </c>
      <c r="BQ10" s="24">
        <f>+Registro!E51</f>
        <v>0</v>
      </c>
      <c r="BR10" s="24">
        <f>+Registro!E56</f>
        <v>0</v>
      </c>
      <c r="BS10" s="24">
        <f>+Registro!E61</f>
        <v>0</v>
      </c>
      <c r="BT10" s="24">
        <f>+Registro!E64</f>
        <v>0</v>
      </c>
      <c r="BU10" s="24">
        <f>+Registro!E76</f>
        <v>0</v>
      </c>
      <c r="BV10" s="24">
        <f>+Registro!E85</f>
        <v>0</v>
      </c>
      <c r="BW10" s="24">
        <f>+Registro!E90</f>
        <v>0</v>
      </c>
      <c r="BX10" s="24">
        <f>+Registro!E99</f>
        <v>0</v>
      </c>
      <c r="BY10" s="24">
        <f>+Registro!E108</f>
        <v>0</v>
      </c>
      <c r="BZ10" s="24">
        <f>+Registro!E115</f>
        <v>0</v>
      </c>
      <c r="CA10" s="24">
        <f>+Registro!E122</f>
        <v>0</v>
      </c>
      <c r="CB10" s="24">
        <f>+Registro!E125</f>
        <v>0</v>
      </c>
      <c r="CC10" s="24">
        <f>+Registro!E134</f>
        <v>0</v>
      </c>
      <c r="CD10" s="24">
        <f>+Registro!E144</f>
        <v>0</v>
      </c>
      <c r="CE10" s="24">
        <f>+Registro!E150</f>
        <v>0</v>
      </c>
      <c r="CF10" s="24">
        <f>+Registro!E164</f>
        <v>0</v>
      </c>
      <c r="CG10" s="24">
        <f>+Registro!C20</f>
        <v>0</v>
      </c>
      <c r="CH10" s="24">
        <f>+Registro!C21</f>
        <v>0</v>
      </c>
      <c r="CI10" s="24">
        <f>+Registro!C22</f>
        <v>0</v>
      </c>
      <c r="CJ10" s="24">
        <f>+Registro!C23</f>
        <v>0</v>
      </c>
      <c r="CK10" s="24">
        <f>+Registro!C24</f>
        <v>0</v>
      </c>
      <c r="CL10" s="24">
        <f>+Registro!C25</f>
        <v>0</v>
      </c>
      <c r="CM10" s="24">
        <f>+Registro!C26</f>
        <v>0</v>
      </c>
      <c r="CN10" s="24">
        <f>+Registro!C27</f>
        <v>0</v>
      </c>
      <c r="CO10" s="24">
        <f>+Registro!C28</f>
        <v>0</v>
      </c>
      <c r="CP10" s="24">
        <f>+Registro!C29</f>
        <v>0</v>
      </c>
      <c r="CQ10" s="24">
        <f>+Registro!C30</f>
        <v>0</v>
      </c>
      <c r="CR10" s="24">
        <f>+Registro!C31</f>
        <v>0</v>
      </c>
      <c r="CS10" s="24">
        <f>+Registro!C32</f>
        <v>0</v>
      </c>
      <c r="CT10" s="24">
        <f>+Registro!C33</f>
        <v>0</v>
      </c>
      <c r="CU10" s="24">
        <f>+Registro!C34</f>
        <v>0</v>
      </c>
      <c r="CV10" s="24">
        <f>+Registro!C36</f>
        <v>0</v>
      </c>
      <c r="CW10" s="24">
        <f>+Registro!C37</f>
        <v>0</v>
      </c>
      <c r="CX10" s="24">
        <f>+Registro!C38</f>
        <v>0</v>
      </c>
      <c r="CY10" s="24">
        <f>+Registro!C39</f>
        <v>0</v>
      </c>
      <c r="CZ10" s="24">
        <f>+Registro!C40</f>
        <v>0</v>
      </c>
      <c r="DA10" s="24">
        <f>+Registro!C41</f>
        <v>0</v>
      </c>
      <c r="DB10" s="24">
        <f>+Registro!C42</f>
        <v>0</v>
      </c>
      <c r="DC10" s="24">
        <f>+Registro!C43</f>
        <v>0</v>
      </c>
      <c r="DD10" s="24">
        <f>+Registro!C46</f>
        <v>0</v>
      </c>
      <c r="DE10" s="24">
        <f>+Registro!C47</f>
        <v>0</v>
      </c>
      <c r="DF10" s="24">
        <f>+Registro!C48</f>
        <v>0</v>
      </c>
      <c r="DG10" s="24">
        <f>+Registro!C50</f>
        <v>0</v>
      </c>
      <c r="DH10" s="24">
        <f>+Registro!C51</f>
        <v>0</v>
      </c>
      <c r="DI10" s="24">
        <f>+Registro!C52</f>
        <v>0</v>
      </c>
      <c r="DJ10" s="24">
        <f>+Registro!C55</f>
        <v>0</v>
      </c>
      <c r="DK10" s="24">
        <f>+Registro!C56</f>
        <v>0</v>
      </c>
      <c r="DL10" s="24">
        <f>+Registro!C57</f>
        <v>0</v>
      </c>
      <c r="DM10" s="24">
        <f>+Registro!C58</f>
        <v>0</v>
      </c>
      <c r="DN10" s="24">
        <f>+Registro!C60</f>
        <v>0</v>
      </c>
      <c r="DO10" s="24">
        <f>+Registro!C61</f>
        <v>0</v>
      </c>
      <c r="DP10" s="24">
        <f>+Registro!C63</f>
        <v>0</v>
      </c>
      <c r="DQ10" s="24">
        <f>+Registro!C64</f>
        <v>0</v>
      </c>
      <c r="DR10" s="24">
        <f>+Registro!C65</f>
        <v>0</v>
      </c>
      <c r="DS10" s="24">
        <f>+Registro!C66</f>
        <v>0</v>
      </c>
      <c r="DT10" s="24">
        <f>+Registro!C67</f>
        <v>0</v>
      </c>
      <c r="DU10" s="24">
        <f>+Registro!C68</f>
        <v>0</v>
      </c>
      <c r="DV10" s="24">
        <f>+Registro!C69</f>
        <v>0</v>
      </c>
      <c r="DW10" s="24">
        <f>+Registro!C70</f>
        <v>0</v>
      </c>
      <c r="DX10" s="24">
        <f>+Registro!C71</f>
        <v>0</v>
      </c>
      <c r="DY10" s="24">
        <f>+Registro!C72</f>
        <v>0</v>
      </c>
      <c r="DZ10" s="24">
        <f>+Registro!C73</f>
        <v>0</v>
      </c>
      <c r="EA10" s="24">
        <f>+Registro!C84</f>
        <v>0</v>
      </c>
      <c r="EB10" s="24">
        <f>+Registro!C85</f>
        <v>0</v>
      </c>
      <c r="EC10" s="24">
        <f>+Registro!C86</f>
        <v>0</v>
      </c>
      <c r="ED10" s="24">
        <f>+Registro!C98</f>
        <v>0</v>
      </c>
      <c r="EE10" s="24">
        <f>+Registro!C99</f>
        <v>0</v>
      </c>
      <c r="EF10" s="24">
        <f>+Registro!C100</f>
        <v>0</v>
      </c>
      <c r="EG10" s="24">
        <f>+Registro!C101</f>
        <v>0</v>
      </c>
      <c r="EH10" s="24">
        <f>+Registro!C102</f>
        <v>0</v>
      </c>
      <c r="EI10" s="24">
        <f>+Registro!C103</f>
        <v>0</v>
      </c>
      <c r="EJ10" s="24">
        <f>+Registro!C104</f>
        <v>0</v>
      </c>
      <c r="EK10" s="24">
        <f>+Registro!C107</f>
        <v>0</v>
      </c>
      <c r="EL10" s="24">
        <f>+Registro!C108</f>
        <v>0</v>
      </c>
      <c r="EM10" s="24">
        <f>+Registro!C109</f>
        <v>0</v>
      </c>
      <c r="EN10" s="24">
        <f>+Registro!C110</f>
        <v>0</v>
      </c>
      <c r="EO10" s="24">
        <f>+Registro!C114</f>
        <v>0</v>
      </c>
      <c r="EP10" s="24">
        <f>+Registro!C115</f>
        <v>0</v>
      </c>
      <c r="EQ10" s="24">
        <f>+Registro!C116</f>
        <v>0</v>
      </c>
      <c r="ER10" s="24">
        <f>+Registro!C117</f>
        <v>0</v>
      </c>
      <c r="ES10" s="24">
        <f>+Registro!C118</f>
        <v>0</v>
      </c>
      <c r="ET10" s="24">
        <f>+Registro!C119</f>
        <v>0</v>
      </c>
      <c r="EU10" s="24">
        <f>+Registro!C121</f>
        <v>0</v>
      </c>
      <c r="EV10" s="24">
        <f>+Registro!C122</f>
        <v>0</v>
      </c>
      <c r="EW10" s="24">
        <f>+Registro!C143</f>
        <v>0</v>
      </c>
      <c r="EX10" s="24">
        <f>+Registro!C144</f>
        <v>0</v>
      </c>
      <c r="EY10" s="24">
        <f>+Registro!C145</f>
        <v>0</v>
      </c>
      <c r="EZ10" s="24">
        <f>+Registro!C146</f>
        <v>0</v>
      </c>
      <c r="FA10" s="24">
        <f>+Registro!C147</f>
        <v>0</v>
      </c>
      <c r="FB10" s="24">
        <f>+Registro!C149</f>
        <v>0</v>
      </c>
      <c r="FC10" s="24">
        <f>+Registro!C150</f>
        <v>0</v>
      </c>
      <c r="FD10" s="24">
        <f>+Registro!C151</f>
        <v>0</v>
      </c>
      <c r="FE10" s="24">
        <f>+Registro!C152</f>
        <v>0</v>
      </c>
      <c r="FF10" s="24">
        <f>+Registro!C153</f>
        <v>0</v>
      </c>
      <c r="FG10" s="24">
        <f>+Registro!C154</f>
        <v>0</v>
      </c>
      <c r="FH10" s="24">
        <f>+Registro!C155</f>
        <v>0</v>
      </c>
      <c r="FI10" s="24">
        <f>+Registro!C156</f>
        <v>0</v>
      </c>
      <c r="FJ10" s="24">
        <f>+Registro!C157</f>
        <v>0</v>
      </c>
      <c r="FK10" s="24">
        <f>+Registro!C158</f>
        <v>0</v>
      </c>
      <c r="FL10" s="24">
        <f>+Registro!C159</f>
        <v>0</v>
      </c>
      <c r="FM10" s="24">
        <f>+Registro!C160</f>
        <v>0</v>
      </c>
      <c r="FN10" s="24">
        <f>+Registro!C161</f>
        <v>0</v>
      </c>
      <c r="FO10" s="24">
        <f>+Registro!C163</f>
        <v>0</v>
      </c>
      <c r="FP10" s="24">
        <f>+Registro!C164</f>
        <v>0</v>
      </c>
      <c r="FQ10" s="24">
        <f>+Registro!C165</f>
        <v>0</v>
      </c>
      <c r="FR10" s="24">
        <f>+Registro!C166</f>
        <v>0</v>
      </c>
      <c r="FS10" s="24">
        <f>+Registro!C167</f>
        <v>0</v>
      </c>
      <c r="FT10" s="24">
        <f>+Registro!C168</f>
        <v>0</v>
      </c>
      <c r="FU10" s="24">
        <f>+Registro!B171</f>
        <v>0</v>
      </c>
      <c r="FV10" s="24">
        <f>+Registro!B172</f>
        <v>0</v>
      </c>
      <c r="FW10" s="24">
        <f>+Registro!B173</f>
        <v>0</v>
      </c>
      <c r="FX10" s="24">
        <f>+Registro!A175</f>
        <v>0</v>
      </c>
      <c r="FY10" s="24">
        <f>+Registro!B177</f>
        <v>0</v>
      </c>
      <c r="FZ10" s="24">
        <f>+Registro!B178</f>
        <v>0</v>
      </c>
      <c r="GA10" s="24">
        <f>+Registro!B179</f>
        <v>0</v>
      </c>
      <c r="GB10" s="24">
        <f>+Registro!B180</f>
        <v>0</v>
      </c>
      <c r="GC10" s="24">
        <f>+Registro!G177</f>
        <v>0</v>
      </c>
      <c r="GD10" s="24">
        <f>+Registro!G178</f>
        <v>0</v>
      </c>
      <c r="GE10" s="24">
        <f>+Registro!G179</f>
        <v>0</v>
      </c>
      <c r="GF10" s="24">
        <f>+Registro!G180</f>
        <v>0</v>
      </c>
      <c r="GG10" s="24">
        <f>+Registro!B183</f>
        <v>0</v>
      </c>
      <c r="GH10" s="24">
        <f>+Registro!B184</f>
        <v>0</v>
      </c>
      <c r="GI10" s="24">
        <f>+Registro!B185</f>
        <v>0</v>
      </c>
      <c r="GJ10" s="24">
        <f>+Registro!B186</f>
        <v>0</v>
      </c>
      <c r="GK10" s="24">
        <f>+Registro!G183</f>
        <v>0</v>
      </c>
      <c r="GL10" s="24">
        <f>+Registro!G184</f>
        <v>0</v>
      </c>
      <c r="GM10" s="24">
        <f>+Registro!G185</f>
        <v>0</v>
      </c>
      <c r="GN10" s="24">
        <f>+Registro!G186</f>
        <v>0</v>
      </c>
      <c r="GO10" s="24">
        <f>+Registro!B189</f>
        <v>0</v>
      </c>
      <c r="GP10" s="24">
        <f>+Registro!B190</f>
        <v>0</v>
      </c>
      <c r="GQ10" s="24">
        <f>+Registro!B191</f>
        <v>0</v>
      </c>
      <c r="GR10" s="24">
        <f>+Registro!B192</f>
        <v>0</v>
      </c>
      <c r="GS10" s="24">
        <f>+Registro!G189</f>
        <v>0</v>
      </c>
      <c r="GT10" s="24">
        <f>+Registro!G190</f>
        <v>0</v>
      </c>
      <c r="GU10" s="24">
        <f>+Registro!G191</f>
        <v>0</v>
      </c>
      <c r="GV10" s="24">
        <f>+Registro!G192</f>
        <v>0</v>
      </c>
      <c r="GW10" s="24">
        <f>+Registro!B195</f>
        <v>0</v>
      </c>
      <c r="GX10" s="24">
        <f>+Registro!B196</f>
        <v>0</v>
      </c>
      <c r="GY10" s="24">
        <f>+Registro!B197</f>
        <v>0</v>
      </c>
      <c r="GZ10" s="24">
        <f>+Registro!B198</f>
        <v>0</v>
      </c>
      <c r="HA10" s="24">
        <f>+Registro!G195</f>
        <v>0</v>
      </c>
      <c r="HB10" s="24">
        <f>+Registro!G196</f>
        <v>0</v>
      </c>
      <c r="HC10" s="24">
        <f>+Registro!G197</f>
        <v>0</v>
      </c>
      <c r="HD10" s="24">
        <f>+Registro!G198</f>
        <v>0</v>
      </c>
      <c r="HE10" s="24">
        <f>+Registro!B201</f>
        <v>0</v>
      </c>
      <c r="HF10" s="24">
        <f>+Registro!B202</f>
        <v>0</v>
      </c>
      <c r="HG10" s="24">
        <f>+Registro!B203</f>
        <v>0</v>
      </c>
      <c r="HH10" s="24">
        <f>+Registro!B204</f>
        <v>0</v>
      </c>
      <c r="HI10" s="24">
        <f>+Registro!G201</f>
        <v>0</v>
      </c>
      <c r="HJ10" s="24">
        <f>+Registro!G202</f>
        <v>0</v>
      </c>
      <c r="HK10" s="24">
        <f>+Registro!G203</f>
        <v>0</v>
      </c>
      <c r="HL10" s="24">
        <f>+Registro!G204</f>
        <v>0</v>
      </c>
      <c r="HM10" s="68">
        <f>IFERROR((IF(AW10="Cumple variable",$AW$6,0))/(IF(OR(AW10="Cumple variable",AW10="No cumple variable"),$AW$6,0)),1)</f>
        <v>1</v>
      </c>
      <c r="HN10" s="68">
        <f>IFERROR((IF(AU10="Cumple variable",$AU$6,0)+IF(AV10="Cumple variable",$AV$6,0)+IF(AZ10="Cumple variable",$AZ$6,0)+IF(BA10="Cumple variable",$BA$6,0))/(IF(OR(AU10="Cumple variable",AU10="No cumple variable"),$AU$6,0)+IF(OR(AV10="Cumple variable",AV10="No cumple variable"),$AV$6,0)+IF(OR(AZ10="Cumple variable",AZ10="No cumple variable"),$AZ$6,0)+IF(OR(BA10="Cumple variable",BA10="No cumple variable"),$BA$6,0)),1)</f>
        <v>1</v>
      </c>
      <c r="HO10" s="68">
        <f>IFERROR((IF(AX10="Cumple variable",$AX$6,0))/(IF(OR(AX10="Cumple variable",AX10="No cumple variable"),$AX$6,0)),1)</f>
        <v>1</v>
      </c>
      <c r="HP10" s="68">
        <f>IFERROR((IF(AY10="Cumple variable",$AY$6,0))/(IF(OR(AY10="Cumple variable",AY10="No cumple variable"),$AY$6,0)),1)</f>
        <v>1</v>
      </c>
      <c r="HQ10" s="68">
        <f>IFERROR((IF(BB10="Cumple variable",$BB$6,0)+IF(BC10="Cumple variable",$BC$6,0))/(IF(OR(BB10="Cumple variable",BB10="No cumple variable"),$BB$6,0)+IF(OR(BC10="Cumple variable",BC10="No cumple variable"),$BC$6,0)),1)</f>
        <v>1</v>
      </c>
      <c r="HR10" s="68">
        <f>IFERROR((IF(BD10="Cumple variable",$BD$6,0)+IF(BE10="Cumple variable",$BE$6,0))/(IF(OR(BD10="Cumple variable",BD10="No cumple variable"),$BD$6,0)+IF(OR(BE10="Cumple variable",BE10="No cumple variable"),$BE$6,0)),1)</f>
        <v>1</v>
      </c>
      <c r="HS10" s="68">
        <f>IFERROR((IF(BF10="Cumple variable",$BF$6,0))/(IF(OR(BF10="Cumple variable",BF10="No cumple variable"),$BF$6,0)),1)</f>
        <v>1</v>
      </c>
      <c r="HT10" s="69">
        <f>+HM10*$HM$8+HN10*$HN$8+HO10*$HO$8+HP10*$HP$8+HQ10*$HQ$8+HR10*$HR$8+HS10*$HS$8</f>
        <v>1</v>
      </c>
      <c r="HU10" s="70">
        <f>IFERROR((IF(BG10="Cumple variable",$BG$6,0)+IF(BH10="Cumple variable",$BH$6,0)+IF(BI10="Cumple variable",$BI$6,0)+IF(BJ10="Cumple variable",$BJ$6,0))/(IF(OR(BG10="Cumple variable",BG10="No cumple variable"),$BG$6,0)+IF(OR(BH10="Cumple variable",BH10="No cumple variable"),$BH$6,0)+IF(OR(BI10="Cumple variable",BI10="No cumple variable"),$BI$6,0)+IF(OR(BJ10="Cumple variable",BJ10="No cumple variable"),$BJ$6,0)),1)</f>
        <v>1</v>
      </c>
      <c r="HV10" s="71">
        <f>IFERROR((IF(BK10="Cumple variable",$BK$6,0)+IF(BL10="Cumple variable",$BL$6,0)+IF(BM10="Cumple variable",$BM$6,0))/(IF(OR(BK10="Cumple variable",BK10="No cumple variable"),$BK$6,0)+IF(OR(BL10="Cumple variable",BL10="No cumple variable"),$BL$6,0)+IF(OR(BM10="Cumple variable",BM10="No cumple variable"),$BM$6,0)),1)</f>
        <v>1</v>
      </c>
      <c r="HW10" s="89">
        <f>+HT10*$HT$8+HU10*$HU$8+HV10*$HV$8</f>
        <v>1</v>
      </c>
      <c r="HX10" s="89" t="str">
        <f>+IF(HW10=1,"100%",IF(AND(HW10&lt;1,HW10&gt;=0.9),"90%-99%",IF(AND(HW10&lt;0.9,HW10&gt;=0.8),"80%-89%",IF(AND(HW10&lt;8,HW10&gt;=0.7),"70%-79%","&lt;70"))))</f>
        <v>100%</v>
      </c>
    </row>
  </sheetData>
  <sheetProtection algorithmName="SHA-512" hashValue="9qzKi6QIfMfdc5MGC50l6ZxaUu7KyiqczdUKFtzD7CpUHR89Xf5NSVj+CMWZvfmA5XnC3POo8mt/SHf8qyk0GA==" saltValue="9l2ZeX7uKASWMlLMzLvXxg==" spinCount="100000" sheet="1" objects="1" scenarios="1"/>
  <mergeCells count="17">
    <mergeCell ref="A1:A3"/>
    <mergeCell ref="HK3:HL3"/>
    <mergeCell ref="P8:Z8"/>
    <mergeCell ref="D8:N8"/>
    <mergeCell ref="B1:HJ3"/>
    <mergeCell ref="GS8:GV8"/>
    <mergeCell ref="HE8:HH8"/>
    <mergeCell ref="HI8:HL8"/>
    <mergeCell ref="FY8:GB8"/>
    <mergeCell ref="GC8:GF8"/>
    <mergeCell ref="GG8:GJ8"/>
    <mergeCell ref="GK8:GN8"/>
    <mergeCell ref="FU7:FW8"/>
    <mergeCell ref="HM7:HS7"/>
    <mergeCell ref="GO8:GR8"/>
    <mergeCell ref="GW8:GZ8"/>
    <mergeCell ref="HA8:HD8"/>
  </mergeCells>
  <conditionalFormatting sqref="HW10">
    <cfRule type="containsBlanks" priority="1" stopIfTrue="1">
      <formula>LEN(TRIM(HW10))=0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3F35-1766-4C1D-8138-9C563478FAFB}">
  <sheetPr>
    <pageSetUpPr fitToPage="1"/>
  </sheetPr>
  <dimension ref="A1:W23"/>
  <sheetViews>
    <sheetView view="pageBreakPreview" zoomScale="97" zoomScaleNormal="100" zoomScaleSheetLayoutView="97" workbookViewId="0">
      <selection activeCell="C1" sqref="C1"/>
    </sheetView>
  </sheetViews>
  <sheetFormatPr baseColWidth="10" defaultColWidth="11.5703125" defaultRowHeight="12" x14ac:dyDescent="0.2"/>
  <cols>
    <col min="1" max="1" width="5.140625" style="105" customWidth="1"/>
    <col min="2" max="2" width="33.140625" style="105" customWidth="1"/>
    <col min="3" max="20" width="6.42578125" style="105" customWidth="1"/>
    <col min="21" max="23" width="5.5703125" style="105" customWidth="1"/>
    <col min="24" max="16384" width="11.5703125" style="105"/>
  </cols>
  <sheetData>
    <row r="1" spans="1:23" ht="142.15" customHeight="1" thickBot="1" x14ac:dyDescent="0.25">
      <c r="A1" s="100" t="s">
        <v>256</v>
      </c>
      <c r="B1" s="101" t="s">
        <v>257</v>
      </c>
      <c r="C1" s="102" t="s">
        <v>258</v>
      </c>
      <c r="D1" s="103" t="s">
        <v>259</v>
      </c>
      <c r="E1" s="102" t="s">
        <v>260</v>
      </c>
      <c r="F1" s="102" t="s">
        <v>261</v>
      </c>
      <c r="G1" s="102" t="s">
        <v>262</v>
      </c>
      <c r="H1" s="102" t="s">
        <v>263</v>
      </c>
      <c r="I1" s="102" t="s">
        <v>264</v>
      </c>
      <c r="J1" s="102" t="s">
        <v>265</v>
      </c>
      <c r="K1" s="102" t="s">
        <v>266</v>
      </c>
      <c r="L1" s="102" t="s">
        <v>267</v>
      </c>
      <c r="M1" s="102" t="s">
        <v>268</v>
      </c>
      <c r="N1" s="102" t="s">
        <v>269</v>
      </c>
      <c r="O1" s="102" t="s">
        <v>270</v>
      </c>
      <c r="P1" s="104" t="s">
        <v>271</v>
      </c>
      <c r="Q1" s="104" t="s">
        <v>272</v>
      </c>
      <c r="R1" s="104" t="s">
        <v>273</v>
      </c>
      <c r="S1" s="104" t="s">
        <v>274</v>
      </c>
      <c r="T1" s="104" t="s">
        <v>275</v>
      </c>
      <c r="U1" s="104" t="s">
        <v>276</v>
      </c>
      <c r="V1" s="104" t="s">
        <v>277</v>
      </c>
      <c r="W1" s="104" t="s">
        <v>278</v>
      </c>
    </row>
    <row r="2" spans="1:23" ht="12.75" customHeight="1" x14ac:dyDescent="0.2">
      <c r="A2" s="106">
        <v>1</v>
      </c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  <c r="P2" s="109"/>
      <c r="Q2" s="109"/>
      <c r="R2" s="109"/>
      <c r="S2" s="109"/>
      <c r="T2" s="109"/>
      <c r="U2" s="110"/>
      <c r="V2" s="110"/>
      <c r="W2" s="110"/>
    </row>
    <row r="3" spans="1:23" x14ac:dyDescent="0.2">
      <c r="A3" s="111">
        <v>2</v>
      </c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09"/>
      <c r="U3" s="110"/>
      <c r="V3" s="110"/>
      <c r="W3" s="110"/>
    </row>
    <row r="4" spans="1:23" x14ac:dyDescent="0.2">
      <c r="A4" s="111">
        <v>3</v>
      </c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09"/>
      <c r="U4" s="110"/>
      <c r="V4" s="110"/>
      <c r="W4" s="110"/>
    </row>
    <row r="5" spans="1:23" x14ac:dyDescent="0.2">
      <c r="A5" s="111">
        <v>4</v>
      </c>
      <c r="B5" s="107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09"/>
      <c r="U5" s="110"/>
      <c r="V5" s="110"/>
      <c r="W5" s="110"/>
    </row>
    <row r="6" spans="1:23" x14ac:dyDescent="0.2">
      <c r="A6" s="111">
        <v>5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09"/>
      <c r="U6" s="110"/>
      <c r="V6" s="110"/>
      <c r="W6" s="110"/>
    </row>
    <row r="7" spans="1:23" x14ac:dyDescent="0.2">
      <c r="A7" s="111">
        <v>6</v>
      </c>
      <c r="B7" s="112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09"/>
      <c r="U7" s="110"/>
      <c r="V7" s="110"/>
      <c r="W7" s="110"/>
    </row>
    <row r="8" spans="1:23" x14ac:dyDescent="0.2">
      <c r="A8" s="111">
        <v>7</v>
      </c>
      <c r="B8" s="112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09"/>
      <c r="U8" s="110"/>
      <c r="V8" s="110"/>
      <c r="W8" s="110"/>
    </row>
    <row r="9" spans="1:23" x14ac:dyDescent="0.2">
      <c r="A9" s="111">
        <v>8</v>
      </c>
      <c r="B9" s="112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09"/>
      <c r="U9" s="110"/>
      <c r="V9" s="110"/>
      <c r="W9" s="110"/>
    </row>
    <row r="10" spans="1:23" x14ac:dyDescent="0.2">
      <c r="A10" s="111">
        <v>9</v>
      </c>
      <c r="B10" s="112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09"/>
      <c r="U10" s="110"/>
      <c r="V10" s="110"/>
      <c r="W10" s="110"/>
    </row>
    <row r="11" spans="1:23" x14ac:dyDescent="0.2">
      <c r="A11" s="111">
        <v>10</v>
      </c>
      <c r="B11" s="112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9"/>
      <c r="P11" s="109"/>
      <c r="Q11" s="109"/>
      <c r="R11" s="109"/>
      <c r="S11" s="109"/>
      <c r="T11" s="109"/>
      <c r="U11" s="110"/>
      <c r="V11" s="110"/>
      <c r="W11" s="110"/>
    </row>
    <row r="12" spans="1:23" x14ac:dyDescent="0.2">
      <c r="A12" s="111">
        <v>11</v>
      </c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P12" s="109"/>
      <c r="Q12" s="109"/>
      <c r="R12" s="109"/>
      <c r="S12" s="109"/>
      <c r="T12" s="109"/>
      <c r="U12" s="110"/>
      <c r="V12" s="110"/>
      <c r="W12" s="110"/>
    </row>
    <row r="13" spans="1:23" x14ac:dyDescent="0.2">
      <c r="A13" s="111">
        <v>12</v>
      </c>
      <c r="B13" s="113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  <c r="P13" s="109"/>
      <c r="Q13" s="109"/>
      <c r="R13" s="109"/>
      <c r="S13" s="109"/>
      <c r="T13" s="109"/>
      <c r="U13" s="110"/>
      <c r="V13" s="110"/>
      <c r="W13" s="110"/>
    </row>
    <row r="14" spans="1:23" x14ac:dyDescent="0.2">
      <c r="A14" s="111">
        <v>13</v>
      </c>
      <c r="B14" s="113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P14" s="109"/>
      <c r="Q14" s="109"/>
      <c r="R14" s="109"/>
      <c r="S14" s="109"/>
      <c r="T14" s="109"/>
      <c r="U14" s="110"/>
      <c r="V14" s="110"/>
      <c r="W14" s="110"/>
    </row>
    <row r="15" spans="1:23" x14ac:dyDescent="0.2">
      <c r="A15" s="111">
        <v>14</v>
      </c>
      <c r="B15" s="113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109"/>
      <c r="Q15" s="109"/>
      <c r="R15" s="109"/>
      <c r="S15" s="109"/>
      <c r="T15" s="109"/>
      <c r="U15" s="110"/>
      <c r="V15" s="110"/>
      <c r="W15" s="110"/>
    </row>
    <row r="16" spans="1:23" x14ac:dyDescent="0.2">
      <c r="A16" s="111">
        <v>15</v>
      </c>
      <c r="B16" s="113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9"/>
      <c r="Q16" s="109"/>
      <c r="R16" s="109"/>
      <c r="S16" s="109"/>
      <c r="T16" s="109"/>
      <c r="U16" s="110"/>
      <c r="V16" s="110"/>
      <c r="W16" s="110"/>
    </row>
    <row r="17" spans="1:23" x14ac:dyDescent="0.2">
      <c r="A17" s="111">
        <v>16</v>
      </c>
      <c r="B17" s="113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9"/>
      <c r="Q17" s="109"/>
      <c r="R17" s="109"/>
      <c r="S17" s="109"/>
      <c r="T17" s="109"/>
      <c r="U17" s="110"/>
      <c r="V17" s="110"/>
      <c r="W17" s="110"/>
    </row>
    <row r="18" spans="1:23" ht="12.75" thickBot="1" x14ac:dyDescent="0.25">
      <c r="A18" s="114">
        <v>17</v>
      </c>
      <c r="B18" s="115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7"/>
      <c r="P18" s="117"/>
      <c r="Q18" s="117"/>
      <c r="R18" s="117"/>
      <c r="S18" s="117"/>
      <c r="T18" s="117"/>
      <c r="U18" s="110"/>
      <c r="V18" s="110"/>
      <c r="W18" s="110"/>
    </row>
    <row r="19" spans="1:23" ht="12.75" thickBo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</row>
    <row r="20" spans="1:23" x14ac:dyDescent="0.2">
      <c r="A20" s="285" t="s">
        <v>279</v>
      </c>
      <c r="B20" s="286"/>
      <c r="C20" s="286"/>
      <c r="D20" s="286"/>
      <c r="E20" s="286"/>
      <c r="F20" s="286"/>
      <c r="G20" s="286"/>
      <c r="H20" s="286"/>
      <c r="I20" s="286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3" x14ac:dyDescent="0.2">
      <c r="A21" s="119" t="s">
        <v>280</v>
      </c>
      <c r="B21" s="287" t="s">
        <v>281</v>
      </c>
      <c r="C21" s="287"/>
      <c r="D21" s="287"/>
      <c r="E21" s="287"/>
      <c r="F21" s="287"/>
      <c r="G21" s="287"/>
      <c r="H21" s="287"/>
      <c r="I21" s="287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</row>
    <row r="22" spans="1:23" x14ac:dyDescent="0.2">
      <c r="A22" s="119" t="s">
        <v>282</v>
      </c>
      <c r="B22" s="287" t="s">
        <v>283</v>
      </c>
      <c r="C22" s="287"/>
      <c r="D22" s="287"/>
      <c r="E22" s="287"/>
      <c r="F22" s="287"/>
      <c r="G22" s="287"/>
      <c r="H22" s="287"/>
      <c r="I22" s="287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</row>
    <row r="23" spans="1:23" ht="12.75" thickBot="1" x14ac:dyDescent="0.25">
      <c r="A23" s="120" t="s">
        <v>156</v>
      </c>
      <c r="B23" s="288" t="s">
        <v>284</v>
      </c>
      <c r="C23" s="288"/>
      <c r="D23" s="288"/>
      <c r="E23" s="288"/>
      <c r="F23" s="288"/>
      <c r="G23" s="288"/>
      <c r="H23" s="288"/>
      <c r="I23" s="28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</row>
  </sheetData>
  <mergeCells count="4">
    <mergeCell ref="A20:I20"/>
    <mergeCell ref="B21:I21"/>
    <mergeCell ref="B22:I22"/>
    <mergeCell ref="B23:I23"/>
  </mergeCells>
  <printOptions horizontalCentered="1"/>
  <pageMargins left="0.23622047244094491" right="0.23622047244094491" top="1.2204724409448819" bottom="0.74803149606299213" header="0.31496062992125984" footer="0.31496062992125984"/>
  <pageSetup scale="78" fitToHeight="0" orientation="landscape" r:id="rId1"/>
  <headerFooter>
    <oddHeader>&amp;L&amp;G&amp;C&amp;"Arial,Normal"&amp;10PROCESO
PROTECCIÓN
VERIFICACIÓN EN VISITA
NO PRIVATIVAS SRPA&amp;R&amp;"Arial,Normal"&amp;10F1.A27.G27.P 
Versión 2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FC79-83DD-4D4E-8127-E81BD4A2A03C}">
  <sheetPr>
    <pageSetUpPr fitToPage="1"/>
  </sheetPr>
  <dimension ref="A1:Q25"/>
  <sheetViews>
    <sheetView view="pageBreakPreview" zoomScaleNormal="100" zoomScaleSheetLayoutView="100" workbookViewId="0">
      <selection activeCell="C1" sqref="C1"/>
    </sheetView>
  </sheetViews>
  <sheetFormatPr baseColWidth="10" defaultColWidth="11.42578125" defaultRowHeight="14.25" x14ac:dyDescent="0.2"/>
  <cols>
    <col min="1" max="1" width="4.85546875" style="130" customWidth="1"/>
    <col min="2" max="2" width="31.28515625" style="130" customWidth="1"/>
    <col min="3" max="3" width="4.7109375" style="130" customWidth="1"/>
    <col min="4" max="4" width="5" style="130" customWidth="1"/>
    <col min="5" max="5" width="5.7109375" style="130" customWidth="1"/>
    <col min="6" max="6" width="6" style="130" customWidth="1"/>
    <col min="7" max="7" width="5.85546875" style="130" customWidth="1"/>
    <col min="8" max="8" width="7.7109375" style="130" customWidth="1"/>
    <col min="9" max="9" width="5.28515625" style="130" customWidth="1"/>
    <col min="10" max="10" width="7.140625" style="130" customWidth="1"/>
    <col min="11" max="11" width="7.42578125" style="130" customWidth="1"/>
    <col min="12" max="12" width="5.28515625" style="130" customWidth="1"/>
    <col min="13" max="13" width="11.140625" style="130" customWidth="1"/>
    <col min="14" max="15" width="6" style="130" customWidth="1"/>
    <col min="16" max="17" width="6.7109375" style="130" customWidth="1"/>
    <col min="18" max="16384" width="11.42578125" style="130"/>
  </cols>
  <sheetData>
    <row r="1" spans="1:17" s="125" customFormat="1" ht="129.6" customHeight="1" thickBot="1" x14ac:dyDescent="0.25">
      <c r="A1" s="121" t="s">
        <v>256</v>
      </c>
      <c r="B1" s="122" t="s">
        <v>285</v>
      </c>
      <c r="C1" s="123" t="s">
        <v>286</v>
      </c>
      <c r="D1" s="123" t="s">
        <v>287</v>
      </c>
      <c r="E1" s="102" t="s">
        <v>288</v>
      </c>
      <c r="F1" s="123" t="s">
        <v>289</v>
      </c>
      <c r="G1" s="123" t="s">
        <v>290</v>
      </c>
      <c r="H1" s="123" t="s">
        <v>291</v>
      </c>
      <c r="I1" s="123" t="s">
        <v>292</v>
      </c>
      <c r="J1" s="123" t="s">
        <v>293</v>
      </c>
      <c r="K1" s="123" t="s">
        <v>294</v>
      </c>
      <c r="L1" s="123" t="s">
        <v>295</v>
      </c>
      <c r="M1" s="123" t="s">
        <v>296</v>
      </c>
      <c r="N1" s="123" t="s">
        <v>297</v>
      </c>
      <c r="O1" s="123" t="s">
        <v>298</v>
      </c>
      <c r="P1" s="123" t="s">
        <v>299</v>
      </c>
      <c r="Q1" s="124" t="s">
        <v>300</v>
      </c>
    </row>
    <row r="2" spans="1:17" ht="15" x14ac:dyDescent="0.2">
      <c r="A2" s="126">
        <v>1</v>
      </c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</row>
    <row r="3" spans="1:17" ht="15" x14ac:dyDescent="0.2">
      <c r="A3" s="131">
        <v>2</v>
      </c>
      <c r="B3" s="132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</row>
    <row r="4" spans="1:17" ht="15" x14ac:dyDescent="0.2">
      <c r="A4" s="131">
        <v>3</v>
      </c>
      <c r="B4" s="132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9"/>
    </row>
    <row r="5" spans="1:17" ht="15" x14ac:dyDescent="0.2">
      <c r="A5" s="131">
        <v>4</v>
      </c>
      <c r="B5" s="132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1:17" ht="15" x14ac:dyDescent="0.2">
      <c r="A6" s="131">
        <v>5</v>
      </c>
      <c r="B6" s="132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1:17" ht="15" x14ac:dyDescent="0.2">
      <c r="A7" s="131">
        <v>6</v>
      </c>
      <c r="B7" s="132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9"/>
    </row>
    <row r="8" spans="1:17" ht="15.6" customHeight="1" x14ac:dyDescent="0.2">
      <c r="A8" s="131">
        <v>7</v>
      </c>
      <c r="B8" s="132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9"/>
    </row>
    <row r="9" spans="1:17" ht="15" x14ac:dyDescent="0.2">
      <c r="A9" s="131">
        <v>8</v>
      </c>
      <c r="B9" s="13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9"/>
    </row>
    <row r="10" spans="1:17" ht="15" x14ac:dyDescent="0.2">
      <c r="A10" s="131">
        <v>9</v>
      </c>
      <c r="B10" s="13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9"/>
    </row>
    <row r="11" spans="1:17" ht="15" x14ac:dyDescent="0.2">
      <c r="A11" s="131">
        <v>10</v>
      </c>
      <c r="B11" s="132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9"/>
    </row>
    <row r="12" spans="1:17" ht="15" x14ac:dyDescent="0.2">
      <c r="A12" s="131">
        <v>11</v>
      </c>
      <c r="B12" s="13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9"/>
    </row>
    <row r="13" spans="1:17" ht="15" x14ac:dyDescent="0.2">
      <c r="A13" s="131">
        <v>12</v>
      </c>
      <c r="B13" s="13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9"/>
    </row>
    <row r="14" spans="1:17" ht="15" x14ac:dyDescent="0.2">
      <c r="A14" s="131">
        <v>13</v>
      </c>
      <c r="B14" s="13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</row>
    <row r="15" spans="1:17" ht="15" x14ac:dyDescent="0.2">
      <c r="A15" s="131">
        <v>14</v>
      </c>
      <c r="B15" s="13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9"/>
    </row>
    <row r="16" spans="1:17" ht="15" x14ac:dyDescent="0.2">
      <c r="A16" s="131">
        <v>15</v>
      </c>
      <c r="B16" s="13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9"/>
    </row>
    <row r="17" spans="1:17" ht="15" x14ac:dyDescent="0.2">
      <c r="A17" s="131">
        <v>16</v>
      </c>
      <c r="B17" s="132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</row>
    <row r="18" spans="1:17" ht="15.75" thickBot="1" x14ac:dyDescent="0.25">
      <c r="A18" s="133">
        <v>17</v>
      </c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6"/>
    </row>
    <row r="19" spans="1:17" ht="10.9" customHeight="1" thickBo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ht="11.45" customHeight="1" x14ac:dyDescent="0.2">
      <c r="A20" s="285" t="s">
        <v>279</v>
      </c>
      <c r="B20" s="286"/>
      <c r="C20" s="286"/>
      <c r="D20" s="286"/>
      <c r="E20" s="286"/>
      <c r="F20" s="286"/>
      <c r="G20" s="286"/>
      <c r="H20" s="286"/>
      <c r="I20" s="289"/>
      <c r="J20" s="137"/>
      <c r="K20" s="137"/>
      <c r="L20" s="137"/>
      <c r="M20" s="137"/>
      <c r="N20" s="137"/>
      <c r="O20" s="137"/>
      <c r="P20" s="137"/>
      <c r="Q20" s="137"/>
    </row>
    <row r="21" spans="1:17" x14ac:dyDescent="0.2">
      <c r="A21" s="119" t="s">
        <v>280</v>
      </c>
      <c r="B21" s="287" t="s">
        <v>281</v>
      </c>
      <c r="C21" s="287"/>
      <c r="D21" s="287"/>
      <c r="E21" s="287"/>
      <c r="F21" s="287"/>
      <c r="G21" s="287"/>
      <c r="H21" s="287"/>
      <c r="I21" s="290"/>
      <c r="J21" s="137"/>
      <c r="K21" s="137"/>
      <c r="L21" s="137"/>
      <c r="M21" s="137"/>
      <c r="N21" s="137"/>
      <c r="O21" s="137"/>
      <c r="P21" s="137"/>
      <c r="Q21" s="137"/>
    </row>
    <row r="22" spans="1:17" x14ac:dyDescent="0.2">
      <c r="A22" s="119" t="s">
        <v>282</v>
      </c>
      <c r="B22" s="287" t="s">
        <v>283</v>
      </c>
      <c r="C22" s="287"/>
      <c r="D22" s="287"/>
      <c r="E22" s="287"/>
      <c r="F22" s="287"/>
      <c r="G22" s="287"/>
      <c r="H22" s="287"/>
      <c r="I22" s="290"/>
      <c r="J22" s="137"/>
      <c r="K22" s="137"/>
      <c r="L22" s="137"/>
      <c r="M22" s="137"/>
      <c r="N22" s="137"/>
      <c r="O22" s="137"/>
      <c r="P22" s="137"/>
      <c r="Q22" s="137"/>
    </row>
    <row r="23" spans="1:17" ht="15" thickBot="1" x14ac:dyDescent="0.25">
      <c r="A23" s="120" t="s">
        <v>156</v>
      </c>
      <c r="B23" s="288" t="s">
        <v>284</v>
      </c>
      <c r="C23" s="288"/>
      <c r="D23" s="288"/>
      <c r="E23" s="288"/>
      <c r="F23" s="288"/>
      <c r="G23" s="288"/>
      <c r="H23" s="288"/>
      <c r="I23" s="291"/>
      <c r="J23" s="137"/>
      <c r="K23" s="137"/>
      <c r="L23" s="137"/>
      <c r="M23" s="137"/>
      <c r="N23" s="137"/>
      <c r="O23" s="137"/>
      <c r="P23" s="137"/>
      <c r="Q23" s="137"/>
    </row>
    <row r="24" spans="1:17" ht="9" customHeigh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7"/>
      <c r="K24" s="137"/>
      <c r="L24" s="137"/>
      <c r="M24" s="137"/>
      <c r="N24" s="137"/>
      <c r="O24" s="137"/>
      <c r="P24" s="137"/>
      <c r="Q24" s="137"/>
    </row>
    <row r="25" spans="1:17" x14ac:dyDescent="0.2">
      <c r="J25" s="137"/>
      <c r="K25" s="137"/>
      <c r="L25" s="137"/>
      <c r="M25" s="137"/>
      <c r="N25" s="137"/>
      <c r="O25" s="137"/>
      <c r="P25" s="137"/>
      <c r="Q25" s="137"/>
    </row>
  </sheetData>
  <mergeCells count="4">
    <mergeCell ref="A20:I20"/>
    <mergeCell ref="B21:I21"/>
    <mergeCell ref="B22:I22"/>
    <mergeCell ref="B23:I23"/>
  </mergeCells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VERIFICACIÓN EN VISITA
NO PRIVATIVAS SRPA&amp;R&amp;"Arial,Normal"&amp;10F1.A27.G27.P 
Versión 2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157</v>
      </c>
      <c r="B1" s="5" t="s">
        <v>158</v>
      </c>
      <c r="C1" s="5" t="s">
        <v>159</v>
      </c>
      <c r="D1" s="16" t="s">
        <v>160</v>
      </c>
      <c r="E1" s="16" t="s">
        <v>158</v>
      </c>
    </row>
    <row r="2" spans="1:5" x14ac:dyDescent="0.25">
      <c r="A2" s="4" t="s">
        <v>161</v>
      </c>
      <c r="B2" s="4" t="s">
        <v>162</v>
      </c>
      <c r="C2" s="17" t="s">
        <v>163</v>
      </c>
      <c r="D2" s="3" t="s">
        <v>164</v>
      </c>
      <c r="E2" s="4" t="s">
        <v>165</v>
      </c>
    </row>
    <row r="3" spans="1:5" x14ac:dyDescent="0.25">
      <c r="A3" s="4" t="s">
        <v>166</v>
      </c>
      <c r="B3" s="4" t="s">
        <v>167</v>
      </c>
      <c r="D3" s="3" t="s">
        <v>168</v>
      </c>
      <c r="E3" s="4" t="s">
        <v>169</v>
      </c>
    </row>
    <row r="4" spans="1:5" x14ac:dyDescent="0.25">
      <c r="A4" s="4" t="s">
        <v>170</v>
      </c>
      <c r="B4" s="19" t="s">
        <v>171</v>
      </c>
      <c r="D4" s="18" t="s">
        <v>41</v>
      </c>
      <c r="E4" s="4" t="s">
        <v>156</v>
      </c>
    </row>
    <row r="5" spans="1:5" x14ac:dyDescent="0.25">
      <c r="A5" s="4" t="s">
        <v>172</v>
      </c>
    </row>
    <row r="6" spans="1:5" x14ac:dyDescent="0.25">
      <c r="A6" s="4" t="s">
        <v>173</v>
      </c>
    </row>
    <row r="7" spans="1:5" x14ac:dyDescent="0.25">
      <c r="A7" s="4" t="s">
        <v>174</v>
      </c>
    </row>
    <row r="8" spans="1:5" x14ac:dyDescent="0.25">
      <c r="A8" s="4" t="s">
        <v>175</v>
      </c>
    </row>
    <row r="9" spans="1:5" x14ac:dyDescent="0.25">
      <c r="A9" s="4" t="s">
        <v>176</v>
      </c>
    </row>
  </sheetData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42C00-4FDC-4D8F-9305-E4A2A2838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Registro</vt:lpstr>
      <vt:lpstr>Consolidado</vt:lpstr>
      <vt:lpstr>DHA</vt:lpstr>
      <vt:lpstr>DTH</vt:lpstr>
      <vt:lpstr>Tablas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2024-05-20T16:43:41Z</cp:lastPrinted>
  <dcterms:created xsi:type="dcterms:W3CDTF">2019-01-30T14:18:32Z</dcterms:created>
  <dcterms:modified xsi:type="dcterms:W3CDTF">2024-05-20T16:43:47Z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