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cesar.rodriguez\Documents\Backup Cesar\D\Cesar.Rodriguez\documentos 22\"/>
    </mc:Choice>
  </mc:AlternateContent>
  <xr:revisionPtr revIDLastSave="0" documentId="8_{0836E5F7-B12D-428A-A42F-6C576C32D4AC}" xr6:coauthVersionLast="47" xr6:coauthVersionMax="47" xr10:uidLastSave="{00000000-0000-0000-0000-000000000000}"/>
  <bookViews>
    <workbookView xWindow="-120" yWindow="-120" windowWidth="29040" windowHeight="15840" xr2:uid="{00000000-000D-0000-FFFF-FFFF00000000}"/>
  </bookViews>
  <sheets>
    <sheet name="Registro" sheetId="1" r:id="rId1"/>
    <sheet name="Consolidado" sheetId="5" r:id="rId2"/>
    <sheet name="DHA" sheetId="6" r:id="rId3"/>
    <sheet name="DTH" sheetId="7" r:id="rId4"/>
    <sheet name="Tablas" sheetId="4" state="hidden" r:id="rId5"/>
  </sheets>
  <externalReferences>
    <externalReference r:id="rId6"/>
    <externalReference r:id="rId7"/>
    <externalReference r:id="rId8"/>
  </externalReferences>
  <definedNames>
    <definedName name="_xlnm.Print_Area" localSheetId="0">Registro!$A$1:$J$228</definedName>
    <definedName name="Planes">[1]Parametros!#REF!</definedName>
    <definedName name="REGIONAL" localSheetId="2">[2]Parametros!$E$2:$E$34</definedName>
    <definedName name="REGIONAL" localSheetId="3">[2]Parametros!$E$2:$E$34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5" i="1" l="1"/>
  <c r="D51" i="1"/>
  <c r="II10" i="5" l="1"/>
  <c r="IH10" i="5"/>
  <c r="IG10" i="5"/>
  <c r="I142" i="1" l="1"/>
  <c r="D86" i="1"/>
  <c r="I85" i="1" s="1"/>
  <c r="EZ10" i="5" l="1"/>
  <c r="EY10" i="5"/>
  <c r="D178" i="1"/>
  <c r="HS10" i="5"/>
  <c r="HR10" i="5"/>
  <c r="D168" i="1"/>
  <c r="DD10" i="5"/>
  <c r="D104" i="1"/>
  <c r="D78" i="1" l="1"/>
  <c r="D54" i="1" l="1"/>
  <c r="D41" i="1" l="1"/>
  <c r="D27" i="1"/>
  <c r="C10" i="5" l="1"/>
  <c r="B10" i="5"/>
  <c r="H17" i="1"/>
  <c r="AA10" i="5" s="1"/>
  <c r="C17" i="1"/>
  <c r="Z10" i="5" s="1"/>
  <c r="A17" i="1"/>
  <c r="I15" i="1"/>
  <c r="G15" i="1"/>
  <c r="E15" i="1"/>
  <c r="C15" i="1"/>
  <c r="A15" i="1"/>
  <c r="I13" i="1"/>
  <c r="G13" i="1"/>
  <c r="E13" i="1"/>
  <c r="B13" i="1"/>
  <c r="A13" i="1"/>
  <c r="G10" i="1"/>
  <c r="D10" i="1"/>
  <c r="A10" i="1"/>
  <c r="H8" i="1"/>
  <c r="E8" i="1"/>
  <c r="A8" i="1"/>
  <c r="E6" i="1"/>
  <c r="A6" i="1"/>
  <c r="I4" i="1"/>
  <c r="C4" i="1"/>
  <c r="A4" i="1"/>
  <c r="I151" i="1" l="1"/>
  <c r="I120" i="1"/>
  <c r="I107" i="1"/>
  <c r="I94" i="1"/>
  <c r="GS10" i="5" l="1"/>
  <c r="GT10" i="5"/>
  <c r="GU10" i="5"/>
  <c r="GV10" i="5"/>
  <c r="GL10" i="5"/>
  <c r="GK10" i="5"/>
  <c r="GJ10" i="5"/>
  <c r="EB10" i="5"/>
  <c r="EA10" i="5"/>
  <c r="DZ10" i="5"/>
  <c r="CI10" i="5"/>
  <c r="DF10" i="5"/>
  <c r="DA10" i="5"/>
  <c r="CZ10" i="5"/>
  <c r="CU10" i="5"/>
  <c r="CA10" i="5"/>
  <c r="BU10" i="5"/>
  <c r="AV10" i="5" l="1"/>
  <c r="BY10" i="5"/>
  <c r="D136" i="1"/>
  <c r="D130" i="1"/>
  <c r="AP10" i="5"/>
  <c r="I103" i="1"/>
  <c r="AT10" i="5" l="1"/>
  <c r="I129" i="1"/>
  <c r="AQ10" i="5" s="1"/>
  <c r="BV10" i="5"/>
  <c r="D89" i="1"/>
  <c r="I88" i="1" s="1"/>
  <c r="D37" i="1"/>
  <c r="I26" i="1"/>
  <c r="D22" i="1"/>
  <c r="I21" i="1" s="1"/>
  <c r="I40" i="1" l="1"/>
  <c r="AG10" i="5" s="1"/>
  <c r="BD10" i="5"/>
  <c r="KA10" i="5" s="1"/>
  <c r="CL10" i="5"/>
  <c r="JX10" i="5" l="1"/>
  <c r="JW10" i="5"/>
  <c r="JV10" i="5"/>
  <c r="JU10" i="5"/>
  <c r="JT10" i="5"/>
  <c r="JS10" i="5"/>
  <c r="JR10" i="5"/>
  <c r="JQ10" i="5"/>
  <c r="JP10" i="5"/>
  <c r="JO10" i="5"/>
  <c r="JN10" i="5"/>
  <c r="JM10" i="5"/>
  <c r="JL10" i="5"/>
  <c r="JK10" i="5"/>
  <c r="JJ10" i="5"/>
  <c r="JI10" i="5"/>
  <c r="HY10" i="5"/>
  <c r="HX10" i="5"/>
  <c r="FC10" i="5" l="1"/>
  <c r="FB10" i="5"/>
  <c r="FA10" i="5"/>
  <c r="EX10" i="5"/>
  <c r="EW10" i="5"/>
  <c r="EV10" i="5"/>
  <c r="EU10" i="5"/>
  <c r="ET10" i="5"/>
  <c r="ES10" i="5"/>
  <c r="ER10" i="5"/>
  <c r="EQ10" i="5"/>
  <c r="EP10" i="5"/>
  <c r="EO10" i="5"/>
  <c r="EN10" i="5"/>
  <c r="EM10" i="5"/>
  <c r="EL10" i="5"/>
  <c r="BG10" i="5"/>
  <c r="D71" i="1"/>
  <c r="I44" i="1" s="1"/>
  <c r="V10" i="5" l="1"/>
  <c r="U10" i="5"/>
  <c r="S10" i="5"/>
  <c r="R10" i="5"/>
  <c r="P10" i="5"/>
  <c r="O10" i="5"/>
  <c r="D186" i="1" l="1"/>
  <c r="DJ10" i="5" l="1"/>
  <c r="DI10" i="5"/>
  <c r="DH10" i="5"/>
  <c r="DG10" i="5"/>
  <c r="DC10" i="5"/>
  <c r="DB10" i="5"/>
  <c r="CY10" i="5"/>
  <c r="CX10" i="5"/>
  <c r="CW10" i="5"/>
  <c r="CV10" i="5"/>
  <c r="CQ10" i="5"/>
  <c r="CN10" i="5"/>
  <c r="CM10" i="5"/>
  <c r="CK10" i="5"/>
  <c r="CJ10" i="5"/>
  <c r="CH10" i="5"/>
  <c r="CG10" i="5" l="1"/>
  <c r="CF10" i="5"/>
  <c r="JH10" i="5" l="1"/>
  <c r="JG10" i="5"/>
  <c r="JF10" i="5"/>
  <c r="JE10" i="5"/>
  <c r="JD10" i="5"/>
  <c r="JC10" i="5"/>
  <c r="JB10" i="5"/>
  <c r="JA10" i="5"/>
  <c r="IZ10" i="5"/>
  <c r="IY10" i="5"/>
  <c r="IX10" i="5"/>
  <c r="IW10" i="5"/>
  <c r="IV10" i="5"/>
  <c r="IU10" i="5"/>
  <c r="IT10" i="5"/>
  <c r="IS10" i="5"/>
  <c r="IR10" i="5"/>
  <c r="IQ10" i="5"/>
  <c r="IP10" i="5"/>
  <c r="IO10" i="5"/>
  <c r="IN10" i="5"/>
  <c r="IM10" i="5"/>
  <c r="IL10" i="5"/>
  <c r="IF10" i="5"/>
  <c r="IE10" i="5"/>
  <c r="ID10" i="5"/>
  <c r="IC10" i="5"/>
  <c r="IB10" i="5"/>
  <c r="IA10" i="5"/>
  <c r="HZ10" i="5"/>
  <c r="HW10" i="5"/>
  <c r="HV10" i="5"/>
  <c r="HU10" i="5"/>
  <c r="HT10" i="5"/>
  <c r="HQ10" i="5"/>
  <c r="HP10" i="5"/>
  <c r="HO10" i="5"/>
  <c r="HN10" i="5"/>
  <c r="HM10" i="5"/>
  <c r="HL10" i="5"/>
  <c r="HK10" i="5"/>
  <c r="HJ10" i="5"/>
  <c r="HI10" i="5"/>
  <c r="HH10" i="5"/>
  <c r="HA10" i="5"/>
  <c r="GZ10" i="5"/>
  <c r="GY10" i="5"/>
  <c r="GX10" i="5"/>
  <c r="GW10" i="5"/>
  <c r="GR10" i="5"/>
  <c r="GQ10" i="5"/>
  <c r="GP10" i="5"/>
  <c r="GO10" i="5"/>
  <c r="GN10" i="5"/>
  <c r="GM10" i="5"/>
  <c r="GI10" i="5"/>
  <c r="FY10" i="5"/>
  <c r="FQ10" i="5"/>
  <c r="FP10" i="5"/>
  <c r="FO10" i="5"/>
  <c r="FN10" i="5"/>
  <c r="FM10" i="5"/>
  <c r="FL10" i="5"/>
  <c r="FK10" i="5"/>
  <c r="FJ10" i="5"/>
  <c r="FI10" i="5"/>
  <c r="FH10" i="5"/>
  <c r="FG10" i="5"/>
  <c r="FF10" i="5"/>
  <c r="FE10" i="5"/>
  <c r="FD10" i="5"/>
  <c r="EK10" i="5"/>
  <c r="EJ10" i="5"/>
  <c r="EI10" i="5"/>
  <c r="EH10" i="5"/>
  <c r="EG10" i="5"/>
  <c r="EF10" i="5"/>
  <c r="EE10" i="5"/>
  <c r="ED10" i="5"/>
  <c r="EC10" i="5"/>
  <c r="DY10" i="5"/>
  <c r="DX10" i="5"/>
  <c r="DW10" i="5"/>
  <c r="DV10" i="5"/>
  <c r="DU10" i="5"/>
  <c r="DT10" i="5"/>
  <c r="DS10" i="5"/>
  <c r="DR10" i="5"/>
  <c r="DQ10" i="5"/>
  <c r="DP10" i="5"/>
  <c r="DO10" i="5"/>
  <c r="DN10" i="5"/>
  <c r="DM10" i="5"/>
  <c r="DL10" i="5"/>
  <c r="DK10" i="5"/>
  <c r="IK10" i="5" l="1"/>
  <c r="IJ10" i="5"/>
  <c r="D117" i="1" l="1"/>
  <c r="BT10" i="5" s="1"/>
  <c r="BB10" i="5"/>
  <c r="BP10" i="5" l="1"/>
  <c r="AC10" i="5" l="1"/>
  <c r="AB10" i="5"/>
  <c r="A10" i="5"/>
  <c r="D162" i="1" l="1"/>
  <c r="AK10" i="5"/>
  <c r="I185" i="1" l="1"/>
  <c r="AZ10" i="5" s="1"/>
  <c r="CE10" i="5"/>
  <c r="KI10" i="5" s="1"/>
  <c r="I177" i="1"/>
  <c r="AY10" i="5" s="1"/>
  <c r="CD10" i="5"/>
  <c r="I167" i="1"/>
  <c r="AX10" i="5" s="1"/>
  <c r="CC10" i="5"/>
  <c r="I161" i="1"/>
  <c r="AW10" i="5" s="1"/>
  <c r="CB10" i="5"/>
  <c r="D140" i="1"/>
  <c r="I116" i="1"/>
  <c r="AO10" i="5" s="1"/>
  <c r="BS10" i="5"/>
  <c r="KE10" i="5" s="1"/>
  <c r="KH10" i="5" l="1"/>
  <c r="BL10" i="5"/>
  <c r="KC10" i="5" s="1"/>
  <c r="AI10" i="5"/>
  <c r="I139" i="1"/>
  <c r="AS10" i="5" s="1"/>
  <c r="BX10" i="5"/>
  <c r="I135" i="1"/>
  <c r="AR10" i="5" s="1"/>
  <c r="BW10" i="5"/>
  <c r="AM10" i="5"/>
  <c r="BR10" i="5"/>
  <c r="AL10" i="5"/>
  <c r="BQ10" i="5"/>
  <c r="AN10" i="5"/>
  <c r="BI10" i="5"/>
  <c r="KD10" i="5" l="1"/>
  <c r="KG10" i="5"/>
  <c r="BH10" i="5"/>
  <c r="BF10" i="5"/>
  <c r="BE10" i="5" l="1"/>
  <c r="KB10" i="5" s="1"/>
  <c r="AH10" i="5"/>
  <c r="I36" i="1"/>
  <c r="I1" i="1" s="1"/>
  <c r="BC10" i="5"/>
  <c r="JY10" i="5" s="1"/>
  <c r="AF10" i="5" l="1"/>
  <c r="BA10" i="5"/>
  <c r="JZ10" i="5" s="1"/>
  <c r="KF10" i="5" s="1"/>
  <c r="KJ10" i="5" s="1"/>
  <c r="AD10" i="5"/>
  <c r="AE10" i="5"/>
  <c r="Y10" i="5"/>
  <c r="X10" i="5"/>
  <c r="W10" i="5"/>
  <c r="T10" i="5"/>
  <c r="Q10" i="5"/>
  <c r="N10" i="5"/>
  <c r="M10" i="5"/>
  <c r="L10" i="5"/>
  <c r="K10" i="5"/>
  <c r="J10" i="5"/>
  <c r="I10" i="5"/>
  <c r="H10" i="5"/>
  <c r="G10" i="5"/>
  <c r="F10" i="5"/>
  <c r="E10" i="5"/>
  <c r="D10" i="5"/>
  <c r="KK10" i="5" l="1"/>
</calcChain>
</file>

<file path=xl/sharedStrings.xml><?xml version="1.0" encoding="utf-8"?>
<sst xmlns="http://schemas.openxmlformats.org/spreadsheetml/2006/main" count="1136" uniqueCount="390">
  <si>
    <t>Número de visita</t>
  </si>
  <si>
    <t>Fecha de la visita (dd/mm/aaaa)</t>
  </si>
  <si>
    <t>Datos de la entidad contratista</t>
  </si>
  <si>
    <t>Regional</t>
  </si>
  <si>
    <t>Entidad contratista</t>
  </si>
  <si>
    <t>NIT Entidad Contratista</t>
  </si>
  <si>
    <t>Nombre de la sede de atención</t>
  </si>
  <si>
    <t>Nombre Representante Legal EC</t>
  </si>
  <si>
    <t>Dirección de la sede de atención</t>
  </si>
  <si>
    <t>Municipio</t>
  </si>
  <si>
    <t>Centro Zonal</t>
  </si>
  <si>
    <t>Teléfono fijo</t>
  </si>
  <si>
    <t>Teléfono móvil</t>
  </si>
  <si>
    <t>Correo electrónico</t>
  </si>
  <si>
    <t>Datos del contrato</t>
  </si>
  <si>
    <t>Modalidad</t>
  </si>
  <si>
    <t xml:space="preserve">Jornada de atención </t>
  </si>
  <si>
    <t>Población que atiende</t>
  </si>
  <si>
    <t>No. Contrato</t>
  </si>
  <si>
    <t>Cupos contratados</t>
  </si>
  <si>
    <t>Fecha de inicio del contrato</t>
  </si>
  <si>
    <t>Fecha de finalización del contrato</t>
  </si>
  <si>
    <t>Valor del contrato</t>
  </si>
  <si>
    <t>Nombre del Supervisor del Contrato</t>
  </si>
  <si>
    <t>Latitud</t>
  </si>
  <si>
    <t>Código EC</t>
  </si>
  <si>
    <t>Longitud</t>
  </si>
  <si>
    <t>Georreferenciación de la entidad contratista</t>
  </si>
  <si>
    <t>Cumple</t>
  </si>
  <si>
    <t>No Cumple</t>
  </si>
  <si>
    <t>X</t>
  </si>
  <si>
    <t># Visita</t>
  </si>
  <si>
    <t>1 Visita</t>
  </si>
  <si>
    <t>2 Visita</t>
  </si>
  <si>
    <t>3 Visita</t>
  </si>
  <si>
    <t>4 Visita</t>
  </si>
  <si>
    <t>Criterio a</t>
  </si>
  <si>
    <t>Criterio b</t>
  </si>
  <si>
    <t>Criterio c</t>
  </si>
  <si>
    <t>Criterio d</t>
  </si>
  <si>
    <t>Criterio e</t>
  </si>
  <si>
    <t>Criterio f</t>
  </si>
  <si>
    <t>Criterio g</t>
  </si>
  <si>
    <t>Criterio h</t>
  </si>
  <si>
    <t>Opciones</t>
  </si>
  <si>
    <t>Observación variable</t>
  </si>
  <si>
    <t>Seleccionar</t>
  </si>
  <si>
    <t>Variable no aplica</t>
  </si>
  <si>
    <t>Criterio i</t>
  </si>
  <si>
    <t>Criterio j</t>
  </si>
  <si>
    <t>Cumple variable</t>
  </si>
  <si>
    <t>No cumple variable</t>
  </si>
  <si>
    <t>Cumplimiento</t>
  </si>
  <si>
    <t>Contrata servicio de alimentación?</t>
  </si>
  <si>
    <t>Si</t>
  </si>
  <si>
    <t>No</t>
  </si>
  <si>
    <t>Criterio k</t>
  </si>
  <si>
    <t>No aplica</t>
  </si>
  <si>
    <t>22. Llevar la contabilidad por centro de costos</t>
  </si>
  <si>
    <t>Código</t>
  </si>
  <si>
    <t>NIT Entidad Contratista (123456789-x)</t>
  </si>
  <si>
    <t>Nombre del representante legal EC</t>
  </si>
  <si>
    <t>Jornada de atención 
(Aplica para Externado)</t>
  </si>
  <si>
    <t>Fecha de inicio del contrato
(dd/mm/aaaa)</t>
  </si>
  <si>
    <t>Fecha de finalización del contrato
(dd/mm/aaaa)</t>
  </si>
  <si>
    <t>Fecha de la visita</t>
  </si>
  <si>
    <t>Coordenadas de la EC</t>
  </si>
  <si>
    <t>Técnico</t>
  </si>
  <si>
    <t>Administrativo</t>
  </si>
  <si>
    <t>Financiero</t>
  </si>
  <si>
    <t>Bienestarina</t>
  </si>
  <si>
    <t>CC</t>
  </si>
  <si>
    <t>Firma</t>
  </si>
  <si>
    <t>Cargo</t>
  </si>
  <si>
    <t>Teléfono</t>
  </si>
  <si>
    <t>Profesión</t>
  </si>
  <si>
    <t>PROFESIONALES DEL ICBF QUE REALIZAN LA VISITA DE SUPERVISIÓN</t>
  </si>
  <si>
    <t>RESPONSABLES DE LA ENTIDAD CONTRATISTA QUE RECIBEN LA VISITA DE SUPERVISIÓN</t>
  </si>
  <si>
    <t>OBSERVACIONES DE LOS RESPONSABLES DE LA ENTIDAD CONTRATISTA QUE RECIBEN LA VISITA DE SUPERVISIÓN</t>
  </si>
  <si>
    <t>1. Nombre</t>
  </si>
  <si>
    <t>2. Nombre</t>
  </si>
  <si>
    <t>3. Nombre</t>
  </si>
  <si>
    <t>4. Nombre</t>
  </si>
  <si>
    <t>Obligación</t>
  </si>
  <si>
    <t>Variable</t>
  </si>
  <si>
    <t>Criterio</t>
  </si>
  <si>
    <t>3.a</t>
  </si>
  <si>
    <t>3.b</t>
  </si>
  <si>
    <t>3.c</t>
  </si>
  <si>
    <t>5.1.a</t>
  </si>
  <si>
    <t>5.1.b</t>
  </si>
  <si>
    <t>5.1.c</t>
  </si>
  <si>
    <t>5.1.d</t>
  </si>
  <si>
    <t>5.1.e</t>
  </si>
  <si>
    <t>5.1.f</t>
  </si>
  <si>
    <t>5.2.a</t>
  </si>
  <si>
    <t>5.2.b</t>
  </si>
  <si>
    <t>5.2.c</t>
  </si>
  <si>
    <t>5.3.a</t>
  </si>
  <si>
    <t>5.3.b</t>
  </si>
  <si>
    <t>5.3.c</t>
  </si>
  <si>
    <t>5.3.d</t>
  </si>
  <si>
    <t>5.4.a</t>
  </si>
  <si>
    <t>5.4.b</t>
  </si>
  <si>
    <t>5.4.c</t>
  </si>
  <si>
    <t>5.4.d</t>
  </si>
  <si>
    <t>5.4.e</t>
  </si>
  <si>
    <t>5.4.f</t>
  </si>
  <si>
    <t>7.a</t>
  </si>
  <si>
    <t>7.b</t>
  </si>
  <si>
    <t>10.a</t>
  </si>
  <si>
    <t>10.b</t>
  </si>
  <si>
    <t>12.a</t>
  </si>
  <si>
    <t>12.b</t>
  </si>
  <si>
    <t>12.c</t>
  </si>
  <si>
    <t>14.a</t>
  </si>
  <si>
    <t>14.b</t>
  </si>
  <si>
    <t>14.c</t>
  </si>
  <si>
    <t>14.d</t>
  </si>
  <si>
    <t>15.a</t>
  </si>
  <si>
    <t>15.b</t>
  </si>
  <si>
    <t>16.a</t>
  </si>
  <si>
    <t>16.b</t>
  </si>
  <si>
    <t>18.a</t>
  </si>
  <si>
    <t>18.b</t>
  </si>
  <si>
    <t>20.a</t>
  </si>
  <si>
    <t>20.b</t>
  </si>
  <si>
    <t>20.c</t>
  </si>
  <si>
    <t>20.d</t>
  </si>
  <si>
    <t>20.e</t>
  </si>
  <si>
    <t>21.a</t>
  </si>
  <si>
    <t>21.b</t>
  </si>
  <si>
    <t>21.c</t>
  </si>
  <si>
    <t>21.d</t>
  </si>
  <si>
    <t>21.e</t>
  </si>
  <si>
    <t>21.f</t>
  </si>
  <si>
    <t>21.g</t>
  </si>
  <si>
    <t>22.a</t>
  </si>
  <si>
    <t>22.b</t>
  </si>
  <si>
    <t>22.c</t>
  </si>
  <si>
    <t>22.d</t>
  </si>
  <si>
    <t>23.a</t>
  </si>
  <si>
    <t>23.b</t>
  </si>
  <si>
    <t>Observaciones Entidad Contratista</t>
  </si>
  <si>
    <t>Responsable 1 Entidad Contratista</t>
  </si>
  <si>
    <t>Responsable 2 Entidad Contratista</t>
  </si>
  <si>
    <t>Responsable 3 Entidad Contratista</t>
  </si>
  <si>
    <t>Responsable 4 Entidad Contratista</t>
  </si>
  <si>
    <t>Profesional 1 ICBF</t>
  </si>
  <si>
    <t>Profesional 2 ICBF</t>
  </si>
  <si>
    <t>Profesional 3 ICBF</t>
  </si>
  <si>
    <t>Profesional 4 ICBF</t>
  </si>
  <si>
    <t>Observación</t>
  </si>
  <si>
    <t>Clasificación de la Información 
Clasificada</t>
  </si>
  <si>
    <t>Página 1 de 1</t>
  </si>
  <si>
    <t>Subdirección</t>
  </si>
  <si>
    <t>Tipo de discapacidad</t>
  </si>
  <si>
    <t>Criterio l</t>
  </si>
  <si>
    <t>Criterio m</t>
  </si>
  <si>
    <t>Criterio n</t>
  </si>
  <si>
    <t>5. Nombre</t>
  </si>
  <si>
    <t>6. Nombre</t>
  </si>
  <si>
    <t>Profesional 6 ICBF</t>
  </si>
  <si>
    <t>Profesional 5 ICBF</t>
  </si>
  <si>
    <t>22.e</t>
  </si>
  <si>
    <t>22.f</t>
  </si>
  <si>
    <t>4. Cronograma de actividades</t>
  </si>
  <si>
    <t>5.1. Alimentación</t>
  </si>
  <si>
    <t>5.2. Minuta patrón y ciclos de menús</t>
  </si>
  <si>
    <t>5.3. Almacenamiento de alimentos</t>
  </si>
  <si>
    <t>5.4. Preparación de alimentos</t>
  </si>
  <si>
    <t>5.5. Personal manipulador de alimentos</t>
  </si>
  <si>
    <t>6.1. Dotación básica de usuarios</t>
  </si>
  <si>
    <t>6.2. Dotación personal</t>
  </si>
  <si>
    <t>6.3. Dotación de aseo e higiene</t>
  </si>
  <si>
    <t>6.4. Dotación escolar</t>
  </si>
  <si>
    <t>6.5. Dotación de elementos lúdico-deportivos y de centros de interés – artes</t>
  </si>
  <si>
    <t>7. Atención en forma separada</t>
  </si>
  <si>
    <t>8. Acuerdo de convivencia</t>
  </si>
  <si>
    <t>10. Informar y articular con la autoridad administrativa, las gestiones necesarias para garantizar la vinculación de los usuarios al Sistema General de Seguridad Social en Salud y al Sistema de Educación Formal o según corresponda de acuerdo con sus características</t>
  </si>
  <si>
    <t>10. Informar y articular con la autoridad administrativa, las gestiones necesarias para garantizar la vinculación de los usuarios al SGSSS</t>
  </si>
  <si>
    <t>12. Realizar acciones para la vinculación de los usuarios (as) en actividades culturales, recreativas y deportivas, acorde con sus intereses, condición particular y características de desarrollo</t>
  </si>
  <si>
    <t>12. Realizar acciones para la vinculación de los usuarios (as) en actividades culturales, recreativas y deportivas</t>
  </si>
  <si>
    <t>13. Gestionar conjuntamente con la Regional del ICBF del lugar, el apoyo del SENA para incorporar en sus procesos de capacitación y formación que ofrezca esta entidad para la población atendida en la modalidad, considerando las competencias laborales, vocacionales, de emprendimiento y competencias ciudadanas, acorde con la edad de los usuarios y su orientación ocupacional. En los eventos excepcionales en los cuales los usuarios no cumplan con los requisitos mínimos estipulados por el SENA para su ingreso o la oferta brindada por el SENA no se ajuste a los intereses de los usuarios, se podrá gestionar con otras entidades públicas o privadas reconocidas y certificadas por la autoridad competente</t>
  </si>
  <si>
    <t>13. Gestionar conjuntamente con la Regional del ICBF del lugar, el apoyo del SENA para incorporar en sus procesos de capacitación y formación</t>
  </si>
  <si>
    <t>14. Realizar acciones para que la familia o red vincular de apoyo participe en el proceso de atención de los usuarios (as), acorde con lo establecido en los lineamientos técnicos del ICBF</t>
  </si>
  <si>
    <t>14. Realizar acciones para que la familia o red vincular de apoyo participe en el proceso de atención de los usuarios (as)</t>
  </si>
  <si>
    <t>15. Mantener actualizadas las carpetas del talento humano vinculado para la ejecución del contrato</t>
  </si>
  <si>
    <t>17. Confidencialidad en el manejo de la información</t>
  </si>
  <si>
    <t>19. Ejecutar las acciones orientadas por el ICBF en el marco de convenios, contratos, alianzas, memorandos de entendimiento, cartas de intención, entre otras, para fortalecer el proyecto de vida de los usuarios</t>
  </si>
  <si>
    <t>19. Ejecutar las acciones orientadas por el ICBF para fortalecer el proyecto de vida de los usuarios</t>
  </si>
  <si>
    <t>Observación 4. Cronograma de actividades</t>
  </si>
  <si>
    <t>Observación 5.1. Alimentación</t>
  </si>
  <si>
    <t>Observación 5.2. Minuta patrón y ciclos de menús</t>
  </si>
  <si>
    <t>Observación 5.3. Almacenamiento de alimentos</t>
  </si>
  <si>
    <t>Observación 5.4. Preparación de alimentos</t>
  </si>
  <si>
    <t>Observación 5.5. Personal manipulador de alimentos</t>
  </si>
  <si>
    <t>Observación 6.1. Dotación básica de usuarios</t>
  </si>
  <si>
    <t>Observación 6.2. Dotación personal</t>
  </si>
  <si>
    <t>Observación 6.3. Dotación de aseo e higiene</t>
  </si>
  <si>
    <t>Observación 6.4. Dotación escolar</t>
  </si>
  <si>
    <t>Observación 6.5. Dotación de elementos lúdico-deportivos y de centros de interés – artes</t>
  </si>
  <si>
    <t>Observación 7. Atención en forma separada</t>
  </si>
  <si>
    <t>Observación 8. Acuerdo de convivencia</t>
  </si>
  <si>
    <t>Observación 10. Informar y articular con la autoridad administrativa, las gestiones necesarias para garantizar la vinculación de los usuarios al SGSSS</t>
  </si>
  <si>
    <t>Observación 12. Realizar acciones para la vinculación de los usuarios (as) en actividades culturales, recreativas y deportivas</t>
  </si>
  <si>
    <t>Observación 13. Gestionar conjuntamente con la Regional del ICBF del lugar, el apoyo del SENA para incorporar en sus procesos de capacitación y formación</t>
  </si>
  <si>
    <t>Observación 14. Realizar acciones para que la familia o red vincular de apoyo participe en el proceso de atención de los usuarios (as)</t>
  </si>
  <si>
    <t>Observación 15. Mantener actualizadas las carpetas del talento humano vinculado para la ejecución del contrato</t>
  </si>
  <si>
    <t>Observación 17. Confidencialidad en el manejo de la información</t>
  </si>
  <si>
    <t>Observación 19. Ejecutar las acciones orientadas por el ICBF para fortalecer el proyecto de vida de los usuarios</t>
  </si>
  <si>
    <t>Observación 22. Llevar la contabilidad por centro de costos</t>
  </si>
  <si>
    <t>1.a</t>
  </si>
  <si>
    <t>1.b</t>
  </si>
  <si>
    <t>1.c</t>
  </si>
  <si>
    <t>1.d</t>
  </si>
  <si>
    <t>2.a</t>
  </si>
  <si>
    <t>2.b</t>
  </si>
  <si>
    <t>2.c</t>
  </si>
  <si>
    <t>2.d</t>
  </si>
  <si>
    <t>2.e</t>
  </si>
  <si>
    <t>2.f</t>
  </si>
  <si>
    <t>2.g</t>
  </si>
  <si>
    <t>2.h</t>
  </si>
  <si>
    <t>4.a</t>
  </si>
  <si>
    <t>4.b</t>
  </si>
  <si>
    <t>4.c</t>
  </si>
  <si>
    <t>5.3.e</t>
  </si>
  <si>
    <t>5.3.f</t>
  </si>
  <si>
    <t>5.3.g</t>
  </si>
  <si>
    <t>5.3.h</t>
  </si>
  <si>
    <t>5.3.i</t>
  </si>
  <si>
    <t>5.3.j</t>
  </si>
  <si>
    <t>5.3.k</t>
  </si>
  <si>
    <t>5.3.l</t>
  </si>
  <si>
    <t>5.3.m</t>
  </si>
  <si>
    <t>5.3.n</t>
  </si>
  <si>
    <t>5.3.a2</t>
  </si>
  <si>
    <t>5.3.b2</t>
  </si>
  <si>
    <t>5.4.a2</t>
  </si>
  <si>
    <t>5.5.a</t>
  </si>
  <si>
    <t>5.5.b</t>
  </si>
  <si>
    <t>5.5.c</t>
  </si>
  <si>
    <t>5.5.d</t>
  </si>
  <si>
    <t>5.5.e</t>
  </si>
  <si>
    <t>5.5.f</t>
  </si>
  <si>
    <t>5.5.a2</t>
  </si>
  <si>
    <t>6.1.a</t>
  </si>
  <si>
    <t>6.1.b</t>
  </si>
  <si>
    <t>6.2.a</t>
  </si>
  <si>
    <t>6.2.b</t>
  </si>
  <si>
    <t>6.2.c</t>
  </si>
  <si>
    <t>6.3.a</t>
  </si>
  <si>
    <t>6.3.b</t>
  </si>
  <si>
    <t>6.3.c</t>
  </si>
  <si>
    <t>6.3.d</t>
  </si>
  <si>
    <t>6.4.a</t>
  </si>
  <si>
    <t>6.4.b</t>
  </si>
  <si>
    <t>6.2.d</t>
  </si>
  <si>
    <t>6.2.e</t>
  </si>
  <si>
    <t>6.4.c</t>
  </si>
  <si>
    <t>8.a</t>
  </si>
  <si>
    <t>8.b</t>
  </si>
  <si>
    <t>8.c</t>
  </si>
  <si>
    <t>8.d</t>
  </si>
  <si>
    <t>8.e</t>
  </si>
  <si>
    <t>15.c</t>
  </si>
  <si>
    <t>18.c</t>
  </si>
  <si>
    <t>18.d</t>
  </si>
  <si>
    <t>18.e</t>
  </si>
  <si>
    <t>7.c</t>
  </si>
  <si>
    <t xml:space="preserve">18. Cumplir con las acciones establecidas en la Guía técnica para la metrología aplicable a los programas de los procesos misionales del ICBF vigente </t>
  </si>
  <si>
    <t>23. Recibir el Alimento de Alto Valor Nutricional y almacenarlo cumpliendo con lo establecido en la normatividad legal vigente, y de acuerdo con las instrucciones que imparta el ICBF, con el fin de garantizar su conservación</t>
  </si>
  <si>
    <t>23. Recibir el Alimento de Alto Valor Nutricional y almacenarlo cumpliendo con lo establecido en la normatividad legal vigente</t>
  </si>
  <si>
    <t>Observación 23. Recibir el Alimento de Alto Valor Nutricional y almacenarlo cumpliendo con lo establecido en la normatividad legal vigente</t>
  </si>
  <si>
    <t>23.c</t>
  </si>
  <si>
    <t>23.d</t>
  </si>
  <si>
    <t>23.e</t>
  </si>
  <si>
    <t>Versión 1</t>
  </si>
  <si>
    <t>Fecha SECOP aprobación de la póliza</t>
  </si>
  <si>
    <t>Cargo del supervisor del contrato</t>
  </si>
  <si>
    <t>% Cumplimiento Global</t>
  </si>
  <si>
    <t>2. PLAN DE ATENCION INDIVIDUAL
• Desarrollar el plan de atención individual establecido conjuntamente con cada usuario. (No Privativas)
• Desarrollar los objetivos establecidos en el Plan de atención Individual acordado con cada usuario. (Privativas, Libertad Vigilada. Servicios a la Comunidad y RAJ</t>
  </si>
  <si>
    <t>4. Cronograma de actividades
• Desarrollar un cronograma de actividades acorde con lo establecido en el Manual operativo de las modalidades que atienden medidas complementarias y/o de restablecimiento en administración de justicia para la modalidad Centro de Emergencia
• Elaborar e implementar el cronograma de actividades formulado en el PAI para cada modalidad acorde con los lineamientos técnicos vigentes del ICBF. (Privativas)
• Elaborar e implementar el cronograma de actividades formulado en el PAI para cada modalidad acorde con los lineamientos técnicos. (Libertad Vigilada-Servicios a la Comunidad, No Privativas y RAJ)</t>
  </si>
  <si>
    <t>5. Alimentación y Nutrición
• Cumplir con el componente de alimentación y nutrición, acorde con lo establecido en los lineamientos técnicos del ICBF. (Centro de Emergencia, Centro Transitorio, No Privativas y RAJ)
• Cumplir con el componente de alimentación y nutrición, acorde con lo establecido en los lineamientos técnicos vigentes del ICBF. (Privativas)</t>
  </si>
  <si>
    <t>1. PAI
• Adelantar las acciones del proceso de atención en el marco del Proyecto de Atención Institucional PAI, vigente (No Privativas)
• Implementar y adelantar las acciones del proceso de atención en el marco del Proyecto de Atención Institucional PAI, vigente- (Restablecimiento SRPA, Libertad Vigilada y Privativas)</t>
  </si>
  <si>
    <t>1. PAI</t>
  </si>
  <si>
    <t>2. PLAN DE ATENCION INDIVIDUAL</t>
  </si>
  <si>
    <t>3. Anexo de historia de atención</t>
  </si>
  <si>
    <t>Criterio o</t>
  </si>
  <si>
    <t>6. Entrega de dotaciones
• Entregar y garantizar a los usuarios (as), los elementos de dotación básica, personal, de aseo e higiene, escolar y disponer del material lúdico deportivo, acorde con lo establecido en el manual operativo de las modalidades que atienden medidas y sanciones del proceso judicial SRPA, vigente. (Privativas, Libertad Vigilada -Prestación de Servicios a la Comunidad)
• Entregar y garantizar a los usuarios, los elementos de dotación básica, cuando sea necesario, personal, de aseo e higiene (de acuerdo con la modalidad) y disponer del material lúdico deportivo, acorde con lo establecido en el manual operativo de las modalidades que atienden medidas y sanciones del proceso judicial SRPA. (Centro Transitorio)
• Entregar y garantizar a los usuarios, los elementos de dotación básica, personal, de aseo e higiene (de acuerdo con la modalidad) y disponer del material lúdico deportivo, acorde con lo establecido en los lineamientos técnicos del ICBF. (No Privativas y RAJ)
• Entregar y garantizar a los usuarios, los elementos de dotación básica, personal, de aseo e higiene de acuerdo con la modalidad y disponer del material lúdico deportivo, acorde con lo establecido en el manual operativo de las modalidades que atienden medidas complementarias y/o de restablecimiento en administración de justicia (si aplica para la modalidad). Centro de Emergencia)</t>
  </si>
  <si>
    <t>Utilice la lista desplegable de la celda amarilla para validar si la variable se cumple o no se cumple</t>
  </si>
  <si>
    <t>8. Acuerdo de convivencia
• Elaborar los acuerdos de convivencia que contemple derechos, responsabilidades y reglas básicas para la interacción, con la participación de los usuarios del servicio, sus familias y equipo de la institución. Estos no deben contemplar consecuencias o sanciones que afecten el ejercicio de derechos de los usuarios de la atención. (No Privativas)
• Elaborar y aplicar los acuerdos de convivencia que contemple derechos, responsabilidades y reglas básicas para la interacción, con la participación de los usuarios del servicio, sus familias y equipo de la institución. Estos no deben contemplar consecuencias o sanciones que afecten el ejercicio de derechos de los usuarios de la atención. (Privativas, Libertad Vigilada-Prestación de servicios a la Comunidad y RAJ)
• Establecer normas de convivencia que contemplen derechos, responsabilidades y reglas básicas para la interacción. (Centro de emergencia)
• Informar normas básicas de convivencia al usuario durante su permanencia en el servicio. (Centro Transitorio)</t>
  </si>
  <si>
    <t>9. Adelantar acciones conjuntas con madres/padres de familia o adultos responsables
• Adelantar acciones conjuntas con madres/padres de familia o adultos responsables y las autoridades competentes, con el fin de lograr la consecución del registro civil o documento de identidad de acuerdo con la edad de los usuarios (as) ubicados en la modalidad. (No Privativas)
• Adelantar acciones conjuntas con la red vincular familiar y las autoridades competentes, con el fin de lograr la consecución del registro civil o documento de identidad de acuerdo con la edad de los usuarios (as) ubicados en la modalidad. (Privativas, Centro de Emergencia y Libertad Vigilada-Prestación de Servicios a la Comunidad)
• Adelantar acciones conjuntas con la red vincular familiar y las autoridades competentes, con el fin de lograr la consecución del registro civil o documento de identidad de acuerdo con la edad de los usuarios ubicados en la modalidad. (RAJ)</t>
  </si>
  <si>
    <t>9. Adelantar acciones conjuntas con madres/padres de familia o adultos responsables</t>
  </si>
  <si>
    <t>11. Apoyar acciones para definir situación militar
• Apoyar acciones con los padres de familia, referentes afectivos o adultos responsables y las autoridades competentes, para inscribir a la población con 18 años de edad o más en el aplicativo del ejército para definir su situación militar, de acuerdo con lo establecido en la Ley 1861 de 2017 y Decreto 977 de 2018. (No Privativas)
• Apoyar acciones con la red vincular familiar y las autoridades competentes, para inscribir a la población con 18 años de edad o más en el aplicativo del ejército para definir su situación militar, de acuerdo con lo establecido en la Ley 1861 de 2017 y Decreto 977 de 2018. (Libertad Vigilada – Prestación de Servicios a la Comunidad, Privativas y RAJ)</t>
  </si>
  <si>
    <t>11. Apoyar acciones para definir situación militar</t>
  </si>
  <si>
    <t>OBLIGACIONES ESPECIFICAS: COMPONENTE TÉCNICO</t>
  </si>
  <si>
    <t>OBLIGACIONES ESPECIFICAS: COMPONENTE ADMINISTRATIVO</t>
  </si>
  <si>
    <t>20. Información contable</t>
  </si>
  <si>
    <t>21. Verificación de la ejecución del recurso de forma mensual, acorde con lo establecido en el manual operativo y sus respectivos clasificadores de costo</t>
  </si>
  <si>
    <t>16. Reglamento de trabajo 
• Establecer en el reglamento de trabajo reglas básicas para la interacción entre el equipo de la institución y adolescentes,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 Ver anexo 2 código de ética (No Privativas)
• Establecer en el reglamento de trabajo reglas básicas para la interacción entre el equipo de la institución y adolescentes,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 Ver numeral 2.2.1.1 código de ética del lineamiento técnico Modelo de Atención para Adolescentes y Jóvenes en conflicto con la ley SRPA (Centro transitorio, Centro de Emergencia, Libertad Vigilada- Servicios a la Comunidad y Privativas)
• Establecer en el reglamento de trabajo reglas básicas para la interacción entre el equipo de la institución y usuarios que se presuman o hayan incurrido en la comisión de un delito,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 Ver numeral 2.2.1.1 código de ética del lineamiento técnico Modelo de Atención para Adolescentes y Jóvenes en conflicto con la ley SRPA (RAJ)</t>
  </si>
  <si>
    <t xml:space="preserve">16. Reglamento de trabajo </t>
  </si>
  <si>
    <t>17. Confidencialidad en el manejo de la información
• Guardar absoluta confidencialidad en el manejo de la información de los adolescentes y jóvenes del SRPA y de los niños, niñas y adolescentes en presunta comisión de delito y sus familias a la que tenga acceso. (Restablecimiento RAJ)
• Guardar absoluta confidencialidad en el manejo de la información de los adolescentes, jóvenes y sus familias a la que tenga acceso. (Centro Transitorio, No Privativas, Privativas, Libertad Vigilada- prestación de servicios a la Comunidad).
• Guardar absoluta confidencialidad en el manejo de la información de los niños, niñas y adolescentes que se presuma o hayan incurrido en la comisión de un delito, y sus familias a la que tenga acceso. (Centro de emergencia)</t>
  </si>
  <si>
    <t>18. Cumplir con las acciones establecidas en la Guía técnica para la metrología aplicable a los programas de los procesos misionales del ICBF vigente</t>
  </si>
  <si>
    <t>18.f</t>
  </si>
  <si>
    <t>OBLIGACIONES ESPECIFICAS: COMPONENTE FINANCIERO</t>
  </si>
  <si>
    <t>21.h</t>
  </si>
  <si>
    <t>21.i</t>
  </si>
  <si>
    <t>OBLIGACIONES ESPECIFICAS DEL CONTRATISTA REFERENTES A LA RECEPCIÓN, ALMACENAMIENTO, SUMINISTRO, INVENTARIO Y CUSTODIA DE BIENESTARINA</t>
  </si>
  <si>
    <t>5.3.o</t>
  </si>
  <si>
    <t>Temas componente técnico</t>
  </si>
  <si>
    <t>Documentos de los anexos de historias de atención
(1 variable)</t>
  </si>
  <si>
    <t>Proceso de atención
(4 variables)</t>
  </si>
  <si>
    <t>Cronograma de actividades
(1 variable)</t>
  </si>
  <si>
    <t>Nutrición
(5 variables)</t>
  </si>
  <si>
    <t>Dotación
(5 variables)</t>
  </si>
  <si>
    <t>Garantía de derechos – Vinculación
(4 variables)</t>
  </si>
  <si>
    <t>Acciones con familia
(2 variables)</t>
  </si>
  <si>
    <t>Porcentaje Técnico</t>
  </si>
  <si>
    <t>Porcentaje Administrativo</t>
  </si>
  <si>
    <t>Porcentaje Financiero</t>
  </si>
  <si>
    <t>Porcentaje Global</t>
  </si>
  <si>
    <t>Rango</t>
  </si>
  <si>
    <t>Proceso de atención</t>
  </si>
  <si>
    <t>Documentos de los anexos de historias de atención</t>
  </si>
  <si>
    <t>Cronograma de actividades</t>
  </si>
  <si>
    <t>Nutrición</t>
  </si>
  <si>
    <t>Dotación</t>
  </si>
  <si>
    <t>Garantía de derechos – Vinculación</t>
  </si>
  <si>
    <t>Acciones con familia</t>
  </si>
  <si>
    <t>3. Anexo de historia de atención
• Abrir para cada niño, niña o adolescente una carpeta que contenga los documentos constitutivos del anexo de historia de atención que cumpla con los criterios establecidos en los lineamientos vigentes del ICBF. (Centro de Emergencia)
• Abrir para cada usuario (a) una carpeta que contenga los documentos constitutivos del anexo de historia de atención que cumpla con los criterios establecidos en los lineamientos vigentes del ICBF. (Privativas, No Privativas y RAJ)
• Abrir para cada usuario una carpeta que contenga los documentos constitutivos del anexo de historia de atención que cumpla con los criterios establecidos en los lineamientos vigentes del ICBF. (Libertad Vigilada-Prestación de Servicios a la Comunidad)</t>
  </si>
  <si>
    <t>5. Alimentación y Nutrición</t>
  </si>
  <si>
    <t>6. Entrega de dotaciones</t>
  </si>
  <si>
    <t>Observación 1. PAI</t>
  </si>
  <si>
    <t>Observación 2. PLAN DE ATENCION INDIVIDUAL</t>
  </si>
  <si>
    <t>Observación 3. Anexo de historia de atención</t>
  </si>
  <si>
    <t>Observación 9. Adelantar acciones conjuntas con madres/padres de familia o adultos responsables</t>
  </si>
  <si>
    <t>Observación 11. Apoyar acciones para definir situación militar</t>
  </si>
  <si>
    <t xml:space="preserve">Observación 16. Reglamento de trabajo </t>
  </si>
  <si>
    <t>Observación 18. Cumplir con las acciones establecidas en la Guía técnica para la metrología aplicable a los programas de los procesos misionales del ICBF vigente</t>
  </si>
  <si>
    <t>Observación 20. Información contable</t>
  </si>
  <si>
    <t>Observación 21. Verificación de la ejecución del recurso de forma mensual, acorde con lo establecido en el manual operativo y sus respectivos clasificadores de costo</t>
  </si>
  <si>
    <t>CONCEPTO INTEGRAL DE LOS PROFESIONALES DEL ICBF QUE REALIZAN LA VISITA DE SUPERVISIÓN</t>
  </si>
  <si>
    <t>Elabore un concepto sobre los resultados de la visita que integre las fortalezas, debilidades y alertas identificadas 
(no relacione nuevamente las obligaciones incumplidas)</t>
  </si>
  <si>
    <t>Fortalezas</t>
  </si>
  <si>
    <t>Debilidades</t>
  </si>
  <si>
    <t>Riesgos</t>
  </si>
  <si>
    <t>Entrega refrigerio industrializado?</t>
  </si>
  <si>
    <t>PROCESO
PROTECCIÓN
REGISTRO APOYO POST INSTITUCIONAL SRPA</t>
  </si>
  <si>
    <t>N°</t>
  </si>
  <si>
    <t>Nombre de adolescente o joven</t>
  </si>
  <si>
    <t>Orden de ubicación</t>
  </si>
  <si>
    <t>Documento de identificación adolescente o joven</t>
  </si>
  <si>
    <t>Documento de identificación acudiente</t>
  </si>
  <si>
    <t>Valoración psicología</t>
  </si>
  <si>
    <t>Valoración trabajo social</t>
  </si>
  <si>
    <t xml:space="preserve">informe integral de valoración (valoración integral familia - adolescente - contexto) </t>
  </si>
  <si>
    <t>Otras valoraciones al ingreso</t>
  </si>
  <si>
    <t>Plan de atención individual</t>
  </si>
  <si>
    <t>Certificación de vinculación a salud (físico o magnético)</t>
  </si>
  <si>
    <t>Certificación de vinculación a educación o la gestión realizada</t>
  </si>
  <si>
    <t>Informes de seguimiento y de egreso (en los casos que aplique)</t>
  </si>
  <si>
    <t>Registro de los comités de estudio de caso</t>
  </si>
  <si>
    <t>seguimientos psicología</t>
  </si>
  <si>
    <t>Seguimientos trabajo social</t>
  </si>
  <si>
    <t>Seguimientos otras áreas</t>
  </si>
  <si>
    <t>En cada casilla coloque:</t>
  </si>
  <si>
    <t>SI</t>
  </si>
  <si>
    <t>Si se encuentra el documento en la carpeta del trabajor.</t>
  </si>
  <si>
    <t>NO</t>
  </si>
  <si>
    <t>Si no se encuentra el documento en carpeta del trabajador.</t>
  </si>
  <si>
    <t>N/A</t>
  </si>
  <si>
    <t>Si no aplica.</t>
  </si>
  <si>
    <t>Talento Humano
(Nombres y Apellidos)</t>
  </si>
  <si>
    <t>Hoja de vida</t>
  </si>
  <si>
    <t>Soportes de estudio</t>
  </si>
  <si>
    <t>Tarjeta profesional (cuando aplique)</t>
  </si>
  <si>
    <t>Certificaciones de experiencia laboral</t>
  </si>
  <si>
    <t>Código ético firmado</t>
  </si>
  <si>
    <t>compromiso tiempo de dedicación a la atención</t>
  </si>
  <si>
    <t>Contrato debidamente firmado</t>
  </si>
  <si>
    <t>Certificación antecedentes Contraloría</t>
  </si>
  <si>
    <t>Certificación antecedentes Procuraduría</t>
  </si>
  <si>
    <t>Certificación antecedentes judiciales</t>
  </si>
  <si>
    <t>Registro nacional de medidas correctivas (inicial y con actualización trimestral)</t>
  </si>
  <si>
    <t>Soportes de pago de aportes al SGSSS</t>
  </si>
  <si>
    <t>Documento de identificación</t>
  </si>
  <si>
    <t>Evidencia de inducción para el cargo</t>
  </si>
  <si>
    <t>F1.A20.G27.P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</si>
</sst>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164" formatCode="0.000000%"/>
  </numFmts>
  <fonts count="25" x14ac:knownFonts="1">
    <font>
      <sz val="11"/>
      <color theme="1"/>
      <name val="Calibri"/>
      <family val="2"/>
      <scheme val="minor"/>
    </font>
    <font>
      <b/>
      <sz val="10"/>
      <color theme="1"/>
      <name val="Arial"/>
      <family val="2"/>
    </font>
    <font>
      <sz val="10"/>
      <color theme="1"/>
      <name val="Arial"/>
      <family val="2"/>
    </font>
    <font>
      <sz val="11"/>
      <color theme="1"/>
      <name val="Calibri"/>
      <family val="2"/>
      <scheme val="minor"/>
    </font>
    <font>
      <b/>
      <sz val="11"/>
      <color theme="1"/>
      <name val="Calibri"/>
      <family val="2"/>
      <scheme val="minor"/>
    </font>
    <font>
      <sz val="10"/>
      <name val="Arial"/>
      <family val="2"/>
    </font>
    <font>
      <b/>
      <sz val="12"/>
      <color theme="0"/>
      <name val="Arial"/>
      <family val="2"/>
    </font>
    <font>
      <b/>
      <sz val="14"/>
      <color theme="1"/>
      <name val="Arial"/>
      <family val="2"/>
    </font>
    <font>
      <sz val="11"/>
      <color theme="1"/>
      <name val="Arial"/>
      <family val="2"/>
    </font>
    <font>
      <u/>
      <sz val="11"/>
      <color theme="10"/>
      <name val="Calibri"/>
      <family val="2"/>
      <scheme val="minor"/>
    </font>
    <font>
      <u/>
      <sz val="10"/>
      <color theme="10"/>
      <name val="Arial"/>
      <family val="2"/>
    </font>
    <font>
      <sz val="18"/>
      <color theme="1"/>
      <name val="Arial"/>
      <family val="2"/>
    </font>
    <font>
      <b/>
      <sz val="24"/>
      <color theme="1"/>
      <name val="Calibri"/>
      <family val="2"/>
      <scheme val="minor"/>
    </font>
    <font>
      <b/>
      <sz val="11"/>
      <color theme="1"/>
      <name val="Arial"/>
      <family val="2"/>
    </font>
    <font>
      <b/>
      <sz val="16"/>
      <color theme="1"/>
      <name val="Arial"/>
      <family val="2"/>
    </font>
    <font>
      <b/>
      <sz val="12"/>
      <name val="Arial"/>
      <family val="2"/>
    </font>
    <font>
      <b/>
      <sz val="12"/>
      <color theme="1"/>
      <name val="Arial"/>
      <family val="2"/>
    </font>
    <font>
      <b/>
      <sz val="11"/>
      <color rgb="FF000000"/>
      <name val="Calibri"/>
      <family val="2"/>
    </font>
    <font>
      <sz val="10"/>
      <color rgb="FF000000"/>
      <name val="Arial"/>
      <family val="2"/>
    </font>
    <font>
      <b/>
      <sz val="9"/>
      <color theme="1"/>
      <name val="Arial"/>
      <family val="2"/>
    </font>
    <font>
      <sz val="9"/>
      <name val="Arial"/>
      <family val="2"/>
    </font>
    <font>
      <sz val="9"/>
      <color theme="1"/>
      <name val="Arial"/>
      <family val="2"/>
    </font>
    <font>
      <sz val="9"/>
      <color rgb="FF000000"/>
      <name val="Arial"/>
      <family val="2"/>
    </font>
    <font>
      <sz val="12"/>
      <color rgb="FF000000"/>
      <name val="Arial"/>
      <family val="2"/>
    </font>
    <font>
      <sz val="11"/>
      <color rgb="FF000000"/>
      <name val="Arial"/>
      <family val="2"/>
    </font>
  </fonts>
  <fills count="2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rgb="FFFFFF00"/>
        <bgColor indexed="64"/>
      </patternFill>
    </fill>
    <fill>
      <patternFill patternType="solid">
        <fgColor rgb="FFFFC000"/>
        <bgColor indexed="64"/>
      </patternFill>
    </fill>
    <fill>
      <patternFill patternType="solid">
        <fgColor theme="9"/>
        <bgColor indexed="64"/>
      </patternFill>
    </fill>
    <fill>
      <patternFill patternType="solid">
        <fgColor theme="0" tint="-0.499984740745262"/>
        <bgColor indexed="64"/>
      </patternFill>
    </fill>
    <fill>
      <patternFill patternType="solid">
        <fgColor rgb="FF00B0F0"/>
        <bgColor indexed="64"/>
      </patternFill>
    </fill>
    <fill>
      <patternFill patternType="solid">
        <fgColor rgb="FFFF0000"/>
        <bgColor indexed="64"/>
      </patternFill>
    </fill>
    <fill>
      <patternFill patternType="solid">
        <fgColor theme="5"/>
        <bgColor indexed="64"/>
      </patternFill>
    </fill>
    <fill>
      <patternFill patternType="solid">
        <fgColor theme="2"/>
        <bgColor indexed="64"/>
      </patternFill>
    </fill>
    <fill>
      <patternFill patternType="solid">
        <fgColor theme="4"/>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tint="0.59999389629810485"/>
        <bgColor indexed="64"/>
      </patternFill>
    </fill>
    <fill>
      <patternFill patternType="solid">
        <fgColor theme="0"/>
        <bgColor indexed="64"/>
      </patternFill>
    </fill>
    <fill>
      <patternFill patternType="solid">
        <fgColor theme="9" tint="0.59999389629810485"/>
        <bgColor rgb="FF000000"/>
      </patternFill>
    </fill>
    <fill>
      <patternFill patternType="solid">
        <fgColor rgb="FFFFFFFF"/>
        <bgColor rgb="FF000000"/>
      </patternFill>
    </fill>
  </fills>
  <borders count="5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42" fontId="3" fillId="0" borderId="0" applyFont="0" applyFill="0" applyBorder="0" applyAlignment="0" applyProtection="0"/>
    <xf numFmtId="0" fontId="5" fillId="0" borderId="0"/>
    <xf numFmtId="0" fontId="9" fillId="0" borderId="0" applyNumberFormat="0" applyFill="0" applyBorder="0" applyAlignment="0" applyProtection="0"/>
    <xf numFmtId="9" fontId="3" fillId="0" borderId="0" applyFont="0" applyFill="0" applyBorder="0" applyAlignment="0" applyProtection="0"/>
  </cellStyleXfs>
  <cellXfs count="323">
    <xf numFmtId="0" fontId="0" fillId="0" borderId="0" xfId="0"/>
    <xf numFmtId="0" fontId="2" fillId="0" borderId="0" xfId="0" applyFont="1"/>
    <xf numFmtId="0" fontId="2" fillId="0" borderId="0" xfId="0" applyFont="1" applyAlignment="1">
      <alignment vertical="center"/>
    </xf>
    <xf numFmtId="0" fontId="0" fillId="0" borderId="5" xfId="0" applyBorder="1"/>
    <xf numFmtId="0" fontId="0" fillId="0" borderId="5" xfId="0" applyBorder="1" applyAlignment="1">
      <alignment horizontal="center"/>
    </xf>
    <xf numFmtId="0" fontId="4" fillId="7" borderId="5" xfId="0" applyFont="1" applyFill="1" applyBorder="1" applyAlignment="1">
      <alignment horizontal="center"/>
    </xf>
    <xf numFmtId="0" fontId="2" fillId="3" borderId="5" xfId="0" applyFont="1" applyFill="1" applyBorder="1" applyAlignment="1">
      <alignment vertical="center"/>
    </xf>
    <xf numFmtId="0" fontId="2" fillId="0" borderId="5" xfId="0" applyFont="1" applyFill="1" applyBorder="1" applyAlignment="1" applyProtection="1">
      <alignment horizontal="center" vertical="center"/>
      <protection locked="0"/>
    </xf>
    <xf numFmtId="0" fontId="2" fillId="3" borderId="2" xfId="0" applyFont="1" applyFill="1" applyBorder="1" applyAlignment="1">
      <alignment vertical="center"/>
    </xf>
    <xf numFmtId="0" fontId="2" fillId="0" borderId="2" xfId="0" applyFont="1" applyFill="1" applyBorder="1" applyAlignment="1" applyProtection="1">
      <alignment horizontal="center" vertical="center"/>
      <protection locked="0"/>
    </xf>
    <xf numFmtId="0" fontId="2" fillId="3" borderId="8"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3" borderId="14" xfId="0" applyFont="1" applyFill="1" applyBorder="1" applyAlignment="1">
      <alignment vertical="center"/>
    </xf>
    <xf numFmtId="0" fontId="2" fillId="0" borderId="14" xfId="0" applyFont="1" applyFill="1" applyBorder="1" applyAlignment="1" applyProtection="1">
      <alignment horizontal="center" vertical="center"/>
      <protection locked="0"/>
    </xf>
    <xf numFmtId="0" fontId="2" fillId="8" borderId="8" xfId="0" applyFont="1" applyFill="1" applyBorder="1" applyAlignment="1">
      <alignment vertical="center"/>
    </xf>
    <xf numFmtId="0" fontId="1" fillId="8" borderId="8" xfId="0" applyFont="1" applyFill="1" applyBorder="1" applyAlignment="1" applyProtection="1">
      <alignment horizontal="center" vertical="center"/>
      <protection locked="0"/>
    </xf>
    <xf numFmtId="0" fontId="4" fillId="7" borderId="19" xfId="0" applyFont="1" applyFill="1" applyBorder="1" applyAlignment="1">
      <alignment horizontal="center"/>
    </xf>
    <xf numFmtId="0" fontId="4" fillId="0" borderId="15" xfId="0" applyFont="1" applyBorder="1" applyAlignment="1">
      <alignment horizontal="center"/>
    </xf>
    <xf numFmtId="0" fontId="2" fillId="0" borderId="8"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0" fillId="9" borderId="5" xfId="0" applyFill="1" applyBorder="1"/>
    <xf numFmtId="0" fontId="0" fillId="9" borderId="0" xfId="0" applyFill="1"/>
    <xf numFmtId="0" fontId="1" fillId="10" borderId="5" xfId="0" applyFont="1" applyFill="1" applyBorder="1" applyAlignment="1">
      <alignment horizontal="center" vertical="center" wrapText="1"/>
    </xf>
    <xf numFmtId="0" fontId="1"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8" borderId="5" xfId="0" applyFont="1" applyFill="1" applyBorder="1" applyAlignment="1">
      <alignment horizontal="center" vertical="center"/>
    </xf>
    <xf numFmtId="0" fontId="2" fillId="0" borderId="5" xfId="0" applyFont="1" applyBorder="1" applyAlignment="1">
      <alignment horizontal="center" vertical="center" wrapText="1"/>
    </xf>
    <xf numFmtId="14" fontId="2" fillId="0" borderId="5" xfId="0" applyNumberFormat="1" applyFont="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5" xfId="0" applyNumberFormat="1" applyFont="1" applyBorder="1" applyAlignment="1">
      <alignment horizontal="center" vertical="center" wrapText="1"/>
    </xf>
    <xf numFmtId="0" fontId="2" fillId="10"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0" fillId="0" borderId="5" xfId="3" applyFont="1" applyBorder="1" applyAlignment="1">
      <alignment horizontal="center" vertical="center" wrapText="1"/>
    </xf>
    <xf numFmtId="42" fontId="2" fillId="0" borderId="5" xfId="1" applyFont="1" applyBorder="1" applyAlignment="1">
      <alignment vertical="center" wrapText="1"/>
    </xf>
    <xf numFmtId="0" fontId="2" fillId="5" borderId="5" xfId="0" applyFont="1" applyFill="1" applyBorder="1" applyAlignment="1">
      <alignment horizontal="center" vertical="center" wrapText="1"/>
    </xf>
    <xf numFmtId="0" fontId="1" fillId="12" borderId="5" xfId="0" applyNumberFormat="1" applyFont="1" applyFill="1" applyBorder="1" applyAlignment="1">
      <alignment horizontal="center" vertical="center" wrapText="1"/>
    </xf>
    <xf numFmtId="0" fontId="1" fillId="3" borderId="5" xfId="0" applyFont="1" applyFill="1" applyBorder="1" applyAlignment="1">
      <alignment vertical="center"/>
    </xf>
    <xf numFmtId="0" fontId="1" fillId="3" borderId="4" xfId="0" applyFont="1" applyFill="1" applyBorder="1" applyAlignment="1">
      <alignment vertical="center"/>
    </xf>
    <xf numFmtId="0" fontId="1" fillId="3" borderId="7" xfId="0" applyFont="1" applyFill="1" applyBorder="1" applyAlignment="1">
      <alignment vertical="center"/>
    </xf>
    <xf numFmtId="0" fontId="1" fillId="3" borderId="8" xfId="0" applyFont="1" applyFill="1" applyBorder="1" applyAlignment="1">
      <alignment vertical="center"/>
    </xf>
    <xf numFmtId="0" fontId="2" fillId="9" borderId="5" xfId="0" applyFont="1" applyFill="1" applyBorder="1" applyAlignment="1">
      <alignment horizontal="center" vertical="center" wrapText="1"/>
    </xf>
    <xf numFmtId="0" fontId="11" fillId="13"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1" fillId="9" borderId="32" xfId="0" applyFont="1" applyFill="1" applyBorder="1" applyAlignment="1">
      <alignment horizontal="center" vertical="center"/>
    </xf>
    <xf numFmtId="0" fontId="1" fillId="11" borderId="5" xfId="0" applyFont="1" applyFill="1" applyBorder="1" applyAlignment="1">
      <alignment horizontal="center" vertical="center"/>
    </xf>
    <xf numFmtId="0" fontId="1" fillId="3" borderId="13" xfId="0" applyFont="1" applyFill="1" applyBorder="1" applyAlignment="1">
      <alignment vertical="center"/>
    </xf>
    <xf numFmtId="0" fontId="1" fillId="3" borderId="14"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2" fillId="3" borderId="5" xfId="0" applyFont="1" applyFill="1" applyBorder="1" applyAlignment="1">
      <alignment vertical="center" wrapText="1"/>
    </xf>
    <xf numFmtId="0" fontId="11" fillId="14" borderId="5" xfId="0" applyFont="1" applyFill="1" applyBorder="1" applyAlignment="1">
      <alignment horizontal="center" vertical="center" wrapText="1"/>
    </xf>
    <xf numFmtId="0" fontId="2" fillId="14" borderId="5" xfId="0" applyFont="1" applyFill="1" applyBorder="1" applyAlignment="1">
      <alignment horizontal="center" vertical="center" wrapText="1"/>
    </xf>
    <xf numFmtId="14" fontId="2" fillId="0" borderId="6" xfId="0" applyNumberFormat="1" applyFont="1" applyBorder="1" applyAlignment="1" applyProtection="1">
      <alignment horizontal="center" vertical="center" wrapText="1"/>
      <protection locked="0"/>
    </xf>
    <xf numFmtId="49" fontId="2" fillId="0" borderId="12" xfId="0" applyNumberFormat="1" applyFont="1" applyFill="1" applyBorder="1" applyAlignment="1" applyProtection="1">
      <alignment horizontal="center" vertical="center"/>
      <protection locked="0"/>
    </xf>
    <xf numFmtId="0" fontId="2" fillId="0" borderId="4" xfId="0" applyFont="1" applyBorder="1" applyAlignment="1">
      <alignment horizontal="center" vertical="center"/>
    </xf>
    <xf numFmtId="0" fontId="2" fillId="3" borderId="33" xfId="0" applyFont="1" applyFill="1" applyBorder="1" applyAlignment="1">
      <alignment horizontal="center" vertical="center"/>
    </xf>
    <xf numFmtId="0" fontId="1" fillId="11" borderId="5" xfId="0" applyFont="1" applyFill="1" applyBorder="1" applyAlignment="1">
      <alignment horizontal="center" vertical="center"/>
    </xf>
    <xf numFmtId="0" fontId="2" fillId="0" borderId="8" xfId="0" applyFont="1" applyFill="1" applyBorder="1" applyAlignment="1" applyProtection="1">
      <alignment horizontal="center" vertical="center"/>
      <protection locked="0"/>
    </xf>
    <xf numFmtId="49" fontId="2" fillId="10" borderId="5" xfId="0" applyNumberFormat="1" applyFont="1" applyFill="1" applyBorder="1" applyAlignment="1">
      <alignment horizontal="center" vertical="center" wrapText="1"/>
    </xf>
    <xf numFmtId="164" fontId="2" fillId="0" borderId="0" xfId="4" applyNumberFormat="1" applyFont="1"/>
    <xf numFmtId="0" fontId="2" fillId="15" borderId="10" xfId="0" applyFont="1" applyFill="1" applyBorder="1" applyAlignment="1">
      <alignment horizontal="center" vertical="center" wrapText="1"/>
    </xf>
    <xf numFmtId="0" fontId="2" fillId="7" borderId="10" xfId="0" applyFont="1" applyFill="1" applyBorder="1" applyAlignment="1">
      <alignment horizontal="center" vertical="center"/>
    </xf>
    <xf numFmtId="0" fontId="2" fillId="0" borderId="12" xfId="0" applyFont="1" applyFill="1" applyBorder="1" applyAlignment="1" applyProtection="1">
      <alignment horizontal="center" vertical="center"/>
      <protection locked="0"/>
    </xf>
    <xf numFmtId="14" fontId="2" fillId="0" borderId="12" xfId="0" applyNumberFormat="1" applyFont="1" applyFill="1" applyBorder="1" applyAlignment="1" applyProtection="1">
      <alignment horizontal="center" vertical="center"/>
      <protection locked="0"/>
    </xf>
    <xf numFmtId="0" fontId="2" fillId="12" borderId="5" xfId="0" applyFont="1" applyFill="1" applyBorder="1" applyAlignment="1">
      <alignment vertical="center"/>
    </xf>
    <xf numFmtId="0" fontId="2" fillId="12" borderId="30" xfId="0" applyFont="1" applyFill="1" applyBorder="1" applyAlignment="1">
      <alignment vertical="center"/>
    </xf>
    <xf numFmtId="0" fontId="2" fillId="12" borderId="8" xfId="0" applyFont="1" applyFill="1" applyBorder="1" applyAlignment="1">
      <alignment vertical="center"/>
    </xf>
    <xf numFmtId="9" fontId="2" fillId="16" borderId="5" xfId="4" applyFont="1" applyFill="1" applyBorder="1" applyAlignment="1">
      <alignment horizontal="center" vertical="center" wrapText="1"/>
    </xf>
    <xf numFmtId="9" fontId="2" fillId="17" borderId="5" xfId="4" applyFont="1" applyFill="1" applyBorder="1" applyAlignment="1">
      <alignment horizontal="center" vertical="center" wrapText="1"/>
    </xf>
    <xf numFmtId="9" fontId="2" fillId="15" borderId="5" xfId="4" applyFont="1" applyFill="1" applyBorder="1" applyAlignment="1">
      <alignment horizontal="center" vertical="center" wrapText="1"/>
    </xf>
    <xf numFmtId="9" fontId="2" fillId="18" borderId="5" xfId="4" applyFont="1" applyFill="1" applyBorder="1" applyAlignment="1">
      <alignment horizontal="center" vertical="center" wrapText="1"/>
    </xf>
    <xf numFmtId="9" fontId="2" fillId="19" borderId="5" xfId="4" applyFont="1" applyFill="1" applyBorder="1" applyAlignment="1">
      <alignment horizontal="center" vertical="center" wrapText="1"/>
    </xf>
    <xf numFmtId="9" fontId="2" fillId="20" borderId="5" xfId="4" applyFont="1" applyFill="1" applyBorder="1" applyAlignment="1">
      <alignment horizontal="center" vertical="center" wrapText="1"/>
    </xf>
    <xf numFmtId="9" fontId="2" fillId="9" borderId="5" xfId="4" applyFont="1" applyFill="1" applyBorder="1" applyAlignment="1">
      <alignment horizontal="center" vertical="center" wrapText="1"/>
    </xf>
    <xf numFmtId="9" fontId="17" fillId="11" borderId="5" xfId="0" applyNumberFormat="1" applyFont="1" applyFill="1" applyBorder="1" applyAlignment="1">
      <alignment horizontal="center" vertical="center" wrapText="1"/>
    </xf>
    <xf numFmtId="9" fontId="17" fillId="10" borderId="5" xfId="0" applyNumberFormat="1" applyFont="1" applyFill="1" applyBorder="1" applyAlignment="1">
      <alignment horizontal="center" vertical="center" wrapText="1"/>
    </xf>
    <xf numFmtId="9" fontId="17" fillId="13" borderId="5" xfId="0" applyNumberFormat="1" applyFont="1" applyFill="1" applyBorder="1" applyAlignment="1">
      <alignment horizontal="center" vertical="center" wrapText="1"/>
    </xf>
    <xf numFmtId="9" fontId="17" fillId="4" borderId="5" xfId="0" applyNumberFormat="1" applyFont="1" applyFill="1" applyBorder="1" applyAlignment="1">
      <alignment horizontal="center" vertical="center" wrapText="1"/>
    </xf>
    <xf numFmtId="0" fontId="2" fillId="16" borderId="5" xfId="0" applyFont="1" applyFill="1" applyBorder="1" applyAlignment="1">
      <alignment horizontal="center" vertical="center" wrapText="1"/>
    </xf>
    <xf numFmtId="0" fontId="2" fillId="17" borderId="5" xfId="0" applyFont="1" applyFill="1" applyBorder="1" applyAlignment="1">
      <alignment horizontal="center" vertical="center" wrapText="1"/>
    </xf>
    <xf numFmtId="0" fontId="2" fillId="15" borderId="5" xfId="0" applyFont="1" applyFill="1" applyBorder="1" applyAlignment="1">
      <alignment horizontal="center" vertical="center" wrapText="1"/>
    </xf>
    <xf numFmtId="0" fontId="2" fillId="18" borderId="5" xfId="0" applyFont="1" applyFill="1" applyBorder="1" applyAlignment="1">
      <alignment horizontal="center" vertical="center" wrapText="1"/>
    </xf>
    <xf numFmtId="0" fontId="2" fillId="19" borderId="5" xfId="0" applyFont="1" applyFill="1" applyBorder="1" applyAlignment="1">
      <alignment horizontal="center" vertical="center" wrapText="1"/>
    </xf>
    <xf numFmtId="0" fontId="2" fillId="20" borderId="5" xfId="0" applyFont="1" applyFill="1" applyBorder="1" applyAlignment="1">
      <alignment horizontal="center" vertical="center" wrapText="1"/>
    </xf>
    <xf numFmtId="0" fontId="17" fillId="11" borderId="5" xfId="0" applyFont="1" applyFill="1" applyBorder="1" applyAlignment="1">
      <alignment horizontal="center" vertical="center" wrapText="1"/>
    </xf>
    <xf numFmtId="0" fontId="17" fillId="10" borderId="5" xfId="0" applyFont="1" applyFill="1" applyBorder="1" applyAlignment="1">
      <alignment horizontal="center" vertical="center" wrapText="1"/>
    </xf>
    <xf numFmtId="0" fontId="17" fillId="13" borderId="5" xfId="0" applyFont="1" applyFill="1" applyBorder="1" applyAlignment="1">
      <alignment horizontal="center" vertical="center" wrapText="1"/>
    </xf>
    <xf numFmtId="9" fontId="0" fillId="0" borderId="5" xfId="4" applyFont="1" applyBorder="1" applyAlignment="1">
      <alignment horizontal="center" vertical="center"/>
    </xf>
    <xf numFmtId="10" fontId="17" fillId="11" borderId="5" xfId="4" applyNumberFormat="1" applyFont="1" applyFill="1" applyBorder="1" applyAlignment="1">
      <alignment horizontal="center" vertical="center"/>
    </xf>
    <xf numFmtId="10" fontId="17" fillId="10" borderId="5" xfId="4" applyNumberFormat="1" applyFont="1" applyFill="1" applyBorder="1" applyAlignment="1">
      <alignment horizontal="center" vertical="center"/>
    </xf>
    <xf numFmtId="10" fontId="17" fillId="13" borderId="5" xfId="4" applyNumberFormat="1" applyFont="1" applyFill="1" applyBorder="1" applyAlignment="1">
      <alignment horizontal="center" vertical="center"/>
    </xf>
    <xf numFmtId="10" fontId="17" fillId="4" borderId="5" xfId="4" applyNumberFormat="1" applyFont="1" applyFill="1" applyBorder="1" applyAlignment="1">
      <alignment horizontal="center" vertical="center"/>
    </xf>
    <xf numFmtId="0" fontId="2" fillId="0" borderId="0" xfId="0" applyFont="1" applyBorder="1" applyAlignment="1" applyProtection="1">
      <alignment horizontal="center" vertical="center" wrapText="1"/>
      <protection locked="0"/>
    </xf>
    <xf numFmtId="0" fontId="18" fillId="10" borderId="5" xfId="0" applyFont="1" applyFill="1" applyBorder="1" applyAlignment="1">
      <alignment horizontal="center" vertical="center" wrapText="1"/>
    </xf>
    <xf numFmtId="0" fontId="18" fillId="13" borderId="5" xfId="0" applyFont="1" applyFill="1" applyBorder="1" applyAlignment="1">
      <alignment horizontal="center" vertical="center" wrapText="1"/>
    </xf>
    <xf numFmtId="0" fontId="2" fillId="4" borderId="5" xfId="0" applyFont="1" applyFill="1" applyBorder="1" applyAlignment="1">
      <alignment horizontal="center" vertical="center"/>
    </xf>
    <xf numFmtId="0" fontId="1" fillId="9" borderId="48" xfId="0" applyFont="1" applyFill="1" applyBorder="1" applyAlignment="1">
      <alignment horizontal="center" vertical="center"/>
    </xf>
    <xf numFmtId="0" fontId="2" fillId="8" borderId="32" xfId="0" applyFont="1" applyFill="1" applyBorder="1" applyAlignment="1">
      <alignment horizontal="center" vertical="center"/>
    </xf>
    <xf numFmtId="0" fontId="2" fillId="0" borderId="50" xfId="0" applyFont="1" applyBorder="1" applyAlignment="1" applyProtection="1">
      <alignment horizontal="center" vertical="center" wrapText="1"/>
      <protection locked="0"/>
    </xf>
    <xf numFmtId="0" fontId="2" fillId="0" borderId="34" xfId="0" applyFont="1" applyBorder="1" applyAlignment="1" applyProtection="1">
      <alignment horizontal="center" vertical="center" wrapText="1"/>
      <protection locked="0"/>
    </xf>
    <xf numFmtId="0" fontId="2" fillId="11" borderId="32" xfId="0" applyFont="1" applyFill="1" applyBorder="1" applyAlignment="1">
      <alignment horizontal="center" vertical="center" wrapText="1"/>
    </xf>
    <xf numFmtId="0" fontId="18" fillId="10" borderId="32" xfId="0" applyFont="1" applyFill="1" applyBorder="1" applyAlignment="1">
      <alignment horizontal="center" vertical="center" wrapText="1"/>
    </xf>
    <xf numFmtId="0" fontId="18" fillId="13" borderId="32" xfId="0" applyFont="1" applyFill="1" applyBorder="1" applyAlignment="1">
      <alignment horizontal="center" vertical="center" wrapText="1"/>
    </xf>
    <xf numFmtId="0" fontId="1" fillId="5" borderId="5" xfId="0" applyFont="1" applyFill="1" applyBorder="1" applyAlignment="1">
      <alignment horizontal="center" vertical="center"/>
    </xf>
    <xf numFmtId="0" fontId="2" fillId="2" borderId="5" xfId="0" applyFont="1" applyFill="1" applyBorder="1" applyAlignment="1">
      <alignment horizontal="center" vertical="center"/>
    </xf>
    <xf numFmtId="0" fontId="1" fillId="2" borderId="5" xfId="0" applyFont="1" applyFill="1" applyBorder="1" applyAlignment="1">
      <alignment horizontal="center" vertical="center"/>
    </xf>
    <xf numFmtId="0" fontId="1" fillId="13" borderId="5" xfId="0" applyFont="1" applyFill="1" applyBorder="1" applyAlignment="1">
      <alignment horizontal="center" vertical="center"/>
    </xf>
    <xf numFmtId="0" fontId="2" fillId="0" borderId="5" xfId="0" applyFont="1" applyBorder="1" applyAlignment="1">
      <alignment vertical="center"/>
    </xf>
    <xf numFmtId="0" fontId="4" fillId="4" borderId="14" xfId="0"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2" borderId="14" xfId="0" applyFont="1" applyFill="1" applyBorder="1" applyAlignment="1">
      <alignment horizontal="center" vertical="center" wrapText="1"/>
    </xf>
    <xf numFmtId="10" fontId="12" fillId="0" borderId="5" xfId="0" applyNumberFormat="1" applyFont="1" applyFill="1" applyBorder="1" applyAlignment="1">
      <alignment horizontal="center" vertical="center"/>
    </xf>
    <xf numFmtId="0" fontId="1" fillId="4" borderId="4" xfId="0" applyFont="1" applyFill="1" applyBorder="1" applyAlignment="1">
      <alignment horizontal="center" vertical="center"/>
    </xf>
    <xf numFmtId="0" fontId="1" fillId="4" borderId="7" xfId="0" applyFont="1" applyFill="1" applyBorder="1" applyAlignment="1">
      <alignment horizontal="center" vertical="center"/>
    </xf>
    <xf numFmtId="0" fontId="1" fillId="11" borderId="5" xfId="0" applyFont="1" applyFill="1" applyBorder="1" applyAlignment="1">
      <alignment vertical="center"/>
    </xf>
    <xf numFmtId="0" fontId="1" fillId="12" borderId="5" xfId="0" applyFont="1" applyFill="1" applyBorder="1" applyAlignment="1">
      <alignment horizontal="center" vertical="center" wrapText="1"/>
    </xf>
    <xf numFmtId="0" fontId="2" fillId="0" borderId="30" xfId="0" applyFont="1" applyFill="1" applyBorder="1" applyAlignment="1" applyProtection="1">
      <alignment horizontal="center" vertical="center"/>
      <protection locked="0"/>
    </xf>
    <xf numFmtId="0" fontId="2" fillId="3" borderId="32" xfId="0" applyFont="1" applyFill="1" applyBorder="1" applyAlignment="1">
      <alignment vertical="center"/>
    </xf>
    <xf numFmtId="0" fontId="2" fillId="0" borderId="32" xfId="0" applyFont="1" applyFill="1" applyBorder="1" applyAlignment="1" applyProtection="1">
      <alignment horizontal="center" vertical="center"/>
      <protection locked="0"/>
    </xf>
    <xf numFmtId="0" fontId="14" fillId="0" borderId="11" xfId="0" applyFont="1" applyFill="1" applyBorder="1" applyAlignment="1" applyProtection="1">
      <alignment horizontal="center" vertical="center" wrapText="1"/>
      <protection locked="0"/>
    </xf>
    <xf numFmtId="0" fontId="1" fillId="8" borderId="11" xfId="0" applyFont="1" applyFill="1" applyBorder="1" applyAlignment="1">
      <alignment horizontal="center" vertical="center" wrapText="1"/>
    </xf>
    <xf numFmtId="0" fontId="19" fillId="21" borderId="10" xfId="0" applyFont="1" applyFill="1" applyBorder="1" applyAlignment="1">
      <alignment horizontal="left" vertical="center" wrapText="1" indent="1"/>
    </xf>
    <xf numFmtId="0" fontId="19" fillId="21" borderId="11" xfId="0" applyFont="1" applyFill="1" applyBorder="1" applyAlignment="1">
      <alignment horizontal="left" vertical="center" wrapText="1" indent="1"/>
    </xf>
    <xf numFmtId="0" fontId="20" fillId="21" borderId="11" xfId="0" applyFont="1" applyFill="1" applyBorder="1" applyAlignment="1">
      <alignment horizontal="center" vertical="center" textRotation="90" wrapText="1"/>
    </xf>
    <xf numFmtId="0" fontId="21" fillId="21" borderId="46" xfId="0" applyFont="1" applyFill="1" applyBorder="1" applyAlignment="1">
      <alignment horizontal="center" vertical="center" textRotation="90" wrapText="1"/>
    </xf>
    <xf numFmtId="0" fontId="21" fillId="21" borderId="12" xfId="0" applyFont="1" applyFill="1" applyBorder="1" applyAlignment="1">
      <alignment horizontal="center" vertical="center" textRotation="90" wrapText="1"/>
    </xf>
    <xf numFmtId="0" fontId="21" fillId="0" borderId="0" xfId="0" applyFont="1"/>
    <xf numFmtId="0" fontId="21" fillId="0" borderId="31" xfId="0" applyFont="1" applyBorder="1" applyAlignment="1">
      <alignment horizontal="center" vertical="center" wrapText="1"/>
    </xf>
    <xf numFmtId="0" fontId="21" fillId="0" borderId="5" xfId="0" applyFont="1" applyBorder="1" applyAlignment="1">
      <alignment vertical="center" wrapText="1"/>
    </xf>
    <xf numFmtId="0" fontId="21" fillId="0" borderId="4"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vertical="center" wrapText="1"/>
    </xf>
    <xf numFmtId="0" fontId="21" fillId="22" borderId="0" xfId="0" applyFont="1" applyFill="1"/>
    <xf numFmtId="0" fontId="19" fillId="22" borderId="4" xfId="0" applyFont="1" applyFill="1" applyBorder="1" applyAlignment="1">
      <alignment horizontal="center" vertical="center" wrapText="1"/>
    </xf>
    <xf numFmtId="0" fontId="19" fillId="22" borderId="7" xfId="0" applyFont="1" applyFill="1" applyBorder="1" applyAlignment="1">
      <alignment horizontal="center" vertical="center" wrapText="1"/>
    </xf>
    <xf numFmtId="0" fontId="22" fillId="23" borderId="20" xfId="0" applyFont="1" applyFill="1" applyBorder="1" applyAlignment="1">
      <alignment horizontal="center" vertical="center" wrapText="1"/>
    </xf>
    <xf numFmtId="0" fontId="22" fillId="23" borderId="21" xfId="0" applyFont="1" applyFill="1" applyBorder="1" applyAlignment="1">
      <alignment horizontal="center" vertical="center" wrapText="1"/>
    </xf>
    <xf numFmtId="0" fontId="22" fillId="23" borderId="2" xfId="0" applyFont="1" applyFill="1" applyBorder="1" applyAlignment="1">
      <alignment horizontal="center" vertical="center" textRotation="90" wrapText="1"/>
    </xf>
    <xf numFmtId="0" fontId="22" fillId="23" borderId="3" xfId="0" applyFont="1" applyFill="1" applyBorder="1" applyAlignment="1">
      <alignment horizontal="center" vertical="center" textRotation="90" wrapText="1"/>
    </xf>
    <xf numFmtId="0" fontId="18" fillId="0" borderId="0" xfId="0" applyFont="1"/>
    <xf numFmtId="0" fontId="22" fillId="0" borderId="1" xfId="0" applyFont="1" applyBorder="1" applyAlignment="1">
      <alignment horizontal="center" vertical="center" wrapText="1"/>
    </xf>
    <xf numFmtId="0" fontId="23" fillId="0" borderId="2" xfId="0" applyFont="1" applyBorder="1" applyAlignment="1">
      <alignment vertical="center" wrapText="1"/>
    </xf>
    <xf numFmtId="0" fontId="24" fillId="0" borderId="0" xfId="0" applyFont="1"/>
    <xf numFmtId="0" fontId="22" fillId="0" borderId="4" xfId="0" applyFont="1" applyBorder="1" applyAlignment="1">
      <alignment horizontal="center" vertical="center" wrapText="1"/>
    </xf>
    <xf numFmtId="0" fontId="23" fillId="0" borderId="5" xfId="0" applyFont="1" applyBorder="1" applyAlignment="1">
      <alignment vertical="center" wrapText="1"/>
    </xf>
    <xf numFmtId="0" fontId="22" fillId="0" borderId="7" xfId="0" applyFont="1" applyBorder="1" applyAlignment="1">
      <alignment horizontal="center" vertical="center" wrapText="1"/>
    </xf>
    <xf numFmtId="0" fontId="23" fillId="0" borderId="8" xfId="0" applyFont="1" applyBorder="1" applyAlignment="1">
      <alignment vertical="center" wrapText="1"/>
    </xf>
    <xf numFmtId="0" fontId="24" fillId="24" borderId="0" xfId="0" applyFont="1" applyFill="1"/>
    <xf numFmtId="0" fontId="19" fillId="22" borderId="0" xfId="0" applyFont="1" applyFill="1" applyAlignment="1">
      <alignment horizontal="center" vertical="center" wrapText="1"/>
    </xf>
    <xf numFmtId="0" fontId="21" fillId="22" borderId="0" xfId="0" applyFont="1" applyFill="1" applyAlignment="1">
      <alignment horizontal="left" vertical="center"/>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3" fillId="0" borderId="2" xfId="0" applyFont="1" applyBorder="1" applyAlignment="1">
      <alignment horizontal="center" vertical="center" textRotation="90" wrapText="1"/>
    </xf>
    <xf numFmtId="0" fontId="23" fillId="0" borderId="3" xfId="0" applyFont="1" applyBorder="1" applyAlignment="1">
      <alignment horizontal="center" vertical="center" textRotation="90" wrapText="1"/>
    </xf>
    <xf numFmtId="0" fontId="23" fillId="0" borderId="5" xfId="0" applyFont="1" applyBorder="1" applyAlignment="1">
      <alignment horizontal="center" vertical="center" textRotation="90" wrapText="1"/>
    </xf>
    <xf numFmtId="0" fontId="23" fillId="0" borderId="6" xfId="0" applyFont="1" applyBorder="1" applyAlignment="1">
      <alignment horizontal="center" vertical="center" textRotation="90" wrapText="1"/>
    </xf>
    <xf numFmtId="0" fontId="23" fillId="0" borderId="8" xfId="0" applyFont="1" applyBorder="1" applyAlignment="1">
      <alignment horizontal="center" vertical="center" textRotation="90" wrapText="1"/>
    </xf>
    <xf numFmtId="0" fontId="23" fillId="0" borderId="9" xfId="0" applyFont="1" applyBorder="1" applyAlignment="1">
      <alignment horizontal="center" vertical="center" textRotation="90" wrapText="1"/>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1" fillId="6" borderId="4" xfId="0" applyNumberFormat="1" applyFont="1" applyFill="1" applyBorder="1" applyAlignment="1">
      <alignment horizontal="center" vertical="center"/>
    </xf>
    <xf numFmtId="0" fontId="1" fillId="6" borderId="5" xfId="0" applyNumberFormat="1" applyFont="1" applyFill="1" applyBorder="1" applyAlignment="1">
      <alignment horizontal="center" vertical="center"/>
    </xf>
    <xf numFmtId="0" fontId="1" fillId="6" borderId="6" xfId="0" applyNumberFormat="1" applyFont="1" applyFill="1" applyBorder="1" applyAlignment="1">
      <alignment horizontal="center" vertical="center"/>
    </xf>
    <xf numFmtId="0" fontId="1" fillId="0" borderId="7" xfId="0" applyNumberFormat="1" applyFont="1" applyFill="1" applyBorder="1" applyAlignment="1" applyProtection="1">
      <alignment horizontal="left" vertical="center" wrapText="1"/>
      <protection locked="0"/>
    </xf>
    <xf numFmtId="0" fontId="1" fillId="0" borderId="8" xfId="0" applyNumberFormat="1" applyFont="1" applyFill="1" applyBorder="1" applyAlignment="1" applyProtection="1">
      <alignment horizontal="left" vertical="center" wrapText="1"/>
      <protection locked="0"/>
    </xf>
    <xf numFmtId="0" fontId="1" fillId="0" borderId="9" xfId="0" applyNumberFormat="1" applyFont="1" applyFill="1" applyBorder="1" applyAlignment="1" applyProtection="1">
      <alignment horizontal="left" vertical="center" wrapText="1"/>
      <protection locked="0"/>
    </xf>
    <xf numFmtId="0" fontId="2" fillId="0" borderId="14"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1" fillId="4" borderId="1" xfId="0" applyNumberFormat="1" applyFont="1" applyFill="1" applyBorder="1" applyAlignment="1">
      <alignment horizontal="center" vertical="center"/>
    </xf>
    <xf numFmtId="0" fontId="1" fillId="4" borderId="2" xfId="0" applyNumberFormat="1" applyFont="1" applyFill="1" applyBorder="1" applyAlignment="1">
      <alignment horizontal="center" vertical="center"/>
    </xf>
    <xf numFmtId="0" fontId="1" fillId="4" borderId="3" xfId="0" applyNumberFormat="1" applyFont="1" applyFill="1" applyBorder="1" applyAlignment="1">
      <alignment horizontal="center" vertical="center"/>
    </xf>
    <xf numFmtId="0" fontId="8" fillId="3" borderId="2" xfId="0" applyNumberFormat="1"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8" xfId="0" applyNumberFormat="1" applyFont="1" applyFill="1" applyBorder="1" applyAlignment="1">
      <alignment horizontal="center" vertical="center" wrapText="1"/>
    </xf>
    <xf numFmtId="0" fontId="8" fillId="3" borderId="21" xfId="0" applyNumberFormat="1" applyFont="1" applyFill="1" applyBorder="1" applyAlignment="1">
      <alignment horizontal="center" vertical="center" wrapText="1"/>
    </xf>
    <xf numFmtId="0" fontId="8" fillId="3" borderId="19" xfId="0" applyNumberFormat="1" applyFont="1" applyFill="1" applyBorder="1" applyAlignment="1">
      <alignment horizontal="center" vertical="center" wrapText="1"/>
    </xf>
    <xf numFmtId="0" fontId="8" fillId="3" borderId="30" xfId="0" applyNumberFormat="1" applyFont="1" applyFill="1" applyBorder="1" applyAlignment="1">
      <alignment horizontal="center" vertical="center" wrapText="1"/>
    </xf>
    <xf numFmtId="0" fontId="1" fillId="4" borderId="16" xfId="0" applyFont="1" applyFill="1" applyBorder="1" applyAlignment="1">
      <alignment horizontal="left" vertical="center" wrapText="1"/>
    </xf>
    <xf numFmtId="0" fontId="1" fillId="4" borderId="17" xfId="0" applyFont="1" applyFill="1" applyBorder="1" applyAlignment="1">
      <alignment horizontal="left" vertical="center" wrapText="1"/>
    </xf>
    <xf numFmtId="0" fontId="1" fillId="4" borderId="18" xfId="0" applyFont="1" applyFill="1" applyBorder="1" applyAlignment="1">
      <alignment horizontal="left" vertical="center" wrapText="1"/>
    </xf>
    <xf numFmtId="0" fontId="7" fillId="10" borderId="16" xfId="0" applyFont="1" applyFill="1" applyBorder="1" applyAlignment="1">
      <alignment horizontal="center" vertical="center" wrapText="1"/>
    </xf>
    <xf numFmtId="0" fontId="7" fillId="10" borderId="18" xfId="0" applyFont="1" applyFill="1" applyBorder="1" applyAlignment="1">
      <alignment horizontal="center" vertical="center" wrapText="1"/>
    </xf>
    <xf numFmtId="0" fontId="2" fillId="0" borderId="23"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7" fillId="10" borderId="49" xfId="0" applyFont="1" applyFill="1" applyBorder="1" applyAlignment="1">
      <alignment horizontal="center" vertical="center" wrapText="1"/>
    </xf>
    <xf numFmtId="0" fontId="7" fillId="10" borderId="51" xfId="0" applyFont="1" applyFill="1" applyBorder="1" applyAlignment="1">
      <alignment horizontal="center" vertical="center" wrapText="1"/>
    </xf>
    <xf numFmtId="0" fontId="7" fillId="10" borderId="52" xfId="0" applyFont="1" applyFill="1" applyBorder="1" applyAlignment="1">
      <alignment horizontal="center" vertical="center" wrapText="1"/>
    </xf>
    <xf numFmtId="0" fontId="1" fillId="0" borderId="15" xfId="0" applyFont="1" applyBorder="1" applyAlignment="1" applyProtection="1">
      <alignment horizontal="left" vertical="center" wrapText="1"/>
      <protection locked="0"/>
    </xf>
    <xf numFmtId="0" fontId="1" fillId="0" borderId="41" xfId="0" applyFont="1" applyBorder="1" applyAlignment="1" applyProtection="1">
      <alignment horizontal="left" vertical="center" wrapText="1"/>
      <protection locked="0"/>
    </xf>
    <xf numFmtId="0" fontId="1" fillId="0" borderId="35"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 fillId="6" borderId="16" xfId="0" applyFont="1" applyFill="1" applyBorder="1" applyAlignment="1">
      <alignment horizontal="center" vertical="center"/>
    </xf>
    <xf numFmtId="0" fontId="1" fillId="6" borderId="17" xfId="0" applyFont="1" applyFill="1" applyBorder="1" applyAlignment="1">
      <alignment horizontal="center" vertical="center"/>
    </xf>
    <xf numFmtId="0" fontId="1" fillId="6" borderId="18"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16" fillId="9" borderId="2" xfId="0" applyFont="1" applyFill="1" applyBorder="1" applyAlignment="1" applyProtection="1">
      <alignment horizontal="center" vertical="center" wrapText="1"/>
      <protection locked="0"/>
    </xf>
    <xf numFmtId="0" fontId="16" fillId="9" borderId="5" xfId="0" applyFont="1" applyFill="1" applyBorder="1" applyAlignment="1" applyProtection="1">
      <alignment horizontal="center" vertical="center" wrapText="1"/>
      <protection locked="0"/>
    </xf>
    <xf numFmtId="0" fontId="16" fillId="9" borderId="8"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2" fillId="2" borderId="13"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6" borderId="1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16" fillId="6" borderId="20" xfId="0" applyFont="1" applyFill="1" applyBorder="1" applyAlignment="1">
      <alignment horizontal="center" vertical="center"/>
    </xf>
    <xf numFmtId="0" fontId="16" fillId="6" borderId="21" xfId="0" applyFont="1" applyFill="1" applyBorder="1" applyAlignment="1">
      <alignment horizontal="center" vertical="center"/>
    </xf>
    <xf numFmtId="0" fontId="16" fillId="6" borderId="22" xfId="0" applyFont="1" applyFill="1" applyBorder="1" applyAlignment="1">
      <alignment horizontal="center" vertical="center"/>
    </xf>
    <xf numFmtId="0" fontId="6" fillId="6" borderId="2"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15" fillId="9" borderId="2" xfId="0" applyFont="1" applyFill="1" applyBorder="1" applyAlignment="1" applyProtection="1">
      <alignment horizontal="center" vertical="center" wrapText="1"/>
      <protection locked="0"/>
    </xf>
    <xf numFmtId="0" fontId="15" fillId="9" borderId="5" xfId="0" applyFont="1" applyFill="1" applyBorder="1" applyAlignment="1" applyProtection="1">
      <alignment horizontal="center" vertical="center" wrapText="1"/>
      <protection locked="0"/>
    </xf>
    <xf numFmtId="0" fontId="15" fillId="9" borderId="8" xfId="0" applyFont="1" applyFill="1" applyBorder="1" applyAlignment="1" applyProtection="1">
      <alignment horizontal="center" vertical="center" wrapText="1"/>
      <protection locked="0"/>
    </xf>
    <xf numFmtId="0" fontId="2" fillId="2" borderId="2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13" fillId="8" borderId="28" xfId="0" applyFont="1" applyFill="1" applyBorder="1" applyAlignment="1">
      <alignment horizontal="center" vertical="center" wrapText="1"/>
    </xf>
    <xf numFmtId="0" fontId="13" fillId="8" borderId="31" xfId="0" applyFont="1" applyFill="1" applyBorder="1" applyAlignment="1">
      <alignment horizontal="center" vertical="center" wrapText="1"/>
    </xf>
    <xf numFmtId="0" fontId="6" fillId="6" borderId="32" xfId="0" applyFont="1" applyFill="1" applyBorder="1" applyAlignment="1">
      <alignment horizontal="center" vertical="center" wrapText="1"/>
    </xf>
    <xf numFmtId="0" fontId="1" fillId="2" borderId="32" xfId="0" applyFont="1" applyFill="1" applyBorder="1" applyAlignment="1" applyProtection="1">
      <alignment horizontal="center" vertical="center" wrapText="1"/>
    </xf>
    <xf numFmtId="0" fontId="1" fillId="2" borderId="53" xfId="0" applyFont="1" applyFill="1" applyBorder="1" applyAlignment="1" applyProtection="1">
      <alignment horizontal="center" vertical="center" wrapText="1"/>
    </xf>
    <xf numFmtId="0" fontId="14" fillId="0" borderId="4" xfId="0" applyFont="1" applyFill="1" applyBorder="1" applyAlignment="1" applyProtection="1">
      <alignment horizontal="center" vertical="center" wrapText="1"/>
      <protection locked="0"/>
    </xf>
    <xf numFmtId="0" fontId="2" fillId="3" borderId="21" xfId="0" applyFont="1" applyFill="1" applyBorder="1" applyAlignment="1">
      <alignment horizontal="left" vertical="center"/>
    </xf>
    <xf numFmtId="0" fontId="2" fillId="3" borderId="30" xfId="0" applyFont="1" applyFill="1" applyBorder="1" applyAlignment="1">
      <alignment horizontal="left" vertical="center"/>
    </xf>
    <xf numFmtId="0" fontId="2" fillId="0" borderId="21" xfId="0" applyFont="1" applyFill="1" applyBorder="1" applyAlignment="1" applyProtection="1">
      <alignment horizontal="center" vertical="center"/>
      <protection locked="0"/>
    </xf>
    <xf numFmtId="0" fontId="2" fillId="0" borderId="30" xfId="0" applyFont="1" applyFill="1" applyBorder="1" applyAlignment="1" applyProtection="1">
      <alignment horizontal="center" vertical="center"/>
      <protection locked="0"/>
    </xf>
    <xf numFmtId="0" fontId="2" fillId="3" borderId="33" xfId="0" applyFont="1" applyFill="1" applyBorder="1" applyAlignment="1">
      <alignment horizontal="center" vertical="center"/>
    </xf>
    <xf numFmtId="0" fontId="2" fillId="3" borderId="34" xfId="0" applyFont="1" applyFill="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3" borderId="15" xfId="0" applyFont="1" applyFill="1" applyBorder="1" applyAlignment="1">
      <alignment horizontal="center" vertical="center"/>
    </xf>
    <xf numFmtId="0" fontId="2" fillId="0" borderId="15" xfId="0" applyFont="1" applyBorder="1" applyAlignment="1">
      <alignment horizontal="center" vertical="center"/>
    </xf>
    <xf numFmtId="14" fontId="2" fillId="0" borderId="15" xfId="0" applyNumberFormat="1" applyFont="1" applyBorder="1" applyAlignment="1">
      <alignment horizontal="center" vertical="center"/>
    </xf>
    <xf numFmtId="14" fontId="2" fillId="0" borderId="34" xfId="0" applyNumberFormat="1" applyFont="1" applyBorder="1" applyAlignment="1">
      <alignment horizontal="center" vertical="center"/>
    </xf>
    <xf numFmtId="0" fontId="7" fillId="10" borderId="17" xfId="0" applyFont="1" applyFill="1" applyBorder="1" applyAlignment="1">
      <alignment horizontal="center" vertical="center" wrapText="1"/>
    </xf>
    <xf numFmtId="0" fontId="2" fillId="3" borderId="41" xfId="0" applyFont="1" applyFill="1" applyBorder="1" applyAlignment="1">
      <alignment horizontal="center" vertical="center"/>
    </xf>
    <xf numFmtId="0" fontId="2" fillId="3" borderId="35" xfId="0" applyFont="1" applyFill="1" applyBorder="1" applyAlignment="1">
      <alignment horizontal="center" vertical="center"/>
    </xf>
    <xf numFmtId="42" fontId="2" fillId="0" borderId="42" xfId="1" applyFont="1" applyBorder="1" applyAlignment="1">
      <alignment horizontal="center" vertical="center"/>
    </xf>
    <xf numFmtId="42" fontId="2" fillId="0" borderId="43" xfId="1" applyFont="1" applyBorder="1" applyAlignment="1">
      <alignment horizontal="center" vertical="center"/>
    </xf>
    <xf numFmtId="0" fontId="2" fillId="0" borderId="40" xfId="0" applyFont="1" applyBorder="1" applyAlignment="1">
      <alignment horizontal="center" vertical="center"/>
    </xf>
    <xf numFmtId="0" fontId="2" fillId="0" borderId="44" xfId="0" applyFont="1" applyBorder="1" applyAlignment="1">
      <alignment horizontal="center" vertical="center"/>
    </xf>
    <xf numFmtId="0" fontId="2" fillId="0" borderId="43" xfId="0" applyFont="1" applyBorder="1" applyAlignment="1">
      <alignment horizontal="center" vertical="center"/>
    </xf>
    <xf numFmtId="0" fontId="2" fillId="0" borderId="45" xfId="0" applyFont="1" applyBorder="1" applyAlignment="1">
      <alignment horizontal="center" vertical="center"/>
    </xf>
    <xf numFmtId="14" fontId="2" fillId="0" borderId="5" xfId="0" applyNumberFormat="1" applyFont="1" applyBorder="1" applyAlignment="1">
      <alignment horizontal="center" vertical="center"/>
    </xf>
    <xf numFmtId="14" fontId="2" fillId="0" borderId="6" xfId="0" applyNumberFormat="1" applyFont="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0" borderId="8"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16" fillId="6" borderId="10" xfId="0" applyFont="1" applyFill="1" applyBorder="1" applyAlignment="1">
      <alignment horizontal="center" vertical="center"/>
    </xf>
    <xf numFmtId="0" fontId="16" fillId="6" borderId="11" xfId="0" applyFont="1" applyFill="1" applyBorder="1" applyAlignment="1">
      <alignment horizontal="center" vertical="center"/>
    </xf>
    <xf numFmtId="0" fontId="16" fillId="6" borderId="12" xfId="0" applyFont="1" applyFill="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2" fillId="0" borderId="35"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7" borderId="10" xfId="0" applyFont="1" applyFill="1" applyBorder="1" applyAlignment="1" applyProtection="1">
      <alignment horizontal="center" vertical="center" wrapText="1"/>
    </xf>
    <xf numFmtId="0" fontId="2" fillId="7" borderId="11" xfId="0" applyFont="1" applyFill="1" applyBorder="1" applyAlignment="1" applyProtection="1">
      <alignment horizontal="center" vertical="center" wrapText="1"/>
    </xf>
    <xf numFmtId="10" fontId="12" fillId="0" borderId="46" xfId="0" applyNumberFormat="1" applyFont="1" applyFill="1" applyBorder="1" applyAlignment="1">
      <alignment horizontal="center" vertical="center"/>
    </xf>
    <xf numFmtId="10" fontId="12" fillId="0" borderId="18" xfId="0" applyNumberFormat="1" applyFont="1" applyFill="1" applyBorder="1" applyAlignment="1">
      <alignment horizontal="center" vertical="center"/>
    </xf>
    <xf numFmtId="0" fontId="2" fillId="0" borderId="37" xfId="0" applyFont="1" applyBorder="1" applyAlignment="1" applyProtection="1">
      <alignment horizontal="left" vertical="center" wrapText="1"/>
      <protection locked="0"/>
    </xf>
    <xf numFmtId="0" fontId="2" fillId="0" borderId="38" xfId="0" applyFont="1" applyBorder="1" applyAlignment="1" applyProtection="1">
      <alignment horizontal="left" vertical="center" wrapText="1"/>
      <protection locked="0"/>
    </xf>
    <xf numFmtId="0" fontId="2" fillId="0" borderId="39" xfId="0" applyFont="1" applyBorder="1" applyAlignment="1" applyProtection="1">
      <alignment horizontal="left" vertical="center" wrapText="1"/>
      <protection locked="0"/>
    </xf>
    <xf numFmtId="0" fontId="1" fillId="4" borderId="47" xfId="0" applyFont="1" applyFill="1" applyBorder="1" applyAlignment="1">
      <alignment horizontal="left" vertical="center" wrapText="1"/>
    </xf>
    <xf numFmtId="0" fontId="1" fillId="4" borderId="26" xfId="0" applyFont="1" applyFill="1" applyBorder="1" applyAlignment="1">
      <alignment horizontal="left" vertical="center" wrapText="1"/>
    </xf>
    <xf numFmtId="0" fontId="1" fillId="4" borderId="27" xfId="0" applyFont="1" applyFill="1" applyBorder="1" applyAlignment="1">
      <alignment horizontal="left" vertical="center" wrapText="1"/>
    </xf>
    <xf numFmtId="0" fontId="7" fillId="10" borderId="47" xfId="0" applyFont="1" applyFill="1" applyBorder="1" applyAlignment="1">
      <alignment horizontal="center" vertical="center" wrapText="1"/>
    </xf>
    <xf numFmtId="0" fontId="7" fillId="10" borderId="27" xfId="0" applyFont="1" applyFill="1" applyBorder="1" applyAlignment="1">
      <alignment horizontal="center" vertical="center" wrapText="1"/>
    </xf>
    <xf numFmtId="0" fontId="13" fillId="6" borderId="20" xfId="0" applyFont="1" applyFill="1" applyBorder="1" applyAlignment="1">
      <alignment horizontal="center" vertical="center"/>
    </xf>
    <xf numFmtId="0" fontId="13" fillId="6" borderId="21" xfId="0" applyFont="1" applyFill="1" applyBorder="1" applyAlignment="1">
      <alignment horizontal="center" vertical="center"/>
    </xf>
    <xf numFmtId="0" fontId="13" fillId="6" borderId="22" xfId="0" applyFont="1" applyFill="1" applyBorder="1" applyAlignment="1">
      <alignment horizontal="center" vertical="center"/>
    </xf>
    <xf numFmtId="0" fontId="1" fillId="11" borderId="5" xfId="0" applyFont="1" applyFill="1" applyBorder="1" applyAlignment="1">
      <alignment horizontal="center" vertical="center"/>
    </xf>
    <xf numFmtId="0" fontId="1" fillId="0" borderId="49" xfId="0" applyFont="1" applyBorder="1" applyAlignment="1" applyProtection="1">
      <alignment horizontal="center" vertical="center" wrapText="1"/>
    </xf>
    <xf numFmtId="0" fontId="1" fillId="0" borderId="33" xfId="0" applyFont="1" applyBorder="1" applyAlignment="1" applyProtection="1">
      <alignment horizontal="center" vertical="center" wrapText="1"/>
    </xf>
    <xf numFmtId="0" fontId="1" fillId="0" borderId="42" xfId="0" applyFont="1" applyBorder="1" applyAlignment="1" applyProtection="1">
      <alignment horizontal="center" vertical="center" wrapText="1"/>
    </xf>
    <xf numFmtId="0" fontId="17" fillId="11" borderId="5" xfId="0" applyFont="1" applyFill="1" applyBorder="1" applyAlignment="1">
      <alignment horizontal="center" vertical="center"/>
    </xf>
    <xf numFmtId="0" fontId="2" fillId="0" borderId="43"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 fillId="0" borderId="14" xfId="0"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0" fontId="1" fillId="11" borderId="5" xfId="0" applyFont="1" applyFill="1" applyBorder="1" applyAlignment="1">
      <alignment horizontal="center" vertical="center" wrapText="1"/>
    </xf>
    <xf numFmtId="0" fontId="19" fillId="22" borderId="1" xfId="0" applyFont="1" applyFill="1" applyBorder="1" applyAlignment="1">
      <alignment horizontal="center" vertical="center"/>
    </xf>
    <xf numFmtId="0" fontId="19" fillId="22" borderId="2" xfId="0" applyFont="1" applyFill="1" applyBorder="1" applyAlignment="1">
      <alignment horizontal="center" vertical="center"/>
    </xf>
    <xf numFmtId="0" fontId="19" fillId="22" borderId="3" xfId="0" applyFont="1" applyFill="1" applyBorder="1" applyAlignment="1">
      <alignment horizontal="center" vertical="center"/>
    </xf>
    <xf numFmtId="0" fontId="21" fillId="22" borderId="5" xfId="0" applyFont="1" applyFill="1" applyBorder="1" applyAlignment="1">
      <alignment horizontal="left" vertical="center"/>
    </xf>
    <xf numFmtId="0" fontId="21" fillId="22" borderId="6" xfId="0" applyFont="1" applyFill="1" applyBorder="1" applyAlignment="1">
      <alignment horizontal="left" vertical="center"/>
    </xf>
    <xf numFmtId="0" fontId="21" fillId="22" borderId="8" xfId="0" applyFont="1" applyFill="1" applyBorder="1" applyAlignment="1">
      <alignment horizontal="left" vertical="center"/>
    </xf>
    <xf numFmtId="0" fontId="21" fillId="22" borderId="9" xfId="0" applyFont="1" applyFill="1" applyBorder="1" applyAlignment="1">
      <alignment horizontal="left" vertical="center"/>
    </xf>
  </cellXfs>
  <cellStyles count="5">
    <cellStyle name="Hipervínculo" xfId="3" builtinId="8"/>
    <cellStyle name="Moneda [0]" xfId="1" builtinId="7"/>
    <cellStyle name="Normal" xfId="0" builtinId="0"/>
    <cellStyle name="Normal 2" xfId="2" xr:uid="{00000000-0005-0000-0000-000003000000}"/>
    <cellStyle name="Porcentaje" xfId="4" builtinId="5"/>
  </cellStyles>
  <dxfs count="73">
    <dxf>
      <fill>
        <patternFill>
          <bgColor theme="9" tint="-0.24994659260841701"/>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FF0000"/>
        </patternFill>
      </fill>
    </dxf>
    <dxf>
      <fill>
        <patternFill>
          <bgColor theme="1"/>
        </patternFill>
      </fill>
    </dxf>
    <dxf>
      <fill>
        <patternFill>
          <bgColor theme="1"/>
        </patternFill>
      </fill>
    </dxf>
    <dxf>
      <fill>
        <patternFill>
          <bgColor theme="1"/>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rgb="FFFFC000"/>
        </patternFill>
      </fill>
    </dxf>
    <dxf>
      <fill>
        <patternFill>
          <bgColor theme="9"/>
        </patternFill>
      </fill>
    </dxf>
    <dxf>
      <fill>
        <patternFill>
          <bgColor rgb="FFFF0000"/>
        </patternFill>
      </fill>
    </dxf>
    <dxf>
      <fill>
        <patternFill>
          <bgColor theme="9" tint="-0.24994659260841701"/>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C00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11206</xdr:colOff>
      <xdr:row>94</xdr:row>
      <xdr:rowOff>22413</xdr:rowOff>
    </xdr:from>
    <xdr:to>
      <xdr:col>2</xdr:col>
      <xdr:colOff>1030941</xdr:colOff>
      <xdr:row>101</xdr:row>
      <xdr:rowOff>156882</xdr:rowOff>
    </xdr:to>
    <xdr:sp macro="" textlink="">
      <xdr:nvSpPr>
        <xdr:cNvPr id="3" name="Flecha: a la derecha 2">
          <a:extLst>
            <a:ext uri="{FF2B5EF4-FFF2-40B4-BE49-F238E27FC236}">
              <a16:creationId xmlns:a16="http://schemas.microsoft.com/office/drawing/2014/main" id="{F396AA27-D647-4D0E-A575-26682C7DB017}"/>
            </a:ext>
          </a:extLst>
        </xdr:cNvPr>
        <xdr:cNvSpPr/>
      </xdr:nvSpPr>
      <xdr:spPr>
        <a:xfrm>
          <a:off x="2117912" y="30849795"/>
          <a:ext cx="1019735" cy="1467969"/>
        </a:xfrm>
        <a:prstGeom prst="rightArrow">
          <a:avLst/>
        </a:prstGeom>
        <a:solidFill>
          <a:srgbClr val="FFC000"/>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107</xdr:row>
      <xdr:rowOff>22413</xdr:rowOff>
    </xdr:from>
    <xdr:to>
      <xdr:col>2</xdr:col>
      <xdr:colOff>1030941</xdr:colOff>
      <xdr:row>114</xdr:row>
      <xdr:rowOff>156882</xdr:rowOff>
    </xdr:to>
    <xdr:sp macro="" textlink="">
      <xdr:nvSpPr>
        <xdr:cNvPr id="5" name="Flecha: a la derecha 4">
          <a:extLst>
            <a:ext uri="{FF2B5EF4-FFF2-40B4-BE49-F238E27FC236}">
              <a16:creationId xmlns:a16="http://schemas.microsoft.com/office/drawing/2014/main" id="{992A202E-A51B-460F-A8B5-89C7C513DFDC}"/>
            </a:ext>
          </a:extLst>
        </xdr:cNvPr>
        <xdr:cNvSpPr/>
      </xdr:nvSpPr>
      <xdr:spPr>
        <a:xfrm>
          <a:off x="2117912" y="37248354"/>
          <a:ext cx="1019735" cy="1467969"/>
        </a:xfrm>
        <a:prstGeom prst="rightArrow">
          <a:avLst/>
        </a:prstGeom>
        <a:solidFill>
          <a:schemeClr val="accent2"/>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120</xdr:row>
      <xdr:rowOff>22413</xdr:rowOff>
    </xdr:from>
    <xdr:to>
      <xdr:col>2</xdr:col>
      <xdr:colOff>1030941</xdr:colOff>
      <xdr:row>127</xdr:row>
      <xdr:rowOff>156882</xdr:rowOff>
    </xdr:to>
    <xdr:sp macro="" textlink="">
      <xdr:nvSpPr>
        <xdr:cNvPr id="6" name="Flecha: a la derecha 5">
          <a:extLst>
            <a:ext uri="{FF2B5EF4-FFF2-40B4-BE49-F238E27FC236}">
              <a16:creationId xmlns:a16="http://schemas.microsoft.com/office/drawing/2014/main" id="{16C03CA6-E42C-46D1-BD92-224BDC0C647C}"/>
            </a:ext>
          </a:extLst>
        </xdr:cNvPr>
        <xdr:cNvSpPr/>
      </xdr:nvSpPr>
      <xdr:spPr>
        <a:xfrm>
          <a:off x="2117912" y="41685884"/>
          <a:ext cx="1019735" cy="1467969"/>
        </a:xfrm>
        <a:prstGeom prst="rightArrow">
          <a:avLst/>
        </a:prstGeom>
        <a:solidFill>
          <a:schemeClr val="accent2"/>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151</xdr:row>
      <xdr:rowOff>22413</xdr:rowOff>
    </xdr:from>
    <xdr:to>
      <xdr:col>2</xdr:col>
      <xdr:colOff>1030941</xdr:colOff>
      <xdr:row>158</xdr:row>
      <xdr:rowOff>156882</xdr:rowOff>
    </xdr:to>
    <xdr:sp macro="" textlink="">
      <xdr:nvSpPr>
        <xdr:cNvPr id="7" name="Flecha: a la derecha 6">
          <a:extLst>
            <a:ext uri="{FF2B5EF4-FFF2-40B4-BE49-F238E27FC236}">
              <a16:creationId xmlns:a16="http://schemas.microsoft.com/office/drawing/2014/main" id="{9A567D3E-C766-483C-8819-88B9CD585A25}"/>
            </a:ext>
          </a:extLst>
        </xdr:cNvPr>
        <xdr:cNvSpPr/>
      </xdr:nvSpPr>
      <xdr:spPr>
        <a:xfrm>
          <a:off x="2117912" y="87439501"/>
          <a:ext cx="1019735" cy="1523999"/>
        </a:xfrm>
        <a:prstGeom prst="rightArrow">
          <a:avLst/>
        </a:prstGeom>
        <a:solidFill>
          <a:schemeClr val="accent2"/>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142</xdr:row>
      <xdr:rowOff>22413</xdr:rowOff>
    </xdr:from>
    <xdr:to>
      <xdr:col>2</xdr:col>
      <xdr:colOff>1030941</xdr:colOff>
      <xdr:row>149</xdr:row>
      <xdr:rowOff>156882</xdr:rowOff>
    </xdr:to>
    <xdr:sp macro="" textlink="">
      <xdr:nvSpPr>
        <xdr:cNvPr id="8" name="Flecha: a la derecha 7">
          <a:extLst>
            <a:ext uri="{FF2B5EF4-FFF2-40B4-BE49-F238E27FC236}">
              <a16:creationId xmlns:a16="http://schemas.microsoft.com/office/drawing/2014/main" id="{81BA2E1B-D3A0-4099-B90F-0F754F2AB8D3}"/>
            </a:ext>
          </a:extLst>
        </xdr:cNvPr>
        <xdr:cNvSpPr/>
      </xdr:nvSpPr>
      <xdr:spPr>
        <a:xfrm>
          <a:off x="2117912" y="69420442"/>
          <a:ext cx="1019735" cy="1860175"/>
        </a:xfrm>
        <a:prstGeom prst="rightArrow">
          <a:avLst/>
        </a:prstGeom>
        <a:solidFill>
          <a:schemeClr val="accent2"/>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179294</xdr:colOff>
      <xdr:row>0</xdr:row>
      <xdr:rowOff>67236</xdr:rowOff>
    </xdr:from>
    <xdr:to>
      <xdr:col>0</xdr:col>
      <xdr:colOff>893677</xdr:colOff>
      <xdr:row>2</xdr:row>
      <xdr:rowOff>329169</xdr:rowOff>
    </xdr:to>
    <xdr:pic>
      <xdr:nvPicPr>
        <xdr:cNvPr id="3" name="Imagen 2" descr="ICBFNEW">
          <a:extLst>
            <a:ext uri="{FF2B5EF4-FFF2-40B4-BE49-F238E27FC236}">
              <a16:creationId xmlns:a16="http://schemas.microsoft.com/office/drawing/2014/main" id="{03CF5E7A-94EB-403B-ABF2-6645F83F9782}"/>
            </a:ext>
          </a:extLst>
        </xdr:cNvPr>
        <xdr:cNvPicPr/>
      </xdr:nvPicPr>
      <xdr:blipFill>
        <a:blip xmlns:r="http://schemas.openxmlformats.org/officeDocument/2006/relationships" r:embed="rId1"/>
        <a:srcRect/>
        <a:stretch>
          <a:fillRect/>
        </a:stretch>
      </xdr:blipFill>
      <xdr:spPr bwMode="auto">
        <a:xfrm>
          <a:off x="179294" y="67236"/>
          <a:ext cx="714383" cy="1023933"/>
        </a:xfrm>
        <a:prstGeom prst="rect">
          <a:avLst/>
        </a:prstGeom>
        <a:noFill/>
        <a:ln w="9525">
          <a:noFill/>
          <a:miter lim="800000"/>
          <a:headEnd/>
          <a:tailEnd/>
        </a:ln>
      </xdr:spPr>
    </xdr:pic>
    <xdr:clientData/>
  </xdr:twoCellAnchor>
  <xdr:twoCellAnchor editAs="oneCell">
    <xdr:from>
      <xdr:col>6</xdr:col>
      <xdr:colOff>421822</xdr:colOff>
      <xdr:row>11</xdr:row>
      <xdr:rowOff>0</xdr:rowOff>
    </xdr:from>
    <xdr:to>
      <xdr:col>13</xdr:col>
      <xdr:colOff>375214</xdr:colOff>
      <xdr:row>14</xdr:row>
      <xdr:rowOff>123922</xdr:rowOff>
    </xdr:to>
    <xdr:pic>
      <xdr:nvPicPr>
        <xdr:cNvPr id="4" name="Imagen 3">
          <a:extLst>
            <a:ext uri="{FF2B5EF4-FFF2-40B4-BE49-F238E27FC236}">
              <a16:creationId xmlns:a16="http://schemas.microsoft.com/office/drawing/2014/main" id="{4F67F289-97CD-4D04-9678-F7F57D23FA0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08322" y="6286500"/>
          <a:ext cx="7287642" cy="6954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iguel.perez/Documents/Proteccion%20-%20ICBF/2016/11%20SIL%20-%20Captura/SIL%20-%20Anexo%201%20Centro%20de%20Emergencia%20R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arian.ramirez/Documents/MODIFICACION%20DE%20INSTRUMENTOS/F1.IN22.G1.P%20Intervencion%20de%20Apoyo%20RAJ%20v1%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iguel/Desktop/ICBF%20Casa/2022/Directorio/Directorio%20nacional%20de%20entidades%20contratistas%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C. Emergencia (No Manipular)"/>
      <sheetName val="Parametros"/>
      <sheetName val="Registro"/>
      <sheetName val="Consolidado"/>
      <sheetName val="DHA"/>
      <sheetName val="DLD"/>
      <sheetName val="DTH"/>
      <sheetName val="Tablas"/>
      <sheetName val="CFS"/>
      <sheetName val="Listas"/>
    </sheetNames>
    <sheetDataSet>
      <sheetData sheetId="0" refreshError="1"/>
      <sheetData sheetId="1" refreshError="1"/>
      <sheetData sheetId="2"/>
      <sheetData sheetId="3"/>
      <sheetData sheetId="4"/>
      <sheetData sheetId="5"/>
      <sheetData sheetId="6"/>
      <sheetData sheetId="7"/>
      <sheetData sheetId="8" refreshError="1"/>
      <sheetData sheetId="9"/>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Observaciones"/>
      <sheetName val="SIL"/>
      <sheetName val="DB"/>
      <sheetName val="DTH"/>
      <sheetName val="DHA"/>
      <sheetName val="CL"/>
      <sheetName val="Parametros"/>
    </sheetNames>
    <sheetDataSet>
      <sheetData sheetId="0" refreshError="1"/>
      <sheetData sheetId="1" refreshError="1"/>
      <sheetData sheetId="2" refreshError="1"/>
      <sheetData sheetId="3" refreshError="1"/>
      <sheetData sheetId="4" refreshError="1"/>
      <sheetData sheetId="5" refreshError="1"/>
      <sheetData sheetId="6">
        <row r="2">
          <cell r="E2" t="str">
            <v>AMAZONAS</v>
          </cell>
        </row>
        <row r="3">
          <cell r="E3" t="str">
            <v>ANTIOQUIA</v>
          </cell>
        </row>
        <row r="4">
          <cell r="E4" t="str">
            <v>ARAUCA</v>
          </cell>
        </row>
        <row r="5">
          <cell r="E5" t="str">
            <v>ATLÁNTICO</v>
          </cell>
        </row>
        <row r="6">
          <cell r="E6" t="str">
            <v>BOGOTÁ</v>
          </cell>
        </row>
        <row r="7">
          <cell r="E7" t="str">
            <v>BOLÍVAR</v>
          </cell>
        </row>
        <row r="8">
          <cell r="E8" t="str">
            <v>BOYACÁ</v>
          </cell>
        </row>
        <row r="9">
          <cell r="E9" t="str">
            <v>CALDAS</v>
          </cell>
        </row>
        <row r="10">
          <cell r="E10" t="str">
            <v>CAQUETÁ</v>
          </cell>
        </row>
        <row r="11">
          <cell r="E11" t="str">
            <v>CASANARE</v>
          </cell>
        </row>
        <row r="12">
          <cell r="E12" t="str">
            <v>CAUCA</v>
          </cell>
        </row>
        <row r="13">
          <cell r="E13" t="str">
            <v>CÉSAR</v>
          </cell>
        </row>
        <row r="14">
          <cell r="E14" t="str">
            <v>CHOCÓ</v>
          </cell>
        </row>
        <row r="15">
          <cell r="E15" t="str">
            <v>CÓRDOBA</v>
          </cell>
        </row>
        <row r="16">
          <cell r="E16" t="str">
            <v>CUNDINAMARCA</v>
          </cell>
        </row>
        <row r="17">
          <cell r="E17" t="str">
            <v>GUAINIA</v>
          </cell>
        </row>
        <row r="18">
          <cell r="E18" t="str">
            <v>GUAJIRA</v>
          </cell>
        </row>
        <row r="19">
          <cell r="E19" t="str">
            <v>GUAVIARE</v>
          </cell>
        </row>
        <row r="20">
          <cell r="E20" t="str">
            <v>HUILA</v>
          </cell>
        </row>
        <row r="21">
          <cell r="E21" t="str">
            <v>MAGDALENA</v>
          </cell>
        </row>
        <row r="22">
          <cell r="E22" t="str">
            <v>META</v>
          </cell>
        </row>
        <row r="23">
          <cell r="E23" t="str">
            <v>NARIÑO</v>
          </cell>
        </row>
        <row r="24">
          <cell r="E24" t="str">
            <v>NORTE_DE_SANTANDER</v>
          </cell>
        </row>
        <row r="25">
          <cell r="E25" t="str">
            <v>PUTUMAYO</v>
          </cell>
        </row>
        <row r="26">
          <cell r="E26" t="str">
            <v>QUINDIO</v>
          </cell>
        </row>
        <row r="27">
          <cell r="E27" t="str">
            <v>RISARALDA</v>
          </cell>
        </row>
        <row r="28">
          <cell r="E28" t="str">
            <v>SAN_ANDRES</v>
          </cell>
        </row>
        <row r="29">
          <cell r="E29" t="str">
            <v>SANTANDER</v>
          </cell>
        </row>
        <row r="30">
          <cell r="E30" t="str">
            <v>SUCRE</v>
          </cell>
        </row>
        <row r="31">
          <cell r="E31" t="str">
            <v>TOLIMA</v>
          </cell>
        </row>
        <row r="32">
          <cell r="E32" t="str">
            <v>VALLE</v>
          </cell>
        </row>
        <row r="33">
          <cell r="E33" t="str">
            <v>VAÚPES</v>
          </cell>
        </row>
        <row r="34">
          <cell r="E34" t="str">
            <v>VICHADA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io"/>
      <sheetName val="Resumen"/>
      <sheetName val="Listas"/>
    </sheetNames>
    <sheetDataSet>
      <sheetData sheetId="0">
        <row r="1">
          <cell r="B1" t="str">
            <v>Código</v>
          </cell>
          <cell r="C1" t="str">
            <v>Regional</v>
          </cell>
          <cell r="D1" t="str">
            <v>Entidad contratista</v>
          </cell>
          <cell r="E1" t="str">
            <v>NIT Entidad Contratista (123456789-x)</v>
          </cell>
          <cell r="F1" t="str">
            <v>Nombre del representante legal EC</v>
          </cell>
          <cell r="G1" t="str">
            <v>Nombre de la sede de atención
(Si aplica)</v>
          </cell>
          <cell r="H1" t="str">
            <v>Dirección de la sede de atención</v>
          </cell>
          <cell r="I1" t="str">
            <v>Municipio</v>
          </cell>
          <cell r="J1" t="str">
            <v>Centro Zonal</v>
          </cell>
          <cell r="K1" t="str">
            <v>Teléfono fijo</v>
          </cell>
          <cell r="L1" t="str">
            <v>Teléfono móvil</v>
          </cell>
          <cell r="M1" t="str">
            <v>Correo electrónico</v>
          </cell>
          <cell r="N1" t="str">
            <v>Subdirección</v>
          </cell>
          <cell r="O1" t="str">
            <v>Modalidad</v>
          </cell>
          <cell r="P1" t="str">
            <v>Jornada de atención 
(Aplica para Externado)</v>
          </cell>
          <cell r="Q1" t="str">
            <v>Población que atiende</v>
          </cell>
          <cell r="R1" t="str">
            <v>Tipo de discapacidad
(Aplica para población discapacidad)</v>
          </cell>
          <cell r="S1" t="str">
            <v>No. Contrato</v>
          </cell>
          <cell r="T1" t="str">
            <v>Cupos contratados</v>
          </cell>
          <cell r="U1" t="str">
            <v>Fecha de cargue en el SECOP de la aprobación de la póliza
(dd/mm/aaaa)</v>
          </cell>
          <cell r="V1" t="str">
            <v>Fecha de inicio del contrato
(dd/mm/aaaa)</v>
          </cell>
          <cell r="W1" t="str">
            <v>Fecha de finalización del contrato
(dd/mm/aaaa)</v>
          </cell>
          <cell r="X1" t="str">
            <v>Valor del contrato</v>
          </cell>
          <cell r="Y1" t="str">
            <v>Nombre del Supervisor del Contrato</v>
          </cell>
          <cell r="Z1" t="str">
            <v>Cargo del supervisor del contrato</v>
          </cell>
        </row>
        <row r="2">
          <cell r="B2" t="str">
            <v>91-156-1</v>
          </cell>
          <cell r="C2" t="str">
            <v>Amazonas</v>
          </cell>
          <cell r="D2" t="str">
            <v>Fundación MUNAY</v>
          </cell>
          <cell r="E2" t="str">
            <v>900276174-2</v>
          </cell>
          <cell r="F2" t="str">
            <v>Jose Miguel Mendez Tavera</v>
          </cell>
          <cell r="G2" t="str">
            <v>Casa del menor</v>
          </cell>
          <cell r="H2" t="str">
            <v>Carrera 5 Calle 15-40 Barrio La Esperanza</v>
          </cell>
          <cell r="I2" t="str">
            <v>Leticia</v>
          </cell>
          <cell r="J2" t="str">
            <v>Leticia</v>
          </cell>
          <cell r="K2">
            <v>4589728</v>
          </cell>
          <cell r="L2">
            <v>3209663209</v>
          </cell>
          <cell r="M2" t="str">
            <v>fundacionmunay@gmail.com</v>
          </cell>
          <cell r="N2" t="str">
            <v>SRPA</v>
          </cell>
          <cell r="O2" t="str">
            <v>Centro de atención especializada</v>
          </cell>
          <cell r="P2"/>
          <cell r="Q2" t="str">
            <v>SRPA</v>
          </cell>
          <cell r="R2"/>
          <cell r="S2" t="str">
            <v>9100-093-2021</v>
          </cell>
          <cell r="T2">
            <v>17</v>
          </cell>
          <cell r="U2">
            <v>44546</v>
          </cell>
          <cell r="V2">
            <v>44546</v>
          </cell>
          <cell r="W2">
            <v>44773</v>
          </cell>
          <cell r="X2">
            <v>281608859</v>
          </cell>
          <cell r="Y2" t="str">
            <v>Ana Milena Castro Davila</v>
          </cell>
          <cell r="Z2" t="str">
            <v>Coordinador centro zonal</v>
          </cell>
        </row>
        <row r="3">
          <cell r="B3" t="str">
            <v>91-156-2</v>
          </cell>
          <cell r="C3" t="str">
            <v>Amazonas</v>
          </cell>
          <cell r="D3" t="str">
            <v>Fundación MUNAY</v>
          </cell>
          <cell r="E3" t="str">
            <v>900276174-2</v>
          </cell>
          <cell r="F3" t="str">
            <v>Jose Miguel Mendez Tavera</v>
          </cell>
          <cell r="G3" t="str">
            <v>Casa del menor</v>
          </cell>
          <cell r="H3" t="str">
            <v>Carrera 5 Calle 15-40 Barrio La Esperanza</v>
          </cell>
          <cell r="I3" t="str">
            <v>Leticia</v>
          </cell>
          <cell r="J3" t="str">
            <v>Leticia</v>
          </cell>
          <cell r="K3">
            <v>4589728</v>
          </cell>
          <cell r="L3">
            <v>3209663209</v>
          </cell>
          <cell r="M3" t="str">
            <v>fundacionmunay@gmail.com</v>
          </cell>
          <cell r="N3" t="str">
            <v>SRPA</v>
          </cell>
          <cell r="O3" t="str">
            <v>Centro de internamiento preventivo</v>
          </cell>
          <cell r="P3"/>
          <cell r="Q3" t="str">
            <v>SRPA</v>
          </cell>
          <cell r="R3"/>
          <cell r="S3" t="str">
            <v>9100-093-2021</v>
          </cell>
          <cell r="T3">
            <v>8</v>
          </cell>
          <cell r="U3">
            <v>44546</v>
          </cell>
          <cell r="V3">
            <v>44546</v>
          </cell>
          <cell r="W3">
            <v>44773</v>
          </cell>
          <cell r="X3">
            <v>132219884</v>
          </cell>
          <cell r="Y3" t="str">
            <v>Ana Milena Castro Davila</v>
          </cell>
          <cell r="Z3" t="str">
            <v>Coordinador centro zonal</v>
          </cell>
        </row>
        <row r="4">
          <cell r="B4" t="str">
            <v>91-156-3</v>
          </cell>
          <cell r="C4" t="str">
            <v>Amazonas</v>
          </cell>
          <cell r="D4" t="str">
            <v>Fundación MUNAY</v>
          </cell>
          <cell r="E4" t="str">
            <v>900276174-2</v>
          </cell>
          <cell r="F4" t="str">
            <v>Jose Miguel Mendez Tavera</v>
          </cell>
          <cell r="G4" t="str">
            <v>Casa del menor</v>
          </cell>
          <cell r="H4" t="str">
            <v>Carrera 5 Calle 15-40 Barrio La Esperanza</v>
          </cell>
          <cell r="I4" t="str">
            <v>Leticia</v>
          </cell>
          <cell r="J4" t="str">
            <v>Leticia</v>
          </cell>
          <cell r="K4">
            <v>4589728</v>
          </cell>
          <cell r="L4">
            <v>3209663209</v>
          </cell>
          <cell r="M4" t="str">
            <v>fundacionmunay@gmail.com</v>
          </cell>
          <cell r="N4" t="str">
            <v>SRPA</v>
          </cell>
          <cell r="O4" t="str">
            <v>Centro transitorio</v>
          </cell>
          <cell r="P4"/>
          <cell r="Q4" t="str">
            <v>SRPA</v>
          </cell>
          <cell r="R4"/>
          <cell r="S4" t="str">
            <v>9100-093-2021</v>
          </cell>
          <cell r="T4">
            <v>2</v>
          </cell>
          <cell r="U4">
            <v>44546</v>
          </cell>
          <cell r="V4">
            <v>44546</v>
          </cell>
          <cell r="W4">
            <v>44773</v>
          </cell>
          <cell r="X4">
            <v>30806121</v>
          </cell>
          <cell r="Y4" t="str">
            <v>Ana Milena Castro Davila</v>
          </cell>
          <cell r="Z4" t="str">
            <v>Coordinador centro zonal</v>
          </cell>
        </row>
        <row r="5">
          <cell r="B5" t="str">
            <v>91-156-4</v>
          </cell>
          <cell r="C5" t="str">
            <v>Amazonas</v>
          </cell>
          <cell r="D5" t="str">
            <v>Fundación MUNAY</v>
          </cell>
          <cell r="E5" t="str">
            <v>900276174-2</v>
          </cell>
          <cell r="F5" t="str">
            <v>Jose Miguel Mendez Tavera</v>
          </cell>
          <cell r="G5" t="str">
            <v>Casa del menor</v>
          </cell>
          <cell r="H5" t="str">
            <v>Carrera 5 Calle 15-40 Barrio La Esperanza</v>
          </cell>
          <cell r="I5" t="str">
            <v>Leticia</v>
          </cell>
          <cell r="J5" t="str">
            <v>Leticia</v>
          </cell>
          <cell r="K5">
            <v>4589728</v>
          </cell>
          <cell r="L5">
            <v>3209663209</v>
          </cell>
          <cell r="M5" t="str">
            <v>fundacionmunay@gmail.com</v>
          </cell>
          <cell r="N5" t="str">
            <v>SRPA</v>
          </cell>
          <cell r="O5" t="str">
            <v>Libertad vigilada – asistida</v>
          </cell>
          <cell r="P5"/>
          <cell r="Q5" t="str">
            <v>SRPA</v>
          </cell>
          <cell r="R5"/>
          <cell r="S5" t="str">
            <v>9100-094-2021</v>
          </cell>
          <cell r="T5">
            <v>25</v>
          </cell>
          <cell r="U5">
            <v>44546</v>
          </cell>
          <cell r="V5">
            <v>44546</v>
          </cell>
          <cell r="W5">
            <v>44773</v>
          </cell>
          <cell r="X5">
            <v>90662675</v>
          </cell>
          <cell r="Y5" t="str">
            <v>Ana Milena Castro Davila</v>
          </cell>
          <cell r="Z5" t="str">
            <v>Coordinador centro zonal</v>
          </cell>
        </row>
        <row r="6">
          <cell r="B6" t="str">
            <v>91-156-5</v>
          </cell>
          <cell r="C6" t="str">
            <v>Amazonas</v>
          </cell>
          <cell r="D6" t="str">
            <v>Fundación MUNAY</v>
          </cell>
          <cell r="E6" t="str">
            <v>900276174-2</v>
          </cell>
          <cell r="F6" t="str">
            <v>Jose Miguel Mendez Tavera</v>
          </cell>
          <cell r="G6" t="str">
            <v>Casa del menor</v>
          </cell>
          <cell r="H6" t="str">
            <v>Carrera 5 Calle 15-40 Barrio La Esperanza</v>
          </cell>
          <cell r="I6" t="str">
            <v>Leticia</v>
          </cell>
          <cell r="J6" t="str">
            <v>Leticia</v>
          </cell>
          <cell r="K6">
            <v>4589728</v>
          </cell>
          <cell r="L6">
            <v>3209663209</v>
          </cell>
          <cell r="M6" t="str">
            <v>fundacionmunay@gmail.com</v>
          </cell>
          <cell r="N6" t="str">
            <v>SRPA</v>
          </cell>
          <cell r="O6" t="str">
            <v>Intervención de apoyo RAJ</v>
          </cell>
          <cell r="P6"/>
          <cell r="Q6" t="str">
            <v>RAJ</v>
          </cell>
          <cell r="R6"/>
          <cell r="S6" t="str">
            <v>9100-094-2021</v>
          </cell>
          <cell r="T6">
            <v>15</v>
          </cell>
          <cell r="U6">
            <v>44546</v>
          </cell>
          <cell r="V6">
            <v>44546</v>
          </cell>
          <cell r="W6">
            <v>44773</v>
          </cell>
          <cell r="X6">
            <v>41575387.5</v>
          </cell>
          <cell r="Y6" t="str">
            <v>Ana Milena Castro Davila</v>
          </cell>
          <cell r="Z6" t="str">
            <v>Coordinador centro zonal</v>
          </cell>
        </row>
        <row r="7">
          <cell r="B7" t="str">
            <v>05-240-6</v>
          </cell>
          <cell r="C7" t="str">
            <v>Antioquia</v>
          </cell>
          <cell r="D7" t="str">
            <v>Municipio de Amalfi</v>
          </cell>
          <cell r="E7" t="str">
            <v>890981518-0</v>
          </cell>
          <cell r="F7" t="str">
            <v>Federico Gil Jaramillo</v>
          </cell>
          <cell r="G7" t="str">
            <v>Casa de Justicia</v>
          </cell>
          <cell r="H7" t="str">
            <v>Calle 20 Bolivar No. 20-52</v>
          </cell>
          <cell r="I7" t="str">
            <v>Amalfi</v>
          </cell>
          <cell r="J7" t="str">
            <v>Porce Nus</v>
          </cell>
          <cell r="K7" t="str">
            <v>8300090 EXT 106</v>
          </cell>
          <cell r="L7">
            <v>3104317928</v>
          </cell>
          <cell r="M7" t="str">
            <v>gobierno@amalfi-antioquia.gov.co proyectointer.apoyoamalfi@gmail.com</v>
          </cell>
          <cell r="N7" t="str">
            <v>SRD</v>
          </cell>
          <cell r="O7" t="str">
            <v>Intervención de apoyo psicosocial</v>
          </cell>
          <cell r="P7"/>
          <cell r="Q7" t="str">
            <v>Con PARD</v>
          </cell>
          <cell r="R7"/>
          <cell r="S7" t="str">
            <v>0500-677-2021</v>
          </cell>
          <cell r="T7">
            <v>38</v>
          </cell>
          <cell r="U7"/>
          <cell r="V7">
            <v>44513</v>
          </cell>
          <cell r="W7">
            <v>44773</v>
          </cell>
          <cell r="X7">
            <v>133700295</v>
          </cell>
          <cell r="Y7" t="str">
            <v>Lina Maria Clavijo Rendon</v>
          </cell>
          <cell r="Z7" t="str">
            <v>Coordinador centro zonal</v>
          </cell>
        </row>
        <row r="8">
          <cell r="B8" t="str">
            <v>05-78-7</v>
          </cell>
          <cell r="C8" t="str">
            <v>Antioquia</v>
          </cell>
          <cell r="D8" t="str">
            <v>E.S.E - Hospital mental de Antioquia</v>
          </cell>
          <cell r="E8" t="str">
            <v>890905166-8</v>
          </cell>
          <cell r="F8" t="str">
            <v>Alberto Aristizabal Ocampo</v>
          </cell>
          <cell r="G8"/>
          <cell r="H8" t="str">
            <v>Calle 38 No. 55-310 Barrio Santa Ana</v>
          </cell>
          <cell r="I8" t="str">
            <v>Bello</v>
          </cell>
          <cell r="J8" t="str">
            <v>Aburra Norte</v>
          </cell>
          <cell r="K8" t="str">
            <v>4448330 Opción 1. ext. 249-239-133</v>
          </cell>
          <cell r="L8"/>
          <cell r="M8" t="str">
            <v>gerencia@homo.gov.co; coordinacioncpi@homo.gov.co;solicitudcuposcpi@homo.gov.co</v>
          </cell>
          <cell r="N8" t="str">
            <v>SRD</v>
          </cell>
          <cell r="O8" t="str">
            <v>Internado</v>
          </cell>
          <cell r="P8"/>
          <cell r="Q8" t="str">
            <v>Discapacidad</v>
          </cell>
          <cell r="R8" t="str">
            <v>Psicosocial</v>
          </cell>
          <cell r="S8" t="str">
            <v>0500-678-2021</v>
          </cell>
          <cell r="T8">
            <v>228</v>
          </cell>
          <cell r="U8">
            <v>44513</v>
          </cell>
          <cell r="V8">
            <v>44513</v>
          </cell>
          <cell r="W8">
            <v>44773</v>
          </cell>
          <cell r="X8">
            <v>4971299043</v>
          </cell>
          <cell r="Y8" t="str">
            <v>Yesenia Mora Herrera</v>
          </cell>
          <cell r="Z8" t="str">
            <v>Profesional centro zonal</v>
          </cell>
        </row>
        <row r="9">
          <cell r="B9" t="str">
            <v>05-14-8</v>
          </cell>
          <cell r="C9" t="str">
            <v>Antioquia</v>
          </cell>
          <cell r="D9" t="str">
            <v>Asociación de pedagogos reeducadores egresados de la fundación universitaria Luis amigó - ASPERLA</v>
          </cell>
          <cell r="E9" t="str">
            <v>800198682-5</v>
          </cell>
          <cell r="F9" t="str">
            <v>Yurani Caro Silva</v>
          </cell>
          <cell r="G9"/>
          <cell r="H9" t="str">
            <v>Carrera 50c No. 62-69</v>
          </cell>
          <cell r="I9" t="str">
            <v>Medellín</v>
          </cell>
          <cell r="J9" t="str">
            <v>Suroriente</v>
          </cell>
          <cell r="K9" t="str">
            <v>4751820 Opción 3 - 3008240689</v>
          </cell>
          <cell r="L9">
            <v>3008240689</v>
          </cell>
          <cell r="M9" t="str">
            <v>cooracercamiento@asperla.org;</v>
          </cell>
          <cell r="N9" t="str">
            <v>SRD</v>
          </cell>
          <cell r="O9" t="str">
            <v>Intervención de apoyo psicosocial</v>
          </cell>
          <cell r="P9"/>
          <cell r="Q9" t="str">
            <v>Con PARD</v>
          </cell>
          <cell r="R9"/>
          <cell r="S9" t="str">
            <v>0500-684-2021</v>
          </cell>
          <cell r="T9">
            <v>100</v>
          </cell>
          <cell r="U9">
            <v>44544</v>
          </cell>
          <cell r="V9">
            <v>44546</v>
          </cell>
          <cell r="W9">
            <v>44773</v>
          </cell>
          <cell r="X9">
            <v>266458350</v>
          </cell>
          <cell r="Y9" t="str">
            <v>Mauricio Arango Villa</v>
          </cell>
          <cell r="Z9" t="str">
            <v>Profesional centro zonal</v>
          </cell>
        </row>
        <row r="10">
          <cell r="B10" t="str">
            <v>05-57-9</v>
          </cell>
          <cell r="C10" t="str">
            <v>Antioquia</v>
          </cell>
          <cell r="D10" t="str">
            <v>Corporación Creser</v>
          </cell>
          <cell r="E10" t="str">
            <v>811006057-9</v>
          </cell>
          <cell r="F10" t="str">
            <v>Paola Andrea López Higuita</v>
          </cell>
          <cell r="G10" t="str">
            <v>Consumo femenino</v>
          </cell>
          <cell r="H10" t="str">
            <v>Calle 64 No. 50A-66</v>
          </cell>
          <cell r="I10" t="str">
            <v>Medellín</v>
          </cell>
          <cell r="J10" t="str">
            <v>Nororiental</v>
          </cell>
          <cell r="K10">
            <v>2112013</v>
          </cell>
          <cell r="L10">
            <v>3105179846</v>
          </cell>
          <cell r="M10" t="str">
            <v>Creser.mixto@gmail.com;cresercorporacion@gmail.com</v>
          </cell>
          <cell r="N10" t="str">
            <v>SRD</v>
          </cell>
          <cell r="O10" t="str">
            <v>Internado</v>
          </cell>
          <cell r="P10"/>
          <cell r="Q10" t="str">
            <v>Con PARD</v>
          </cell>
          <cell r="R10"/>
          <cell r="S10" t="str">
            <v>0500-685-2021</v>
          </cell>
          <cell r="T10">
            <v>90</v>
          </cell>
          <cell r="U10">
            <v>44544</v>
          </cell>
          <cell r="V10">
            <v>44546</v>
          </cell>
          <cell r="W10">
            <v>44773</v>
          </cell>
          <cell r="X10">
            <v>1009264770</v>
          </cell>
          <cell r="Y10" t="str">
            <v>Gloria Lucia Montoya Arenas</v>
          </cell>
          <cell r="Z10" t="str">
            <v>Profesional centro zonal</v>
          </cell>
        </row>
        <row r="11">
          <cell r="B11" t="str">
            <v>05-57-10</v>
          </cell>
          <cell r="C11" t="str">
            <v>Antioquia</v>
          </cell>
          <cell r="D11" t="str">
            <v>Corporación Creser</v>
          </cell>
          <cell r="E11" t="str">
            <v>811006057-9</v>
          </cell>
          <cell r="F11" t="str">
            <v>Paola Andrea López Higuita</v>
          </cell>
          <cell r="G11" t="str">
            <v>Masculino</v>
          </cell>
          <cell r="H11" t="str">
            <v>Carrera 50C No. 59-71 Prado Centro</v>
          </cell>
          <cell r="I11" t="str">
            <v>Medellín</v>
          </cell>
          <cell r="J11" t="str">
            <v>Nororiental</v>
          </cell>
          <cell r="K11">
            <v>2926457</v>
          </cell>
          <cell r="L11">
            <v>3105179846</v>
          </cell>
          <cell r="M11" t="str">
            <v>creser.colores@gmail.com</v>
          </cell>
          <cell r="N11" t="str">
            <v>SRD</v>
          </cell>
          <cell r="O11" t="str">
            <v>Internado</v>
          </cell>
          <cell r="P11"/>
          <cell r="Q11" t="str">
            <v>Con PARD</v>
          </cell>
          <cell r="R11"/>
          <cell r="S11" t="str">
            <v>0500-685-2021</v>
          </cell>
          <cell r="T11"/>
          <cell r="U11">
            <v>44544</v>
          </cell>
          <cell r="V11">
            <v>44546</v>
          </cell>
          <cell r="W11">
            <v>44773</v>
          </cell>
          <cell r="X11"/>
          <cell r="Y11" t="str">
            <v>Gloria Lucia Montoya Arenas</v>
          </cell>
          <cell r="Z11" t="str">
            <v>Profesional centro zonal</v>
          </cell>
        </row>
        <row r="12">
          <cell r="B12" t="str">
            <v>05-14-11</v>
          </cell>
          <cell r="C12" t="str">
            <v>Antioquia</v>
          </cell>
          <cell r="D12" t="str">
            <v>Asociación de pedagogos reeducadores egresados de la fundación universitaria Luis amigó - ASPERLA</v>
          </cell>
          <cell r="E12" t="str">
            <v>800198682-5</v>
          </cell>
          <cell r="F12" t="str">
            <v>Yurani Caro Silva</v>
          </cell>
          <cell r="G12" t="str">
            <v>El dulce hogar</v>
          </cell>
          <cell r="H12" t="str">
            <v>Calle 67 No. 125-20 Kilómetro 6 Vía Al Mar</v>
          </cell>
          <cell r="I12" t="str">
            <v>Medellín</v>
          </cell>
          <cell r="J12" t="str">
            <v>Suroriente</v>
          </cell>
          <cell r="K12" t="str">
            <v>475 18 20 Opción 8 - Extensión 227</v>
          </cell>
          <cell r="L12"/>
          <cell r="M12" t="str">
            <v>coorhogar@asperla.org; hogarlauravicuna@asperla.org; direccion@asperla.org; nutricion@asperla.org</v>
          </cell>
          <cell r="N12" t="str">
            <v>SRD</v>
          </cell>
          <cell r="O12" t="str">
            <v>Internado</v>
          </cell>
          <cell r="P12"/>
          <cell r="Q12" t="str">
            <v>Victimas de violencia sexual</v>
          </cell>
          <cell r="R12"/>
          <cell r="S12" t="str">
            <v>0500-686-2021</v>
          </cell>
          <cell r="T12">
            <v>50</v>
          </cell>
          <cell r="U12">
            <v>44544</v>
          </cell>
          <cell r="V12">
            <v>44546</v>
          </cell>
          <cell r="W12">
            <v>44773</v>
          </cell>
          <cell r="X12">
            <v>560702650</v>
          </cell>
          <cell r="Y12" t="str">
            <v>Mauricio Arango Villa</v>
          </cell>
          <cell r="Z12" t="str">
            <v>Profesional centro zonal</v>
          </cell>
        </row>
        <row r="13">
          <cell r="B13" t="str">
            <v>05-14-12</v>
          </cell>
          <cell r="C13" t="str">
            <v>Antioquia</v>
          </cell>
          <cell r="D13" t="str">
            <v>Asociación de pedagogos reeducadores egresados de la fundación universitaria Luis amigó - ASPERLA</v>
          </cell>
          <cell r="E13" t="str">
            <v>800198682-5</v>
          </cell>
          <cell r="F13" t="str">
            <v>Yurani Caro Silva</v>
          </cell>
          <cell r="G13"/>
          <cell r="H13" t="str">
            <v>Carrera 50A No. 63-41</v>
          </cell>
          <cell r="I13" t="str">
            <v>Medellín</v>
          </cell>
          <cell r="J13" t="str">
            <v>Nororiental</v>
          </cell>
          <cell r="K13" t="str">
            <v>4484311 Ext. 3 - 3235804308</v>
          </cell>
          <cell r="L13">
            <v>3235804308</v>
          </cell>
          <cell r="M13" t="str">
            <v>direccion@asperla.org; coorapse@asperla.org; gestorinstitucional@asperla.org;</v>
          </cell>
          <cell r="N13" t="str">
            <v>SRD</v>
          </cell>
          <cell r="O13" t="str">
            <v>Apoyo psicológico especializado</v>
          </cell>
          <cell r="P13"/>
          <cell r="Q13" t="str">
            <v>Con PARD</v>
          </cell>
          <cell r="R13"/>
          <cell r="S13" t="str">
            <v>0500-687-2021</v>
          </cell>
          <cell r="T13">
            <v>514</v>
          </cell>
          <cell r="U13">
            <v>44544</v>
          </cell>
          <cell r="V13">
            <v>44546</v>
          </cell>
          <cell r="W13">
            <v>44773</v>
          </cell>
          <cell r="X13">
            <v>1104298160</v>
          </cell>
          <cell r="Y13" t="str">
            <v>Gloria Lucia Montoya Arenas</v>
          </cell>
          <cell r="Z13" t="str">
            <v>Profesional centro zonal</v>
          </cell>
        </row>
        <row r="14">
          <cell r="B14" t="str">
            <v>05-14-13</v>
          </cell>
          <cell r="C14" t="str">
            <v>Antioquia</v>
          </cell>
          <cell r="D14" t="str">
            <v>Asociación de pedagogos reeducadores egresados de la fundación universitaria Luis amigó - ASPERLA</v>
          </cell>
          <cell r="E14" t="str">
            <v>800198682-5</v>
          </cell>
          <cell r="F14" t="str">
            <v>Yurani Caro Silva</v>
          </cell>
          <cell r="G14"/>
          <cell r="H14" t="str">
            <v>Calle 10 No. 4-44 Barrio Jesús</v>
          </cell>
          <cell r="I14" t="str">
            <v>Santafé De Antioquia</v>
          </cell>
          <cell r="J14" t="str">
            <v>Nororiental</v>
          </cell>
          <cell r="K14" t="str">
            <v>4484311 Ext. 3 - 3235804308</v>
          </cell>
          <cell r="L14">
            <v>3235804308</v>
          </cell>
          <cell r="M14" t="str">
            <v>direccion@asperla.org; coorapse@asperla.org; gestorinstitucional@asperla.org;</v>
          </cell>
          <cell r="N14" t="str">
            <v>SRD</v>
          </cell>
          <cell r="O14" t="str">
            <v>Apoyo psicológico especializado</v>
          </cell>
          <cell r="P14"/>
          <cell r="Q14" t="str">
            <v>Con PARD</v>
          </cell>
          <cell r="R14"/>
          <cell r="S14" t="str">
            <v>0500-687-2021</v>
          </cell>
          <cell r="T14"/>
          <cell r="U14">
            <v>44544</v>
          </cell>
          <cell r="V14">
            <v>44546</v>
          </cell>
          <cell r="W14">
            <v>44773</v>
          </cell>
          <cell r="X14"/>
          <cell r="Y14" t="str">
            <v>Gloria Lucia Montoya Arenas</v>
          </cell>
          <cell r="Z14" t="str">
            <v>Profesional centro zonal</v>
          </cell>
        </row>
        <row r="15">
          <cell r="B15" t="str">
            <v>05-14-14</v>
          </cell>
          <cell r="C15" t="str">
            <v>Antioquia</v>
          </cell>
          <cell r="D15" t="str">
            <v>Asociación de pedagogos reeducadores egresados de la fundación universitaria Luis amigó - ASPERLA</v>
          </cell>
          <cell r="E15" t="str">
            <v>800198682-5</v>
          </cell>
          <cell r="F15" t="str">
            <v>Yurani Caro Silva</v>
          </cell>
          <cell r="G15"/>
          <cell r="H15" t="str">
            <v>Carrera 9 No. 53-10</v>
          </cell>
          <cell r="I15" t="str">
            <v>Puerto Berrío</v>
          </cell>
          <cell r="J15" t="str">
            <v>Nororiental</v>
          </cell>
          <cell r="K15" t="str">
            <v>4484311 Ext. 3 - 3235804308</v>
          </cell>
          <cell r="L15">
            <v>3235804308</v>
          </cell>
          <cell r="M15" t="str">
            <v>direccion@asperla.org; coorapse@asperla.org; gestorinstitucional@asperla.org;</v>
          </cell>
          <cell r="N15" t="str">
            <v>SRD</v>
          </cell>
          <cell r="O15" t="str">
            <v>Apoyo psicológico especializado</v>
          </cell>
          <cell r="P15"/>
          <cell r="Q15" t="str">
            <v>Con PARD</v>
          </cell>
          <cell r="R15"/>
          <cell r="S15" t="str">
            <v>0500-687-2021</v>
          </cell>
          <cell r="T15"/>
          <cell r="U15">
            <v>44544</v>
          </cell>
          <cell r="V15">
            <v>44546</v>
          </cell>
          <cell r="W15">
            <v>44773</v>
          </cell>
          <cell r="X15"/>
          <cell r="Y15" t="str">
            <v>Gloria Lucia Montoya Arenas</v>
          </cell>
          <cell r="Z15" t="str">
            <v>Profesional centro zonal</v>
          </cell>
        </row>
        <row r="16">
          <cell r="B16" t="str">
            <v>05-14-15</v>
          </cell>
          <cell r="C16" t="str">
            <v>Antioquia</v>
          </cell>
          <cell r="D16" t="str">
            <v>Asociación de pedagogos reeducadores egresados de la fundación universitaria Luis amigó - ASPERLA</v>
          </cell>
          <cell r="E16" t="str">
            <v>800198682-5</v>
          </cell>
          <cell r="F16" t="str">
            <v>Yurani Caro Silva</v>
          </cell>
          <cell r="G16"/>
          <cell r="H16" t="str">
            <v>Carrera 49 No. 51-11 Interior 202</v>
          </cell>
          <cell r="I16" t="str">
            <v>El Santuario</v>
          </cell>
          <cell r="J16" t="str">
            <v>Nororiental</v>
          </cell>
          <cell r="K16" t="str">
            <v>4484311 Ext. 3 - 3235804308</v>
          </cell>
          <cell r="L16">
            <v>3235804308</v>
          </cell>
          <cell r="M16" t="str">
            <v>direccion@asperla.org; coorapse@asperla.org; gestorinstitucional@asperla.org;</v>
          </cell>
          <cell r="N16" t="str">
            <v>SRD</v>
          </cell>
          <cell r="O16" t="str">
            <v>Apoyo psicológico especializado</v>
          </cell>
          <cell r="P16"/>
          <cell r="Q16" t="str">
            <v>Con PARD</v>
          </cell>
          <cell r="R16"/>
          <cell r="S16" t="str">
            <v>0500-687-2021</v>
          </cell>
          <cell r="T16"/>
          <cell r="U16">
            <v>44544</v>
          </cell>
          <cell r="V16">
            <v>44546</v>
          </cell>
          <cell r="W16">
            <v>44773</v>
          </cell>
          <cell r="X16"/>
          <cell r="Y16" t="str">
            <v>Gloria Lucia Montoya Arenas</v>
          </cell>
          <cell r="Z16" t="str">
            <v>Profesional centro zonal</v>
          </cell>
        </row>
        <row r="17">
          <cell r="B17" t="str">
            <v>05-14-16</v>
          </cell>
          <cell r="C17" t="str">
            <v>Antioquia</v>
          </cell>
          <cell r="D17" t="str">
            <v>Asociación de pedagogos reeducadores egresados de la fundación universitaria Luis amigó - ASPERLA</v>
          </cell>
          <cell r="E17" t="str">
            <v>800198682-5</v>
          </cell>
          <cell r="F17" t="str">
            <v>Yurani Caro Silva</v>
          </cell>
          <cell r="G17"/>
          <cell r="H17" t="str">
            <v>Calle 28 No. 29-39</v>
          </cell>
          <cell r="I17" t="str">
            <v>Urrao</v>
          </cell>
          <cell r="J17" t="str">
            <v>Nororiental</v>
          </cell>
          <cell r="K17" t="str">
            <v>4484311 Ext. 3 - 3235804308</v>
          </cell>
          <cell r="L17">
            <v>3235804308</v>
          </cell>
          <cell r="M17" t="str">
            <v>direccion@asperla.org; coorapse@asperla.org; gestorinstitucional@asperla.org;</v>
          </cell>
          <cell r="N17" t="str">
            <v>SRD</v>
          </cell>
          <cell r="O17" t="str">
            <v>Apoyo psicológico especializado</v>
          </cell>
          <cell r="P17"/>
          <cell r="Q17" t="str">
            <v>Con PARD</v>
          </cell>
          <cell r="R17"/>
          <cell r="S17" t="str">
            <v>0500-687-2021</v>
          </cell>
          <cell r="T17"/>
          <cell r="U17">
            <v>44544</v>
          </cell>
          <cell r="V17">
            <v>44546</v>
          </cell>
          <cell r="W17">
            <v>44773</v>
          </cell>
          <cell r="X17"/>
          <cell r="Y17" t="str">
            <v>Gloria Lucia Montoya Arenas</v>
          </cell>
          <cell r="Z17" t="str">
            <v>Profesional centro zonal</v>
          </cell>
        </row>
        <row r="18">
          <cell r="B18" t="str">
            <v>05-14-17</v>
          </cell>
          <cell r="C18" t="str">
            <v>Antioquia</v>
          </cell>
          <cell r="D18" t="str">
            <v>Asociación de pedagogos reeducadores egresados de la fundación universitaria Luis amigó - ASPERLA</v>
          </cell>
          <cell r="E18" t="str">
            <v>800198682-5</v>
          </cell>
          <cell r="F18" t="str">
            <v>Yurani Caro Silva</v>
          </cell>
          <cell r="G18"/>
          <cell r="H18" t="str">
            <v>Diagonal 55 No. 37-41 Oficina 545</v>
          </cell>
          <cell r="I18" t="str">
            <v>Bello</v>
          </cell>
          <cell r="J18" t="str">
            <v>Nororiental</v>
          </cell>
          <cell r="K18" t="str">
            <v>4484311 Ext. 3 - 3235804308</v>
          </cell>
          <cell r="L18">
            <v>3235804308</v>
          </cell>
          <cell r="M18" t="str">
            <v>direccion@asperla.org; coorapse@asperla.org; gestorinstitucional@asperla.org;</v>
          </cell>
          <cell r="N18" t="str">
            <v>SRD</v>
          </cell>
          <cell r="O18" t="str">
            <v>Apoyo psicológico especializado</v>
          </cell>
          <cell r="P18"/>
          <cell r="Q18" t="str">
            <v>Con PARD</v>
          </cell>
          <cell r="R18"/>
          <cell r="S18" t="str">
            <v>0500-687-2021</v>
          </cell>
          <cell r="T18"/>
          <cell r="U18">
            <v>44544</v>
          </cell>
          <cell r="V18">
            <v>44546</v>
          </cell>
          <cell r="W18">
            <v>44773</v>
          </cell>
          <cell r="X18"/>
          <cell r="Y18" t="str">
            <v>Gloria Lucia Montoya Arenas</v>
          </cell>
          <cell r="Z18" t="str">
            <v>Profesional centro zonal</v>
          </cell>
        </row>
        <row r="19">
          <cell r="B19" t="str">
            <v>05-14-18</v>
          </cell>
          <cell r="C19" t="str">
            <v>Antioquia</v>
          </cell>
          <cell r="D19" t="str">
            <v>Asociación de pedagogos reeducadores egresados de la fundación universitaria Luis amigó - ASPERLA</v>
          </cell>
          <cell r="E19" t="str">
            <v>800198682-5</v>
          </cell>
          <cell r="F19" t="str">
            <v>Yurani Caro Silva</v>
          </cell>
          <cell r="G19"/>
          <cell r="H19" t="str">
            <v>Calle 51 No. 50-31 - Oficina 414</v>
          </cell>
          <cell r="I19" t="str">
            <v>Rionegro</v>
          </cell>
          <cell r="J19" t="str">
            <v>Nororiental</v>
          </cell>
          <cell r="K19" t="str">
            <v>4484311 Ext. 3 - 3235804308</v>
          </cell>
          <cell r="L19">
            <v>3235804308</v>
          </cell>
          <cell r="M19" t="str">
            <v>direccion@asperla.org; coorapse@asperla.org; gestorinstitucional@asperla.org;</v>
          </cell>
          <cell r="N19" t="str">
            <v>SRD</v>
          </cell>
          <cell r="O19" t="str">
            <v>Apoyo psicológico especializado</v>
          </cell>
          <cell r="P19"/>
          <cell r="Q19" t="str">
            <v>Con PARD</v>
          </cell>
          <cell r="R19"/>
          <cell r="S19" t="str">
            <v>0500-687-2021</v>
          </cell>
          <cell r="T19"/>
          <cell r="U19">
            <v>44544</v>
          </cell>
          <cell r="V19">
            <v>44546</v>
          </cell>
          <cell r="W19">
            <v>44773</v>
          </cell>
          <cell r="X19"/>
          <cell r="Y19" t="str">
            <v>Gloria Lucia Montoya Arenas</v>
          </cell>
          <cell r="Z19" t="str">
            <v>Profesional centro zonal</v>
          </cell>
        </row>
        <row r="20">
          <cell r="B20" t="str">
            <v>05-14-19</v>
          </cell>
          <cell r="C20" t="str">
            <v>Antioquia</v>
          </cell>
          <cell r="D20" t="str">
            <v>Asociación de pedagogos reeducadores egresados de la fundación universitaria Luis amigó - ASPERLA</v>
          </cell>
          <cell r="E20" t="str">
            <v>800198682-5</v>
          </cell>
          <cell r="F20" t="str">
            <v>Yurani Caro Silva</v>
          </cell>
          <cell r="G20"/>
          <cell r="H20" t="str">
            <v>Carrera 10 No. 12-26 - Hotel Eridu Local 104</v>
          </cell>
          <cell r="I20" t="str">
            <v>Dabeiba</v>
          </cell>
          <cell r="J20" t="str">
            <v>Nororiental</v>
          </cell>
          <cell r="K20" t="str">
            <v>4484311 Ext. 3 - 3235804308</v>
          </cell>
          <cell r="L20">
            <v>3235804308</v>
          </cell>
          <cell r="M20" t="str">
            <v>direccion@asperla.org; coorapse@asperla.org; gestorinstitucional@asperla.org;</v>
          </cell>
          <cell r="N20" t="str">
            <v>SRD</v>
          </cell>
          <cell r="O20" t="str">
            <v>Apoyo psicológico especializado</v>
          </cell>
          <cell r="P20"/>
          <cell r="Q20" t="str">
            <v>Con PARD</v>
          </cell>
          <cell r="R20"/>
          <cell r="S20" t="str">
            <v>0500-687-2021</v>
          </cell>
          <cell r="T20"/>
          <cell r="U20">
            <v>44544</v>
          </cell>
          <cell r="V20">
            <v>44546</v>
          </cell>
          <cell r="W20">
            <v>44773</v>
          </cell>
          <cell r="X20"/>
          <cell r="Y20" t="str">
            <v>Gloria Lucia Montoya Arenas</v>
          </cell>
          <cell r="Z20" t="str">
            <v>Profesional centro zonal</v>
          </cell>
        </row>
        <row r="21">
          <cell r="B21" t="str">
            <v>05-14-20</v>
          </cell>
          <cell r="C21" t="str">
            <v>Antioquia</v>
          </cell>
          <cell r="D21" t="str">
            <v>Asociación de pedagogos reeducadores egresados de la fundación universitaria Luis amigó - ASPERLA</v>
          </cell>
          <cell r="E21" t="str">
            <v>800198682-5</v>
          </cell>
          <cell r="F21" t="str">
            <v>Yurani Caro Silva</v>
          </cell>
          <cell r="G21"/>
          <cell r="H21" t="str">
            <v>Carrera 21 No. 18 31 Local 101</v>
          </cell>
          <cell r="I21" t="str">
            <v>Yarumal</v>
          </cell>
          <cell r="J21" t="str">
            <v>Nororiental</v>
          </cell>
          <cell r="K21" t="str">
            <v>4484311 Ext. 3 - 3235804308</v>
          </cell>
          <cell r="L21">
            <v>3235804308</v>
          </cell>
          <cell r="M21" t="str">
            <v>direccion@asperla.org; coorapse@asperla.org; gestorinstitucional@asperla.org;</v>
          </cell>
          <cell r="N21" t="str">
            <v>SRD</v>
          </cell>
          <cell r="O21" t="str">
            <v>Apoyo psicológico especializado</v>
          </cell>
          <cell r="P21"/>
          <cell r="Q21" t="str">
            <v>Con PARD</v>
          </cell>
          <cell r="R21"/>
          <cell r="S21" t="str">
            <v>0500-687-2021</v>
          </cell>
          <cell r="T21"/>
          <cell r="U21">
            <v>44544</v>
          </cell>
          <cell r="V21">
            <v>44546</v>
          </cell>
          <cell r="W21">
            <v>44773</v>
          </cell>
          <cell r="X21"/>
          <cell r="Y21" t="str">
            <v>Gloria Lucia Montoya Arenas</v>
          </cell>
          <cell r="Z21" t="str">
            <v>Profesional centro zonal</v>
          </cell>
        </row>
        <row r="22">
          <cell r="B22" t="str">
            <v>05-14-21</v>
          </cell>
          <cell r="C22" t="str">
            <v>Antioquia</v>
          </cell>
          <cell r="D22" t="str">
            <v>Asociación de pedagogos reeducadores egresados de la fundación universitaria Luis amigó - ASPERLA</v>
          </cell>
          <cell r="E22" t="str">
            <v>800198682-5</v>
          </cell>
          <cell r="F22" t="str">
            <v>Yurani Caro Silva</v>
          </cell>
          <cell r="G22"/>
          <cell r="H22" t="str">
            <v>Carrera 50 No. 49-12 Edificio Málaga Local 102</v>
          </cell>
          <cell r="I22" t="str">
            <v>Andes</v>
          </cell>
          <cell r="J22" t="str">
            <v>Nororiental</v>
          </cell>
          <cell r="K22" t="str">
            <v>4484311 Ext. 3 - 3235804308</v>
          </cell>
          <cell r="L22">
            <v>3235804308</v>
          </cell>
          <cell r="M22" t="str">
            <v>direccion@asperla.org; coorapse@asperla.org; gestorinstitucional@asperla.org;</v>
          </cell>
          <cell r="N22" t="str">
            <v>SRD</v>
          </cell>
          <cell r="O22" t="str">
            <v>Apoyo psicológico especializado</v>
          </cell>
          <cell r="P22"/>
          <cell r="Q22" t="str">
            <v>Con PARD</v>
          </cell>
          <cell r="R22"/>
          <cell r="S22" t="str">
            <v>0500-687-2021</v>
          </cell>
          <cell r="T22"/>
          <cell r="U22">
            <v>44544</v>
          </cell>
          <cell r="V22">
            <v>44546</v>
          </cell>
          <cell r="W22">
            <v>44773</v>
          </cell>
          <cell r="X22"/>
          <cell r="Y22" t="str">
            <v>Gloria Lucia Montoya Arenas</v>
          </cell>
          <cell r="Z22" t="str">
            <v>Profesional centro zonal</v>
          </cell>
        </row>
        <row r="23">
          <cell r="B23" t="str">
            <v>05-14-22</v>
          </cell>
          <cell r="C23" t="str">
            <v>Antioquia</v>
          </cell>
          <cell r="D23" t="str">
            <v>Asociación de pedagogos reeducadores egresados de la fundación universitaria Luis amigó - ASPERLA</v>
          </cell>
          <cell r="E23" t="str">
            <v>800198682-5</v>
          </cell>
          <cell r="F23" t="str">
            <v>Yurani Caro Silva</v>
          </cell>
          <cell r="G23"/>
          <cell r="H23" t="str">
            <v>Carrera 99 No. 96-35 Oficina 201</v>
          </cell>
          <cell r="I23" t="str">
            <v>Apartadó</v>
          </cell>
          <cell r="J23" t="str">
            <v>Nororiental</v>
          </cell>
          <cell r="K23" t="str">
            <v>4484311 Ext. 3 - 3235804308</v>
          </cell>
          <cell r="L23">
            <v>3235804308</v>
          </cell>
          <cell r="M23" t="str">
            <v>direccion@asperla.org; coorapse@asperla.org; gestorinstitucional@asperla.org;</v>
          </cell>
          <cell r="N23" t="str">
            <v>SRD</v>
          </cell>
          <cell r="O23" t="str">
            <v>Apoyo psicológico especializado</v>
          </cell>
          <cell r="P23"/>
          <cell r="Q23" t="str">
            <v>Con PARD</v>
          </cell>
          <cell r="R23"/>
          <cell r="S23" t="str">
            <v>0500-687-2021</v>
          </cell>
          <cell r="T23"/>
          <cell r="U23">
            <v>44544</v>
          </cell>
          <cell r="V23">
            <v>44546</v>
          </cell>
          <cell r="W23">
            <v>44773</v>
          </cell>
          <cell r="X23"/>
          <cell r="Y23" t="str">
            <v>Gloria Lucia Montoya Arenas</v>
          </cell>
          <cell r="Z23" t="str">
            <v>Profesional centro zonal</v>
          </cell>
        </row>
        <row r="24">
          <cell r="B24" t="str">
            <v>05-14-23</v>
          </cell>
          <cell r="C24" t="str">
            <v>Antioquia</v>
          </cell>
          <cell r="D24" t="str">
            <v>Asociación de pedagogos reeducadores egresados de la fundación universitaria Luis amigó - ASPERLA</v>
          </cell>
          <cell r="E24" t="str">
            <v>800198682-5</v>
          </cell>
          <cell r="F24" t="str">
            <v>Yurani Caro Silva</v>
          </cell>
          <cell r="G24"/>
          <cell r="H24" t="str">
            <v>Calle 51 No. 50-66 Oficina 102</v>
          </cell>
          <cell r="I24" t="str">
            <v>Itagui</v>
          </cell>
          <cell r="J24" t="str">
            <v>Nororiental</v>
          </cell>
          <cell r="K24" t="str">
            <v>4484311 Ext. 3 - 3235804308</v>
          </cell>
          <cell r="L24">
            <v>3235804308</v>
          </cell>
          <cell r="M24" t="str">
            <v>direccion@asperla.org; coorapse@asperla.org; gestorinstitucional@asperla.org;</v>
          </cell>
          <cell r="N24" t="str">
            <v>SRD</v>
          </cell>
          <cell r="O24" t="str">
            <v>Apoyo psicológico especializado</v>
          </cell>
          <cell r="P24"/>
          <cell r="Q24" t="str">
            <v>Con PARD</v>
          </cell>
          <cell r="R24"/>
          <cell r="S24" t="str">
            <v>0500-687-2021</v>
          </cell>
          <cell r="T24"/>
          <cell r="U24">
            <v>44544</v>
          </cell>
          <cell r="V24">
            <v>44546</v>
          </cell>
          <cell r="W24">
            <v>44773</v>
          </cell>
          <cell r="X24"/>
          <cell r="Y24" t="str">
            <v>Gloria Lucia Montoya Arenas</v>
          </cell>
          <cell r="Z24" t="str">
            <v>Profesional centro zonal</v>
          </cell>
        </row>
        <row r="25">
          <cell r="B25" t="str">
            <v>05-14-24</v>
          </cell>
          <cell r="C25" t="str">
            <v>Antioquia</v>
          </cell>
          <cell r="D25" t="str">
            <v>Asociación de pedagogos reeducadores egresados de la fundación universitaria Luis amigó - ASPERLA</v>
          </cell>
          <cell r="E25" t="str">
            <v>800198682-5</v>
          </cell>
          <cell r="F25" t="str">
            <v>Yurani Caro Silva</v>
          </cell>
          <cell r="G25"/>
          <cell r="H25" t="str">
            <v>Calle 20 No. 20-323</v>
          </cell>
          <cell r="I25" t="str">
            <v>Yolombó</v>
          </cell>
          <cell r="J25" t="str">
            <v>Nororiental</v>
          </cell>
          <cell r="K25" t="str">
            <v>4484311 Ext. 3 - 3235804308</v>
          </cell>
          <cell r="L25">
            <v>3235804308</v>
          </cell>
          <cell r="M25" t="str">
            <v>direccion@asperla.org; coorapse@asperla.org; gestorinstitucional@asperla.org;</v>
          </cell>
          <cell r="N25" t="str">
            <v>SRD</v>
          </cell>
          <cell r="O25" t="str">
            <v>Apoyo psicológico especializado</v>
          </cell>
          <cell r="P25"/>
          <cell r="Q25" t="str">
            <v>Con PARD</v>
          </cell>
          <cell r="R25"/>
          <cell r="S25" t="str">
            <v>0500-687-2021</v>
          </cell>
          <cell r="T25"/>
          <cell r="U25">
            <v>44544</v>
          </cell>
          <cell r="V25">
            <v>44546</v>
          </cell>
          <cell r="W25">
            <v>44773</v>
          </cell>
          <cell r="X25"/>
          <cell r="Y25" t="str">
            <v>Gloria Lucia Montoya Arenas</v>
          </cell>
          <cell r="Z25" t="str">
            <v>Profesional centro zonal</v>
          </cell>
        </row>
        <row r="26">
          <cell r="B26" t="str">
            <v>05-14-25</v>
          </cell>
          <cell r="C26" t="str">
            <v>Antioquia</v>
          </cell>
          <cell r="D26" t="str">
            <v>Asociación de pedagogos reeducadores egresados de la fundación universitaria Luis amigó - ASPERLA</v>
          </cell>
          <cell r="E26" t="str">
            <v>800198682-5</v>
          </cell>
          <cell r="F26" t="str">
            <v>Yurani Caro Silva</v>
          </cell>
          <cell r="G26"/>
          <cell r="H26" t="str">
            <v>Calle 23 No. 8-135 Barrio Kennedy</v>
          </cell>
          <cell r="I26" t="str">
            <v>Caucasia</v>
          </cell>
          <cell r="J26" t="str">
            <v>Nororiental</v>
          </cell>
          <cell r="K26" t="str">
            <v>4484311 Ext. 3 - 3235804308</v>
          </cell>
          <cell r="L26">
            <v>3235804308</v>
          </cell>
          <cell r="M26" t="str">
            <v>direccion@asperla.org; coorapse@asperla.org; gestorinstitucional@asperla.org;</v>
          </cell>
          <cell r="N26" t="str">
            <v>SRD</v>
          </cell>
          <cell r="O26" t="str">
            <v>Apoyo psicológico especializado</v>
          </cell>
          <cell r="P26"/>
          <cell r="Q26" t="str">
            <v>Con PARD</v>
          </cell>
          <cell r="R26"/>
          <cell r="S26" t="str">
            <v>0500-687-2021</v>
          </cell>
          <cell r="T26"/>
          <cell r="U26">
            <v>44544</v>
          </cell>
          <cell r="V26">
            <v>44546</v>
          </cell>
          <cell r="W26">
            <v>44773</v>
          </cell>
          <cell r="X26"/>
          <cell r="Y26" t="str">
            <v>Gloria Lucia Montoya Arenas</v>
          </cell>
          <cell r="Z26" t="str">
            <v>Profesional centro zonal</v>
          </cell>
        </row>
        <row r="27">
          <cell r="B27" t="str">
            <v>05-194-26</v>
          </cell>
          <cell r="C27" t="str">
            <v>Antioquia</v>
          </cell>
          <cell r="D27" t="str">
            <v>Fundación Sanar</v>
          </cell>
          <cell r="E27" t="str">
            <v>900196085-1</v>
          </cell>
          <cell r="F27" t="str">
            <v>Gladis Pabon Toro</v>
          </cell>
          <cell r="G27"/>
          <cell r="H27" t="str">
            <v>Calle 51 No. 47a-12</v>
          </cell>
          <cell r="I27" t="str">
            <v>Itagui</v>
          </cell>
          <cell r="J27" t="str">
            <v>Aburra Sur</v>
          </cell>
          <cell r="K27">
            <v>3773357</v>
          </cell>
          <cell r="L27">
            <v>3014274491</v>
          </cell>
          <cell r="M27" t="str">
            <v>mifundacionsanarc@gmail.com</v>
          </cell>
          <cell r="N27" t="str">
            <v>SRD</v>
          </cell>
          <cell r="O27" t="str">
            <v>Intervención de apoyo psicosocial</v>
          </cell>
          <cell r="P27"/>
          <cell r="Q27" t="str">
            <v>Con PARD</v>
          </cell>
          <cell r="R27"/>
          <cell r="S27" t="str">
            <v>0500-688-2021</v>
          </cell>
          <cell r="T27">
            <v>100</v>
          </cell>
          <cell r="U27">
            <v>44546</v>
          </cell>
          <cell r="V27">
            <v>44546</v>
          </cell>
          <cell r="W27">
            <v>44773</v>
          </cell>
          <cell r="X27">
            <v>266458350</v>
          </cell>
          <cell r="Y27" t="str">
            <v>Ivonne Rocio Hurtado Villaquiran</v>
          </cell>
          <cell r="Z27" t="str">
            <v>Profesional centro zonal</v>
          </cell>
        </row>
        <row r="28">
          <cell r="B28" t="str">
            <v>05-194-27</v>
          </cell>
          <cell r="C28" t="str">
            <v>Antioquia</v>
          </cell>
          <cell r="D28" t="str">
            <v>Fundación Sanar</v>
          </cell>
          <cell r="E28" t="str">
            <v>900196085-1</v>
          </cell>
          <cell r="F28" t="str">
            <v>Gladis Pabon Toro</v>
          </cell>
          <cell r="G28"/>
          <cell r="H28" t="str">
            <v>Calle 51 No. 47a-12</v>
          </cell>
          <cell r="I28" t="str">
            <v>Itagui</v>
          </cell>
          <cell r="J28" t="str">
            <v>Aburra Sur</v>
          </cell>
          <cell r="K28">
            <v>3773357</v>
          </cell>
          <cell r="L28">
            <v>3168290475</v>
          </cell>
          <cell r="M28" t="str">
            <v>mifundacionsanarc@gmail.com</v>
          </cell>
          <cell r="N28" t="str">
            <v>SRD</v>
          </cell>
          <cell r="O28" t="str">
            <v>Apoyo psicológico especializado</v>
          </cell>
          <cell r="P28"/>
          <cell r="Q28" t="str">
            <v>Con PARD</v>
          </cell>
          <cell r="R28"/>
          <cell r="S28" t="str">
            <v>0500-688-2021</v>
          </cell>
          <cell r="T28">
            <v>72</v>
          </cell>
          <cell r="U28">
            <v>44546</v>
          </cell>
          <cell r="V28">
            <v>44546</v>
          </cell>
          <cell r="W28">
            <v>44773</v>
          </cell>
          <cell r="X28">
            <v>154687680</v>
          </cell>
          <cell r="Y28" t="str">
            <v>Ivonne Rocio Hurtado Villaquiran</v>
          </cell>
          <cell r="Z28" t="str">
            <v>Profesional centro zonal</v>
          </cell>
        </row>
        <row r="29">
          <cell r="B29" t="str">
            <v>05-63-28</v>
          </cell>
          <cell r="C29" t="str">
            <v>Antioquia</v>
          </cell>
          <cell r="D29" t="str">
            <v>Corporación Hogar</v>
          </cell>
          <cell r="E29" t="str">
            <v>800190245-3</v>
          </cell>
          <cell r="F29" t="str">
            <v>Mercedes Lucía Pereira Yepes</v>
          </cell>
          <cell r="G29"/>
          <cell r="H29" t="str">
            <v>Carrera 41 No. 46-111</v>
          </cell>
          <cell r="I29" t="str">
            <v>Medellín</v>
          </cell>
          <cell r="J29" t="str">
            <v>Nororiental</v>
          </cell>
          <cell r="K29" t="str">
            <v>2181827 - 2394408</v>
          </cell>
          <cell r="L29"/>
          <cell r="M29" t="str">
            <v>trabajosocial@corporacionhogar.org.co;info@corporacionhogar.org.co</v>
          </cell>
          <cell r="N29" t="str">
            <v>SRD</v>
          </cell>
          <cell r="O29" t="str">
            <v>Internado</v>
          </cell>
          <cell r="P29"/>
          <cell r="Q29" t="str">
            <v>Con PARD</v>
          </cell>
          <cell r="R29"/>
          <cell r="S29" t="str">
            <v>0500-689-2021</v>
          </cell>
          <cell r="T29">
            <v>50</v>
          </cell>
          <cell r="U29">
            <v>44544</v>
          </cell>
          <cell r="V29">
            <v>44546</v>
          </cell>
          <cell r="W29">
            <v>44773</v>
          </cell>
          <cell r="X29">
            <v>560702650</v>
          </cell>
          <cell r="Y29" t="str">
            <v>Gloria Lucia Montoya Arenas</v>
          </cell>
          <cell r="Z29" t="str">
            <v>Profesional centro zonal</v>
          </cell>
        </row>
        <row r="30">
          <cell r="B30" t="str">
            <v>05-14-29</v>
          </cell>
          <cell r="C30" t="str">
            <v>Antioquia</v>
          </cell>
          <cell r="D30" t="str">
            <v>Asociación de pedagogos reeducadores egresados de la fundación universitaria Luis amigó - ASPERLA</v>
          </cell>
          <cell r="E30" t="str">
            <v>800198682-5</v>
          </cell>
          <cell r="F30" t="str">
            <v>Yurani Caro Silva</v>
          </cell>
          <cell r="G30"/>
          <cell r="H30" t="str">
            <v>Calle 10 No. 4-44 Barrio Jesús</v>
          </cell>
          <cell r="I30" t="str">
            <v>Santafé De Antioquia</v>
          </cell>
          <cell r="J30" t="str">
            <v>Noroccidental</v>
          </cell>
          <cell r="K30" t="str">
            <v>6044751820 Opción 3</v>
          </cell>
          <cell r="L30" t="str">
            <v>3008546331
3135105577</v>
          </cell>
          <cell r="M30" t="str">
            <v>direccion@asperla.org
coordespertar@asperla.org
coordespertar2@asperla.org
asperla.santafe@asperla.org</v>
          </cell>
          <cell r="N30" t="str">
            <v>SRD</v>
          </cell>
          <cell r="O30" t="str">
            <v>Intervención de apoyo psicosocial</v>
          </cell>
          <cell r="P30"/>
          <cell r="Q30" t="str">
            <v>Con PARD</v>
          </cell>
          <cell r="R30"/>
          <cell r="S30" t="str">
            <v>0500-690-2021</v>
          </cell>
          <cell r="T30">
            <v>150</v>
          </cell>
          <cell r="U30">
            <v>44546</v>
          </cell>
          <cell r="V30">
            <v>44546</v>
          </cell>
          <cell r="W30">
            <v>44773</v>
          </cell>
          <cell r="X30">
            <v>399687525</v>
          </cell>
          <cell r="Y30" t="str">
            <v>Claribel Guzman Castrillón</v>
          </cell>
          <cell r="Z30" t="str">
            <v>Profesional centro zonal</v>
          </cell>
        </row>
        <row r="31">
          <cell r="B31" t="str">
            <v>05-14-30</v>
          </cell>
          <cell r="C31" t="str">
            <v>Antioquia</v>
          </cell>
          <cell r="D31" t="str">
            <v>Asociación de pedagogos reeducadores egresados de la fundación universitaria Luis amigó - ASPERLA</v>
          </cell>
          <cell r="E31" t="str">
            <v>800198682-5</v>
          </cell>
          <cell r="F31" t="str">
            <v>Yurani Caro Silva</v>
          </cell>
          <cell r="G31"/>
          <cell r="H31" t="str">
            <v>Carrera 50C No. 62-69 - Barrio Prado Centro</v>
          </cell>
          <cell r="I31" t="str">
            <v>Medellín</v>
          </cell>
          <cell r="J31" t="str">
            <v>Noroccidental</v>
          </cell>
          <cell r="K31" t="str">
            <v>6044751820 Opción 3</v>
          </cell>
          <cell r="L31" t="str">
            <v>3008546331
3135105577</v>
          </cell>
          <cell r="M31" t="str">
            <v>direccion@asperla.org
coordespertar@asperla.org
coordespertar2@asperla.org
asperla.santafe@asperla.org</v>
          </cell>
          <cell r="N31" t="str">
            <v>SRD</v>
          </cell>
          <cell r="O31" t="str">
            <v>Intervención de apoyo psicosocial</v>
          </cell>
          <cell r="P31"/>
          <cell r="Q31" t="str">
            <v>Con PARD</v>
          </cell>
          <cell r="R31"/>
          <cell r="S31" t="str">
            <v>0500-690-2021</v>
          </cell>
          <cell r="T31"/>
          <cell r="U31">
            <v>44546</v>
          </cell>
          <cell r="V31">
            <v>44546</v>
          </cell>
          <cell r="W31">
            <v>44773</v>
          </cell>
          <cell r="X31"/>
          <cell r="Y31" t="str">
            <v>Claribel Guzman Castrillón</v>
          </cell>
          <cell r="Z31" t="str">
            <v>Profesional centro zonal</v>
          </cell>
        </row>
        <row r="32">
          <cell r="B32" t="str">
            <v>05-55-31</v>
          </cell>
          <cell r="C32" t="str">
            <v>Antioquia</v>
          </cell>
          <cell r="D32" t="str">
            <v>Corporación centro de atención especializada Crecer</v>
          </cell>
          <cell r="E32" t="str">
            <v>811039146-8</v>
          </cell>
          <cell r="F32" t="str">
            <v>Wilson Dario Toro Zapata</v>
          </cell>
          <cell r="G32"/>
          <cell r="H32" t="str">
            <v>Carrera 29 N 27-32</v>
          </cell>
          <cell r="I32" t="str">
            <v>Frontino</v>
          </cell>
          <cell r="J32" t="str">
            <v>Nororiental</v>
          </cell>
          <cell r="K32">
            <v>5576891</v>
          </cell>
          <cell r="L32"/>
          <cell r="M32" t="str">
            <v>intervenciondeapoyopsicosocial@gmail.com - caecadmon@gmail.com</v>
          </cell>
          <cell r="N32" t="str">
            <v>SRD</v>
          </cell>
          <cell r="O32" t="str">
            <v>Intervención de apoyo psicosocial</v>
          </cell>
          <cell r="P32"/>
          <cell r="Q32" t="str">
            <v>Con PARD</v>
          </cell>
          <cell r="R32"/>
          <cell r="S32" t="str">
            <v>0500-691-2021</v>
          </cell>
          <cell r="T32">
            <v>245</v>
          </cell>
          <cell r="U32">
            <v>44544</v>
          </cell>
          <cell r="V32">
            <v>44546</v>
          </cell>
          <cell r="W32">
            <v>44773</v>
          </cell>
          <cell r="X32">
            <v>652822958</v>
          </cell>
          <cell r="Y32" t="str">
            <v>Gloria Lucia Montoya Arenas</v>
          </cell>
          <cell r="Z32" t="str">
            <v>Profesional centro zonal</v>
          </cell>
        </row>
        <row r="33">
          <cell r="B33" t="str">
            <v>05-55-32</v>
          </cell>
          <cell r="C33" t="str">
            <v>Antioquia</v>
          </cell>
          <cell r="D33" t="str">
            <v>Corporación centro de atención especializada Crecer</v>
          </cell>
          <cell r="E33" t="str">
            <v>811039146-8</v>
          </cell>
          <cell r="F33" t="str">
            <v>Wilson Dario Toro Zapata</v>
          </cell>
          <cell r="G33"/>
          <cell r="H33" t="str">
            <v>Carrera 18 No. 21-48</v>
          </cell>
          <cell r="I33" t="str">
            <v>Yarumal</v>
          </cell>
          <cell r="J33" t="str">
            <v>Nororiental</v>
          </cell>
          <cell r="K33">
            <v>5576891</v>
          </cell>
          <cell r="L33"/>
          <cell r="M33" t="str">
            <v>intervenciondeapoyopsicosocial@gmail.com - caecadmon@gmail.com</v>
          </cell>
          <cell r="N33" t="str">
            <v>SRD</v>
          </cell>
          <cell r="O33" t="str">
            <v>Intervención de apoyo psicosocial</v>
          </cell>
          <cell r="P33"/>
          <cell r="Q33" t="str">
            <v>Con PARD</v>
          </cell>
          <cell r="R33"/>
          <cell r="S33" t="str">
            <v>0500-691-2021</v>
          </cell>
          <cell r="T33"/>
          <cell r="U33">
            <v>44544</v>
          </cell>
          <cell r="V33">
            <v>44546</v>
          </cell>
          <cell r="W33">
            <v>44773</v>
          </cell>
          <cell r="X33"/>
          <cell r="Y33" t="str">
            <v>Gloria Lucia Montoya Arenas</v>
          </cell>
          <cell r="Z33" t="str">
            <v>Profesional centro zonal</v>
          </cell>
        </row>
        <row r="34">
          <cell r="B34" t="str">
            <v>05-55-33</v>
          </cell>
          <cell r="C34" t="str">
            <v>Antioquia</v>
          </cell>
          <cell r="D34" t="str">
            <v>Corporación centro de atención especializada Crecer</v>
          </cell>
          <cell r="E34" t="str">
            <v>811039146-8</v>
          </cell>
          <cell r="F34" t="str">
            <v>Wilson Dario Toro Zapata</v>
          </cell>
          <cell r="G34"/>
          <cell r="H34" t="str">
            <v>Carrera 31 No. 22-131</v>
          </cell>
          <cell r="I34" t="str">
            <v>Urrao</v>
          </cell>
          <cell r="J34" t="str">
            <v>Nororiental</v>
          </cell>
          <cell r="K34">
            <v>5576891</v>
          </cell>
          <cell r="L34"/>
          <cell r="M34" t="str">
            <v>intervenciondeapoyopsicosocial@gmail.com - caecadmon@gmail.com</v>
          </cell>
          <cell r="N34" t="str">
            <v>SRD</v>
          </cell>
          <cell r="O34" t="str">
            <v>Intervención de apoyo psicosocial</v>
          </cell>
          <cell r="P34"/>
          <cell r="Q34" t="str">
            <v>Con PARD</v>
          </cell>
          <cell r="R34"/>
          <cell r="S34" t="str">
            <v>0500-691-2021</v>
          </cell>
          <cell r="T34"/>
          <cell r="U34">
            <v>44544</v>
          </cell>
          <cell r="V34">
            <v>44546</v>
          </cell>
          <cell r="W34">
            <v>44773</v>
          </cell>
          <cell r="X34"/>
          <cell r="Y34" t="str">
            <v>Gloria Lucia Montoya Arenas</v>
          </cell>
          <cell r="Z34" t="str">
            <v>Profesional centro zonal</v>
          </cell>
        </row>
        <row r="35">
          <cell r="B35" t="str">
            <v>05-55-34</v>
          </cell>
          <cell r="C35" t="str">
            <v>Antioquia</v>
          </cell>
          <cell r="D35" t="str">
            <v>Corporación centro de atención especializada Crecer</v>
          </cell>
          <cell r="E35" t="str">
            <v>811039146-8</v>
          </cell>
          <cell r="F35" t="str">
            <v>Wilson Dario Toro Zapata</v>
          </cell>
          <cell r="G35"/>
          <cell r="H35" t="str">
            <v>Carrera 8 No. 9-25</v>
          </cell>
          <cell r="I35" t="str">
            <v>Sonson</v>
          </cell>
          <cell r="J35" t="str">
            <v>Nororiental</v>
          </cell>
          <cell r="K35">
            <v>5576891</v>
          </cell>
          <cell r="L35"/>
          <cell r="M35" t="str">
            <v>intervenciondeapoyopsicosocial@gmail.com - caecadmon@gmail.com</v>
          </cell>
          <cell r="N35" t="str">
            <v>SRD</v>
          </cell>
          <cell r="O35" t="str">
            <v>Intervención de apoyo psicosocial</v>
          </cell>
          <cell r="P35"/>
          <cell r="Q35" t="str">
            <v>Con PARD</v>
          </cell>
          <cell r="R35"/>
          <cell r="S35" t="str">
            <v>0500-691-2021</v>
          </cell>
          <cell r="T35"/>
          <cell r="U35">
            <v>44544</v>
          </cell>
          <cell r="V35">
            <v>44546</v>
          </cell>
          <cell r="W35">
            <v>44773</v>
          </cell>
          <cell r="X35"/>
          <cell r="Y35" t="str">
            <v>Gloria Lucia Montoya Arenas</v>
          </cell>
          <cell r="Z35" t="str">
            <v>Profesional centro zonal</v>
          </cell>
        </row>
        <row r="36">
          <cell r="B36" t="str">
            <v>05-55-35</v>
          </cell>
          <cell r="C36" t="str">
            <v>Antioquia</v>
          </cell>
          <cell r="D36" t="str">
            <v>Corporación centro de atención especializada Crecer</v>
          </cell>
          <cell r="E36" t="str">
            <v>811039146-8</v>
          </cell>
          <cell r="F36" t="str">
            <v>Wilson Dario Toro Zapata</v>
          </cell>
          <cell r="G36"/>
          <cell r="H36" t="str">
            <v>Calle 48 No. 4-29</v>
          </cell>
          <cell r="I36" t="str">
            <v>Puerto Berrío</v>
          </cell>
          <cell r="J36" t="str">
            <v>Nororiental</v>
          </cell>
          <cell r="K36">
            <v>5576891</v>
          </cell>
          <cell r="L36"/>
          <cell r="M36" t="str">
            <v>intervenciondeapoyopsicosocial@gmail.com - caecadmon@gmail.com</v>
          </cell>
          <cell r="N36" t="str">
            <v>SRD</v>
          </cell>
          <cell r="O36" t="str">
            <v>Intervención de apoyo psicosocial</v>
          </cell>
          <cell r="P36"/>
          <cell r="Q36" t="str">
            <v>Con PARD</v>
          </cell>
          <cell r="R36"/>
          <cell r="S36" t="str">
            <v>0500-691-2021</v>
          </cell>
          <cell r="T36"/>
          <cell r="U36">
            <v>44544</v>
          </cell>
          <cell r="V36">
            <v>44546</v>
          </cell>
          <cell r="W36">
            <v>44773</v>
          </cell>
          <cell r="X36"/>
          <cell r="Y36" t="str">
            <v>Gloria Lucia Montoya Arenas</v>
          </cell>
          <cell r="Z36" t="str">
            <v>Profesional centro zonal</v>
          </cell>
        </row>
        <row r="37">
          <cell r="B37" t="str">
            <v>05-55-36</v>
          </cell>
          <cell r="C37" t="str">
            <v>Antioquia</v>
          </cell>
          <cell r="D37" t="str">
            <v>Corporación centro de atención especializada Crecer</v>
          </cell>
          <cell r="E37" t="str">
            <v>811039146-8</v>
          </cell>
          <cell r="F37" t="str">
            <v>Wilson Dario Toro Zapata</v>
          </cell>
          <cell r="G37"/>
          <cell r="H37" t="str">
            <v>Calle 47 No. 48-17</v>
          </cell>
          <cell r="I37" t="str">
            <v>Andes</v>
          </cell>
          <cell r="J37" t="str">
            <v>Nororiental</v>
          </cell>
          <cell r="K37">
            <v>5576891</v>
          </cell>
          <cell r="L37"/>
          <cell r="M37" t="str">
            <v>intervenciondeapoyopsicosocial@gmail.com - caecadmon@gmail.com</v>
          </cell>
          <cell r="N37" t="str">
            <v>SRD</v>
          </cell>
          <cell r="O37" t="str">
            <v>Intervención de apoyo psicosocial</v>
          </cell>
          <cell r="P37"/>
          <cell r="Q37" t="str">
            <v>Con PARD</v>
          </cell>
          <cell r="R37"/>
          <cell r="S37" t="str">
            <v>0500-691-2021</v>
          </cell>
          <cell r="T37"/>
          <cell r="U37">
            <v>44544</v>
          </cell>
          <cell r="V37">
            <v>44546</v>
          </cell>
          <cell r="W37">
            <v>44773</v>
          </cell>
          <cell r="X37"/>
          <cell r="Y37" t="str">
            <v>Gloria Lucia Montoya Arenas</v>
          </cell>
          <cell r="Z37" t="str">
            <v>Profesional centro zonal</v>
          </cell>
        </row>
        <row r="38">
          <cell r="B38" t="str">
            <v>05-76-37</v>
          </cell>
          <cell r="C38" t="str">
            <v>Antioquia</v>
          </cell>
          <cell r="D38" t="str">
            <v>Corporación Superarse</v>
          </cell>
          <cell r="E38" t="str">
            <v>890980939-3</v>
          </cell>
          <cell r="F38" t="str">
            <v>Ana Lucia Palacio Montoya</v>
          </cell>
          <cell r="G38"/>
          <cell r="H38" t="str">
            <v>Carrera 41 No. 46-78</v>
          </cell>
          <cell r="I38" t="str">
            <v>Medellín</v>
          </cell>
          <cell r="J38" t="str">
            <v>Suroriente</v>
          </cell>
          <cell r="K38" t="str">
            <v>4484110 Opción3 Ext 470</v>
          </cell>
          <cell r="L38">
            <v>3117187338</v>
          </cell>
          <cell r="M38" t="str">
            <v>coordexternado@corporacionsuperarse.org; secretariaexternado@corporacionsuperarse.org; nutricionexternado@corporacionsuperarse.org; psicologiaexternado@corporacionsuperarse.org; pedagogiaexternado@corporacionsuperarse.org;</v>
          </cell>
          <cell r="N38" t="str">
            <v>SRD</v>
          </cell>
          <cell r="O38" t="str">
            <v>Externado</v>
          </cell>
          <cell r="P38" t="str">
            <v>Media jornada</v>
          </cell>
          <cell r="Q38" t="str">
            <v>Con PARD</v>
          </cell>
          <cell r="R38"/>
          <cell r="S38" t="str">
            <v>0500-692-2021</v>
          </cell>
          <cell r="T38">
            <v>81</v>
          </cell>
          <cell r="U38">
            <v>44544</v>
          </cell>
          <cell r="V38">
            <v>44546</v>
          </cell>
          <cell r="W38">
            <v>44773</v>
          </cell>
          <cell r="X38">
            <v>331955577</v>
          </cell>
          <cell r="Y38" t="str">
            <v>Mauricio Arango Villa</v>
          </cell>
          <cell r="Z38" t="str">
            <v>Profesional centro zonal</v>
          </cell>
        </row>
        <row r="39">
          <cell r="B39" t="str">
            <v>05-58-38</v>
          </cell>
          <cell r="C39" t="str">
            <v>Antioquia</v>
          </cell>
          <cell r="D39" t="str">
            <v>Corporación de amor al niño - Cariño</v>
          </cell>
          <cell r="E39" t="str">
            <v>890983866-8</v>
          </cell>
          <cell r="F39" t="str">
            <v>Juan Carlos Alvarez Vasquez</v>
          </cell>
          <cell r="G39"/>
          <cell r="H39" t="str">
            <v>Carrera 65d No. 34-21</v>
          </cell>
          <cell r="I39" t="str">
            <v>Medellín</v>
          </cell>
          <cell r="J39" t="str">
            <v>Suroriente</v>
          </cell>
          <cell r="K39" t="str">
            <v>6043627 - 6040908</v>
          </cell>
          <cell r="L39">
            <v>3017712767</v>
          </cell>
          <cell r="M39" t="str">
            <v>sicologia2@corporacioncarino.org; secretaria@corporacioncarino.org; aux.creciendoconcarino@gmail.com</v>
          </cell>
          <cell r="N39" t="str">
            <v>SRD</v>
          </cell>
          <cell r="O39" t="str">
            <v>Apoyo psicológico especializado</v>
          </cell>
          <cell r="P39"/>
          <cell r="Q39" t="str">
            <v>Con PARD</v>
          </cell>
          <cell r="R39"/>
          <cell r="S39" t="str">
            <v>0500-693-2021</v>
          </cell>
          <cell r="T39">
            <v>36</v>
          </cell>
          <cell r="U39">
            <v>44544</v>
          </cell>
          <cell r="V39">
            <v>44546</v>
          </cell>
          <cell r="W39">
            <v>44773</v>
          </cell>
          <cell r="X39">
            <v>77343840</v>
          </cell>
          <cell r="Y39" t="str">
            <v>Mauricio Arango Villa</v>
          </cell>
          <cell r="Z39" t="str">
            <v>Profesional centro zonal</v>
          </cell>
        </row>
        <row r="40">
          <cell r="B40" t="str">
            <v>05-118-39</v>
          </cell>
          <cell r="C40" t="str">
            <v>Antioquia</v>
          </cell>
          <cell r="D40" t="str">
            <v>Fundación el Mana</v>
          </cell>
          <cell r="E40" t="str">
            <v>800113112-4</v>
          </cell>
          <cell r="F40" t="str">
            <v>Jose Humberto Gallego Franco</v>
          </cell>
          <cell r="G40"/>
          <cell r="H40" t="str">
            <v>Carrera 22 No. 21-47</v>
          </cell>
          <cell r="I40" t="str">
            <v>La Ceja</v>
          </cell>
          <cell r="J40" t="str">
            <v>Aburra Norte</v>
          </cell>
          <cell r="K40">
            <v>3172212623</v>
          </cell>
          <cell r="L40">
            <v>3128109496</v>
          </cell>
          <cell r="M40" t="str">
            <v>fundelmana@hotmail.com</v>
          </cell>
          <cell r="N40" t="str">
            <v>SRD</v>
          </cell>
          <cell r="O40" t="str">
            <v>Externado</v>
          </cell>
          <cell r="P40" t="str">
            <v>Media jornada</v>
          </cell>
          <cell r="Q40" t="str">
            <v>Con PARD</v>
          </cell>
          <cell r="R40"/>
          <cell r="S40" t="str">
            <v>0500-694-2021</v>
          </cell>
          <cell r="T40">
            <v>90</v>
          </cell>
          <cell r="U40">
            <v>44545</v>
          </cell>
          <cell r="V40">
            <v>44546</v>
          </cell>
          <cell r="W40">
            <v>44773</v>
          </cell>
          <cell r="X40">
            <v>368839530</v>
          </cell>
          <cell r="Y40" t="str">
            <v>Olga Lucia Mesa Palacio</v>
          </cell>
          <cell r="Z40" t="str">
            <v>Profesional centro zonal</v>
          </cell>
        </row>
        <row r="41">
          <cell r="B41" t="str">
            <v>05-48-40</v>
          </cell>
          <cell r="C41" t="str">
            <v>Antioquia</v>
          </cell>
          <cell r="D41" t="str">
            <v>Congregación siervas de Cristo sacerdote - Sagrada familia</v>
          </cell>
          <cell r="E41" t="str">
            <v>860007314-1</v>
          </cell>
          <cell r="F41" t="str">
            <v>Maria Raquel Escalante Castañeda</v>
          </cell>
          <cell r="G41"/>
          <cell r="H41" t="str">
            <v>Carrera 49 No. 51-24 Barrio El Rosario</v>
          </cell>
          <cell r="I41" t="str">
            <v>Bello</v>
          </cell>
          <cell r="J41" t="str">
            <v>Aburra Norte</v>
          </cell>
          <cell r="K41">
            <v>2753961</v>
          </cell>
          <cell r="L41" t="str">
            <v>3008139239- 3218692161- 3162934412</v>
          </cell>
          <cell r="M41" t="str">
            <v>catintegral@hogarjudithjaramillo.org</v>
          </cell>
          <cell r="N41" t="str">
            <v>SRD</v>
          </cell>
          <cell r="O41" t="str">
            <v>Internado</v>
          </cell>
          <cell r="P41"/>
          <cell r="Q41" t="str">
            <v>Con PARD</v>
          </cell>
          <cell r="R41"/>
          <cell r="S41" t="str">
            <v>0500-695-2021</v>
          </cell>
          <cell r="T41">
            <v>90</v>
          </cell>
          <cell r="U41">
            <v>44545</v>
          </cell>
          <cell r="V41">
            <v>44546</v>
          </cell>
          <cell r="W41">
            <v>44773</v>
          </cell>
          <cell r="X41">
            <v>1009264770</v>
          </cell>
          <cell r="Y41" t="str">
            <v>Olga Lucia Mesa Palacio</v>
          </cell>
          <cell r="Z41" t="str">
            <v>Profesional centro zonal</v>
          </cell>
        </row>
        <row r="42">
          <cell r="B42" t="str">
            <v>05-76-41</v>
          </cell>
          <cell r="C42" t="str">
            <v>Antioquia</v>
          </cell>
          <cell r="D42" t="str">
            <v>Corporación Superarse</v>
          </cell>
          <cell r="E42" t="str">
            <v>890980939-3</v>
          </cell>
          <cell r="F42" t="str">
            <v>Ana Lucia Palacio Montoya</v>
          </cell>
          <cell r="G42"/>
          <cell r="H42" t="str">
            <v>Carrera 31 No. 48-07 - Barrio Buenos Aires</v>
          </cell>
          <cell r="I42" t="str">
            <v>Medellín</v>
          </cell>
          <cell r="J42" t="str">
            <v>Noroccidental</v>
          </cell>
          <cell r="K42" t="str">
            <v>6044484110 Opción 2 Ext 370</v>
          </cell>
          <cell r="L42" t="str">
            <v>3164906241
3105070680
3117168197</v>
          </cell>
          <cell r="M42" t="str">
            <v>coordinternado@corporacionsuperarse.org
subdireccion@corporacionsuperarse.org
secretariainternado@corporacionsuperarse.org
nutricioninternado@corporacionsuperarse.org
tsinternado@corporacionsuperarse.org
psicologiainternado@corporacionsuperarse.org
pedagogiainternado@corporacionsuperarse.org</v>
          </cell>
          <cell r="N42" t="str">
            <v>SRD</v>
          </cell>
          <cell r="O42" t="str">
            <v>Internado</v>
          </cell>
          <cell r="P42"/>
          <cell r="Q42" t="str">
            <v>Con PARD</v>
          </cell>
          <cell r="R42"/>
          <cell r="S42" t="str">
            <v>0500-696-2021</v>
          </cell>
          <cell r="T42">
            <v>50</v>
          </cell>
          <cell r="U42">
            <v>44546</v>
          </cell>
          <cell r="V42">
            <v>44546</v>
          </cell>
          <cell r="W42">
            <v>44773</v>
          </cell>
          <cell r="X42">
            <v>560702650</v>
          </cell>
          <cell r="Y42" t="str">
            <v>Claribel Guzman Castrillón</v>
          </cell>
          <cell r="Z42" t="str">
            <v>Profesional centro zonal</v>
          </cell>
        </row>
        <row r="43">
          <cell r="B43" t="str">
            <v>05-32-42</v>
          </cell>
          <cell r="C43" t="str">
            <v>Antioquia</v>
          </cell>
          <cell r="D43" t="str">
            <v>Casa nuestra señora de Chiquinquirá</v>
          </cell>
          <cell r="E43" t="str">
            <v>890905743-8</v>
          </cell>
          <cell r="F43" t="str">
            <v>Beatriz Eugenia Vega Trujillo</v>
          </cell>
          <cell r="G43"/>
          <cell r="H43" t="str">
            <v>Calle 27A No. 80-33 ; Calle 27A No. 80-29</v>
          </cell>
          <cell r="I43" t="str">
            <v>Medellín</v>
          </cell>
          <cell r="J43" t="str">
            <v>Aburra Sur</v>
          </cell>
          <cell r="K43">
            <v>5575571</v>
          </cell>
          <cell r="L43">
            <v>3005594915</v>
          </cell>
          <cell r="M43" t="str">
            <v>casauniversitaria@casadelachinca.org;</v>
          </cell>
          <cell r="N43" t="str">
            <v>SRD</v>
          </cell>
          <cell r="O43" t="str">
            <v>Casa universitaria</v>
          </cell>
          <cell r="P43"/>
          <cell r="Q43" t="str">
            <v>Con PARD</v>
          </cell>
          <cell r="R43"/>
          <cell r="S43" t="str">
            <v>0500-697-2021</v>
          </cell>
          <cell r="T43">
            <v>42</v>
          </cell>
          <cell r="U43">
            <v>44546</v>
          </cell>
          <cell r="V43">
            <v>44546</v>
          </cell>
          <cell r="W43">
            <v>44773</v>
          </cell>
          <cell r="X43">
            <v>507862005</v>
          </cell>
          <cell r="Y43" t="str">
            <v>Ivonne Rocio Hurtado Villaquiran</v>
          </cell>
          <cell r="Z43" t="str">
            <v>Profesional centro zonal</v>
          </cell>
        </row>
        <row r="44">
          <cell r="B44" t="str">
            <v>05-224-43</v>
          </cell>
          <cell r="C44" t="str">
            <v>Antioquia</v>
          </cell>
          <cell r="D44" t="str">
            <v>Hogar la Colina Amigó</v>
          </cell>
          <cell r="E44" t="str">
            <v>811013753-6</v>
          </cell>
          <cell r="F44" t="str">
            <v>Diana Carolina Giraldo Ramirez</v>
          </cell>
          <cell r="G44"/>
          <cell r="H44" t="str">
            <v>Carrera 55 No. 110-76 Sur Vereda El Cano</v>
          </cell>
          <cell r="I44" t="str">
            <v>Caldas</v>
          </cell>
          <cell r="J44" t="str">
            <v>Aburra Sur</v>
          </cell>
          <cell r="K44" t="str">
            <v>2781991 ext 104-106, 2781717</v>
          </cell>
          <cell r="L44" t="str">
            <v>3228637813 - 3146875791</v>
          </cell>
          <cell r="M44" t="str">
            <v>colinaamigo@gmail.com;psicosocialcolina@gmail.com</v>
          </cell>
          <cell r="N44" t="str">
            <v>SRD</v>
          </cell>
          <cell r="O44" t="str">
            <v>Internado</v>
          </cell>
          <cell r="P44"/>
          <cell r="Q44" t="str">
            <v>Con PARD</v>
          </cell>
          <cell r="R44"/>
          <cell r="S44" t="str">
            <v>0500-698-2021</v>
          </cell>
          <cell r="T44">
            <v>80</v>
          </cell>
          <cell r="U44">
            <v>44546</v>
          </cell>
          <cell r="V44">
            <v>44546</v>
          </cell>
          <cell r="W44">
            <v>44773</v>
          </cell>
          <cell r="X44">
            <v>897124240</v>
          </cell>
          <cell r="Y44" t="str">
            <v>Ivonne Rocio Hurtado Villaquiran</v>
          </cell>
          <cell r="Z44" t="str">
            <v>Profesional centro zonal</v>
          </cell>
        </row>
        <row r="45">
          <cell r="B45" t="str">
            <v>05-32-44</v>
          </cell>
          <cell r="C45" t="str">
            <v>Antioquia</v>
          </cell>
          <cell r="D45" t="str">
            <v>Casa nuestra señora de Chiquinquirá</v>
          </cell>
          <cell r="E45" t="str">
            <v>890905743-8</v>
          </cell>
          <cell r="F45" t="str">
            <v>Beatriz Eugenia Vega Trujillo</v>
          </cell>
          <cell r="G45"/>
          <cell r="H45" t="str">
            <v>Diagonal 79 No. 15-75</v>
          </cell>
          <cell r="I45" t="str">
            <v>Medellín</v>
          </cell>
          <cell r="J45" t="str">
            <v>Nororiental</v>
          </cell>
          <cell r="K45" t="str">
            <v>3422149, 2380977 - 3422192</v>
          </cell>
          <cell r="L45">
            <v>3104342073</v>
          </cell>
          <cell r="M45" t="str">
            <v>direccion@casadelachinca.org; secretaria@casadelachinca.org; trabajosocial@casadelachinca.org; enfermeriachinca@gmail.com; financiera@casadelachinca.org</v>
          </cell>
          <cell r="N45" t="str">
            <v>SRD</v>
          </cell>
          <cell r="O45" t="str">
            <v>Internado</v>
          </cell>
          <cell r="P45"/>
          <cell r="Q45" t="str">
            <v>Con PARD</v>
          </cell>
          <cell r="R45"/>
          <cell r="S45" t="str">
            <v>0500-699-2021</v>
          </cell>
          <cell r="T45">
            <v>50</v>
          </cell>
          <cell r="U45">
            <v>44544</v>
          </cell>
          <cell r="V45">
            <v>44546</v>
          </cell>
          <cell r="W45">
            <v>44773</v>
          </cell>
          <cell r="X45">
            <v>560702650</v>
          </cell>
          <cell r="Y45" t="str">
            <v>Gloria Lucia Montoya Arenas</v>
          </cell>
          <cell r="Z45" t="str">
            <v>Profesional centro zonal</v>
          </cell>
        </row>
        <row r="46">
          <cell r="B46" t="str">
            <v>05-61-45</v>
          </cell>
          <cell r="C46" t="str">
            <v>Antioquia</v>
          </cell>
          <cell r="D46" t="str">
            <v>Corporación gente de corazón</v>
          </cell>
          <cell r="E46" t="str">
            <v>900404024-6</v>
          </cell>
          <cell r="F46" t="str">
            <v>Elizabeth Tatiana Tobon Muñoz</v>
          </cell>
          <cell r="G46"/>
          <cell r="H46" t="str">
            <v>Carrera 130 No. 34b-71</v>
          </cell>
          <cell r="I46" t="str">
            <v>Medellín</v>
          </cell>
          <cell r="J46" t="str">
            <v>Aburra Sur</v>
          </cell>
          <cell r="K46"/>
          <cell r="L46">
            <v>3172212623</v>
          </cell>
          <cell r="M46" t="str">
            <v>gentedecorazon@yahoo.com</v>
          </cell>
          <cell r="N46" t="str">
            <v>SRD</v>
          </cell>
          <cell r="O46" t="str">
            <v>Externado</v>
          </cell>
          <cell r="P46" t="str">
            <v>Media jornada</v>
          </cell>
          <cell r="Q46" t="str">
            <v>Con PARD</v>
          </cell>
          <cell r="R46"/>
          <cell r="S46" t="str">
            <v>0500-700-2021</v>
          </cell>
          <cell r="T46">
            <v>85</v>
          </cell>
          <cell r="U46">
            <v>44546</v>
          </cell>
          <cell r="V46">
            <v>44546</v>
          </cell>
          <cell r="W46">
            <v>44773</v>
          </cell>
          <cell r="X46">
            <v>348348445</v>
          </cell>
          <cell r="Y46" t="str">
            <v>Ivonne Rocio Hurtado Villaquiran</v>
          </cell>
          <cell r="Z46" t="str">
            <v>Profesional centro zonal</v>
          </cell>
        </row>
        <row r="47">
          <cell r="B47" t="str">
            <v>05-48-46</v>
          </cell>
          <cell r="C47" t="str">
            <v>Antioquia</v>
          </cell>
          <cell r="D47" t="str">
            <v>Congregación siervas de Cristo sacerdote - Sagrada familia</v>
          </cell>
          <cell r="E47" t="str">
            <v>860007314-1</v>
          </cell>
          <cell r="F47" t="str">
            <v>Maria Raquel Escalante Castañeda</v>
          </cell>
          <cell r="G47" t="str">
            <v>Casa la Divina Providencia</v>
          </cell>
          <cell r="H47" t="str">
            <v>Calle 61 No. 55a-37 Barrio El Chagualo</v>
          </cell>
          <cell r="I47" t="str">
            <v>Medellín</v>
          </cell>
          <cell r="J47" t="str">
            <v>Suroriente</v>
          </cell>
          <cell r="K47">
            <v>4804230</v>
          </cell>
          <cell r="L47" t="str">
            <v>3002417720 - 3117688144</v>
          </cell>
          <cell r="M47" t="str">
            <v>coordinaciondivinaprovidencia@outlook.com - casadeladivinaprovidencia@gmail.com ; contabilidaddivinaprovidencia@gmail.com</v>
          </cell>
          <cell r="N47" t="str">
            <v>SRD</v>
          </cell>
          <cell r="O47" t="str">
            <v>Internado</v>
          </cell>
          <cell r="P47"/>
          <cell r="Q47" t="str">
            <v>Gestantes</v>
          </cell>
          <cell r="R47"/>
          <cell r="S47" t="str">
            <v>0500-701-2021</v>
          </cell>
          <cell r="T47">
            <v>80</v>
          </cell>
          <cell r="U47">
            <v>44544</v>
          </cell>
          <cell r="V47">
            <v>44546</v>
          </cell>
          <cell r="W47">
            <v>44773</v>
          </cell>
          <cell r="X47">
            <v>912087080</v>
          </cell>
          <cell r="Y47" t="str">
            <v>Mauricio Arango Villa</v>
          </cell>
          <cell r="Z47" t="str">
            <v>Profesional centro zonal</v>
          </cell>
        </row>
        <row r="48">
          <cell r="B48" t="str">
            <v>05-1-47</v>
          </cell>
          <cell r="C48" t="str">
            <v>Antioquia</v>
          </cell>
          <cell r="D48" t="str">
            <v>Acarpin hogar de niñez y juventud</v>
          </cell>
          <cell r="E48" t="str">
            <v>890980435-3</v>
          </cell>
          <cell r="F48" t="str">
            <v>Mario Hernan Correa Robledo</v>
          </cell>
          <cell r="G48"/>
          <cell r="H48" t="str">
            <v>Calle 50 No. 31- 49</v>
          </cell>
          <cell r="I48" t="str">
            <v>Copacabana</v>
          </cell>
          <cell r="J48" t="str">
            <v>Aburra Norte</v>
          </cell>
          <cell r="K48" t="str">
            <v>4534623 - 2743086-2741583</v>
          </cell>
          <cell r="L48" t="str">
            <v>3104903713-3122972290</v>
          </cell>
          <cell r="M48" t="str">
            <v>coordinacion@acarpin.org;contactenos@acarpin.org direccion@acarpin.org</v>
          </cell>
          <cell r="N48" t="str">
            <v>SRD</v>
          </cell>
          <cell r="O48" t="str">
            <v>Internado</v>
          </cell>
          <cell r="P48"/>
          <cell r="Q48" t="str">
            <v>Con PARD</v>
          </cell>
          <cell r="R48"/>
          <cell r="S48" t="str">
            <v>0500-702-2021</v>
          </cell>
          <cell r="T48">
            <v>51</v>
          </cell>
          <cell r="U48">
            <v>44545</v>
          </cell>
          <cell r="V48">
            <v>44546</v>
          </cell>
          <cell r="W48">
            <v>44773</v>
          </cell>
          <cell r="X48">
            <v>571916703</v>
          </cell>
          <cell r="Y48" t="str">
            <v>Olga Lucia Mesa Palacio</v>
          </cell>
          <cell r="Z48" t="str">
            <v>Profesional centro zonal</v>
          </cell>
        </row>
        <row r="49">
          <cell r="B49" t="str">
            <v>05-56-48</v>
          </cell>
          <cell r="C49" t="str">
            <v>Antioquia</v>
          </cell>
          <cell r="D49" t="str">
            <v>Corporación centro de recursos integrales para la familia - CERFAMI</v>
          </cell>
          <cell r="E49" t="str">
            <v>800102505-8</v>
          </cell>
          <cell r="F49" t="str">
            <v>Paula Andrea Florez Castañeda</v>
          </cell>
          <cell r="G49"/>
          <cell r="H49" t="str">
            <v>Carrera 68 N° 49-30</v>
          </cell>
          <cell r="I49" t="str">
            <v>Medellín</v>
          </cell>
          <cell r="J49" t="str">
            <v>Noroccidental</v>
          </cell>
          <cell r="K49" t="str">
            <v>6042601400 Ext 230</v>
          </cell>
          <cell r="L49" t="str">
            <v>3117918885
3007854984
3008165974
3008541378</v>
          </cell>
          <cell r="M49" t="str">
            <v>direccionejecutiva@cerfami.org.co
coordinacionadministrativa@cerfami.org.co
coordinacionfinanciera@cerfami.org.co
luzalba.rico@cerfami.org.co
juan.martinez@cerfami.org.co
mauricio.gil@cerfami.org.co
beatriz.rodriguez@cerfami.org.co
juan.muñoz@cerfami.org.co</v>
          </cell>
          <cell r="N49" t="str">
            <v>SRD</v>
          </cell>
          <cell r="O49" t="str">
            <v>Hogar sustituto entidad</v>
          </cell>
          <cell r="P49"/>
          <cell r="Q49" t="str">
            <v>Vulneración</v>
          </cell>
          <cell r="R49"/>
          <cell r="S49" t="str">
            <v>0500-703-2021</v>
          </cell>
          <cell r="T49">
            <v>380</v>
          </cell>
          <cell r="U49">
            <v>44546</v>
          </cell>
          <cell r="V49">
            <v>44546</v>
          </cell>
          <cell r="W49">
            <v>44773</v>
          </cell>
          <cell r="X49">
            <v>3661831660</v>
          </cell>
          <cell r="Y49" t="str">
            <v>Claribel Guzman Castrillón</v>
          </cell>
          <cell r="Z49" t="str">
            <v>Profesional centro zonal</v>
          </cell>
        </row>
        <row r="50">
          <cell r="B50" t="str">
            <v>05-232-49</v>
          </cell>
          <cell r="C50" t="str">
            <v>Antioquia</v>
          </cell>
          <cell r="D50" t="str">
            <v>Instituto de hermanas franciscanas de santa Clara</v>
          </cell>
          <cell r="E50" t="str">
            <v>890982597-7</v>
          </cell>
          <cell r="F50" t="str">
            <v>Angela Virzi Laccania</v>
          </cell>
          <cell r="G50"/>
          <cell r="H50" t="str">
            <v>Calle 51 No. 63-87 Barrio El Remanso</v>
          </cell>
          <cell r="I50" t="str">
            <v>Copacabana</v>
          </cell>
          <cell r="J50" t="str">
            <v>Aburra Sur</v>
          </cell>
          <cell r="K50">
            <v>2745417</v>
          </cell>
          <cell r="L50" t="str">
            <v>3136420064 - 3218466297</v>
          </cell>
          <cell r="M50" t="str">
            <v>atencionpsicologica.santaclara@gmail.com</v>
          </cell>
          <cell r="N50" t="str">
            <v>SRD</v>
          </cell>
          <cell r="O50" t="str">
            <v>Apoyo psicológico especializado</v>
          </cell>
          <cell r="P50"/>
          <cell r="Q50" t="str">
            <v>Con PARD</v>
          </cell>
          <cell r="R50"/>
          <cell r="S50" t="str">
            <v>0500-704-2021</v>
          </cell>
          <cell r="T50">
            <v>198</v>
          </cell>
          <cell r="U50">
            <v>44546</v>
          </cell>
          <cell r="V50">
            <v>44546</v>
          </cell>
          <cell r="W50">
            <v>44773</v>
          </cell>
          <cell r="X50">
            <v>425391120</v>
          </cell>
          <cell r="Y50" t="str">
            <v>Ivonne Rocio Hurtado Villaquiran</v>
          </cell>
          <cell r="Z50" t="str">
            <v>Profesional centro zonal</v>
          </cell>
        </row>
        <row r="51">
          <cell r="B51" t="str">
            <v>05-56-50</v>
          </cell>
          <cell r="C51" t="str">
            <v>Antioquia</v>
          </cell>
          <cell r="D51" t="str">
            <v>Corporación centro de recursos integrales para la familia - CERFAMI</v>
          </cell>
          <cell r="E51" t="str">
            <v>800102505-8</v>
          </cell>
          <cell r="F51" t="str">
            <v>Paula Andrea Florez Castañeda</v>
          </cell>
          <cell r="G51"/>
          <cell r="H51" t="str">
            <v>Carrera 68 No. 49-08</v>
          </cell>
          <cell r="I51" t="str">
            <v>Medellín</v>
          </cell>
          <cell r="J51" t="str">
            <v>Suroriente</v>
          </cell>
          <cell r="K51" t="str">
            <v>2601400 ext 230</v>
          </cell>
          <cell r="L51">
            <v>3008165974</v>
          </cell>
          <cell r="M51" t="str">
            <v>paula.florez@cerfami.org.co; juan.martinez@cerfami.org.co; carolina.arango@cerfami.org.co; mauricio.gil@cerfami.org.co; beatriz.rodriguez@cerfami.org.co; zully.cuadros@cerfami.org.co; juan.muñoz@cerfami.org.co</v>
          </cell>
          <cell r="N51" t="str">
            <v>SRD</v>
          </cell>
          <cell r="O51" t="str">
            <v>Apoyo psicológico especializado</v>
          </cell>
          <cell r="P51"/>
          <cell r="Q51" t="str">
            <v>Con PARD</v>
          </cell>
          <cell r="R51"/>
          <cell r="S51" t="str">
            <v>0500-705-2021</v>
          </cell>
          <cell r="T51">
            <v>284</v>
          </cell>
          <cell r="U51">
            <v>44544</v>
          </cell>
          <cell r="V51">
            <v>44546</v>
          </cell>
          <cell r="W51">
            <v>44773</v>
          </cell>
          <cell r="X51">
            <v>610156960</v>
          </cell>
          <cell r="Y51" t="str">
            <v>Mauricio Arango Villa</v>
          </cell>
          <cell r="Z51" t="str">
            <v>Profesional centro zonal</v>
          </cell>
        </row>
        <row r="52">
          <cell r="B52" t="str">
            <v>05-4-51</v>
          </cell>
          <cell r="C52" t="str">
            <v>Antioquia</v>
          </cell>
          <cell r="D52" t="str">
            <v>Aldeas infantiles SOS Colombia</v>
          </cell>
          <cell r="E52" t="str">
            <v>860024041-6</v>
          </cell>
          <cell r="F52" t="str">
            <v>Angela Maria Monica Bibiana Rosales Rodriguez</v>
          </cell>
          <cell r="G52"/>
          <cell r="H52" t="str">
            <v>Via Belén Vereda Galicia Parte Baja Despues De Misa - Sede Centro De Formacíon</v>
          </cell>
          <cell r="I52" t="str">
            <v>Rionegro</v>
          </cell>
          <cell r="J52" t="str">
            <v>Nororiental</v>
          </cell>
          <cell r="K52"/>
          <cell r="L52">
            <v>3164492789</v>
          </cell>
          <cell r="M52" t="str">
            <v>yaneth.casas@aldeasinfantiles.org.co</v>
          </cell>
          <cell r="N52" t="str">
            <v>SRD</v>
          </cell>
          <cell r="O52" t="str">
            <v>Hogar sustituto entidad</v>
          </cell>
          <cell r="P52"/>
          <cell r="Q52" t="str">
            <v>Vulneración</v>
          </cell>
          <cell r="R52"/>
          <cell r="S52" t="str">
            <v>0500-706-2021</v>
          </cell>
          <cell r="T52">
            <v>30</v>
          </cell>
          <cell r="U52">
            <v>44545</v>
          </cell>
          <cell r="V52">
            <v>44546</v>
          </cell>
          <cell r="W52">
            <v>44773</v>
          </cell>
          <cell r="X52">
            <v>292736710</v>
          </cell>
          <cell r="Y52" t="str">
            <v>Gloria Lucia Montoya Arenas</v>
          </cell>
          <cell r="Z52" t="str">
            <v>Profesional centro zonal</v>
          </cell>
        </row>
        <row r="53">
          <cell r="B53" t="str">
            <v>05-135-52</v>
          </cell>
          <cell r="C53" t="str">
            <v>Antioquia</v>
          </cell>
          <cell r="D53" t="str">
            <v>Fundación hogares Claret</v>
          </cell>
          <cell r="E53" t="str">
            <v>800098983-8</v>
          </cell>
          <cell r="F53" t="str">
            <v>Hernan Montoya Cadavid</v>
          </cell>
          <cell r="G53" t="str">
            <v>Sede la Libertad</v>
          </cell>
          <cell r="H53" t="str">
            <v>Kilómetro 9 Vía Antigua Al Mar</v>
          </cell>
          <cell r="I53" t="str">
            <v>Medellín</v>
          </cell>
          <cell r="J53" t="str">
            <v>Aburra Sur</v>
          </cell>
          <cell r="K53" t="str">
            <v>2844304 Ext 61 y 62 (LA LIBERTAD)</v>
          </cell>
          <cell r="L53"/>
          <cell r="M53" t="str">
            <v>libertad.antioquia@fundacionhogaresclaret.org; miraflores.antioquia@fundacionhogaresclaret.org; l.domico@fundacionhogaresclaret.org; morozco.vanegas@fundacionhogaresclaret.org</v>
          </cell>
          <cell r="N53" t="str">
            <v>SRD</v>
          </cell>
          <cell r="O53" t="str">
            <v>Internado</v>
          </cell>
          <cell r="P53"/>
          <cell r="Q53" t="str">
            <v>Con PARD</v>
          </cell>
          <cell r="R53"/>
          <cell r="S53" t="str">
            <v>0500-707-2021</v>
          </cell>
          <cell r="T53">
            <v>60</v>
          </cell>
          <cell r="U53">
            <v>44546</v>
          </cell>
          <cell r="V53">
            <v>44546</v>
          </cell>
          <cell r="W53">
            <v>44773</v>
          </cell>
          <cell r="X53">
            <v>953194505</v>
          </cell>
          <cell r="Y53" t="str">
            <v>Ivonne Rocio Hurtado Villaquiran</v>
          </cell>
          <cell r="Z53" t="str">
            <v>Profesional centro zonal</v>
          </cell>
        </row>
        <row r="54">
          <cell r="B54" t="str">
            <v>05-135-53</v>
          </cell>
          <cell r="C54" t="str">
            <v>Antioquia</v>
          </cell>
          <cell r="D54" t="str">
            <v>Fundación hogares Claret</v>
          </cell>
          <cell r="E54" t="str">
            <v>800098983-8</v>
          </cell>
          <cell r="F54" t="str">
            <v>Hernan Montoya Cadavid</v>
          </cell>
          <cell r="G54" t="str">
            <v>Sede Miraflores</v>
          </cell>
          <cell r="H54" t="str">
            <v>Calle 40 No. 21-79 Barrio La Milagrosa</v>
          </cell>
          <cell r="I54" t="str">
            <v>Medellín</v>
          </cell>
          <cell r="J54" t="str">
            <v>Aburra Sur</v>
          </cell>
          <cell r="K54" t="str">
            <v>2844304 Ext 61 y 62 (LA LIBERTAD)</v>
          </cell>
          <cell r="L54"/>
          <cell r="M54" t="str">
            <v>libertad.antioquia@fundacionhogaresclaret.org; miraflores.antioquia@fundacionhogaresclaret.org; l.domico@fundacionhogaresclaret.org; morozco.vanegas@fundacionhogaresclaret.org</v>
          </cell>
          <cell r="N54" t="str">
            <v>SRD</v>
          </cell>
          <cell r="O54" t="str">
            <v>Internado</v>
          </cell>
          <cell r="P54"/>
          <cell r="Q54" t="str">
            <v>Con PARD</v>
          </cell>
          <cell r="R54"/>
          <cell r="S54" t="str">
            <v>0500-707-2021</v>
          </cell>
          <cell r="T54">
            <v>25</v>
          </cell>
          <cell r="U54">
            <v>44546</v>
          </cell>
          <cell r="V54">
            <v>44546</v>
          </cell>
          <cell r="W54">
            <v>44773</v>
          </cell>
          <cell r="X54"/>
          <cell r="Y54" t="str">
            <v>Ivonne Rocio Hurtado Villaquiran</v>
          </cell>
          <cell r="Z54" t="str">
            <v>Profesional centro zonal</v>
          </cell>
        </row>
        <row r="55">
          <cell r="B55" t="str">
            <v>05-39-54</v>
          </cell>
          <cell r="C55" t="str">
            <v>Antioquia</v>
          </cell>
          <cell r="D55" t="str">
            <v>Ciudad don Bosco</v>
          </cell>
          <cell r="E55" t="str">
            <v>890905717-6</v>
          </cell>
          <cell r="F55" t="str">
            <v>Carlos Manuel Barrios Gonzalez</v>
          </cell>
          <cell r="G55" t="str">
            <v>Robledo Aures</v>
          </cell>
          <cell r="H55" t="str">
            <v>Carrera 96b No. 78C-11 - Barrio Robledo Aures</v>
          </cell>
          <cell r="I55" t="str">
            <v>Medellín</v>
          </cell>
          <cell r="J55" t="str">
            <v>Noroccidental</v>
          </cell>
          <cell r="K55" t="str">
            <v>6045408180 Ext 117 - 186</v>
          </cell>
          <cell r="L55" t="str">
            <v>3208599066
3013404167
3016346385
3008730810</v>
          </cell>
          <cell r="M55" t="str">
            <v>direccion@ciudaddonbosco.org
calidad@ciudaddonbosco.org
faberzs82@gmail.com
secre.internado@ciudaddonbosco.org
coord.internado@ciudaddonbosco.org
contabilidad@ciudaddonbosco.org
gestionhumana@ciudaddonbosco.org
alimentacion@ciudaddonbosco.org</v>
          </cell>
          <cell r="N55" t="str">
            <v>SRD</v>
          </cell>
          <cell r="O55" t="str">
            <v>Internado</v>
          </cell>
          <cell r="P55"/>
          <cell r="Q55" t="str">
            <v>Con PARD</v>
          </cell>
          <cell r="R55"/>
          <cell r="S55" t="str">
            <v>0500-708-2021</v>
          </cell>
          <cell r="T55">
            <v>150</v>
          </cell>
          <cell r="U55">
            <v>44546</v>
          </cell>
          <cell r="V55">
            <v>44546</v>
          </cell>
          <cell r="W55">
            <v>44773</v>
          </cell>
          <cell r="X55">
            <v>1682107950</v>
          </cell>
          <cell r="Y55" t="str">
            <v>Claribel Guzman Castrillón</v>
          </cell>
          <cell r="Z55" t="str">
            <v>Profesional centro zonal</v>
          </cell>
        </row>
        <row r="56">
          <cell r="B56" t="str">
            <v>05-39-55</v>
          </cell>
          <cell r="C56" t="str">
            <v>Antioquia</v>
          </cell>
          <cell r="D56" t="str">
            <v>Ciudad don Bosco</v>
          </cell>
          <cell r="E56" t="str">
            <v>890905717-6</v>
          </cell>
          <cell r="F56" t="str">
            <v>Carlos Manuel Barrios Gonzalez</v>
          </cell>
          <cell r="G56" t="str">
            <v>Robledo Aures</v>
          </cell>
          <cell r="H56" t="str">
            <v>Carrera 96b No. 78C-11 - Barrio Robledo Aures</v>
          </cell>
          <cell r="I56" t="str">
            <v>Medellín</v>
          </cell>
          <cell r="J56" t="str">
            <v>Noroccidental</v>
          </cell>
          <cell r="K56" t="str">
            <v>6045408180 Ext 204</v>
          </cell>
          <cell r="L56" t="str">
            <v>3208599066
3013404167
3013921102
3136807031</v>
          </cell>
          <cell r="M56" t="str">
            <v>direccion@ciudaddonbosco.org
calidad@ciudaddonbosco.org
coord.semillas@ciudaddonbosco.org
ts.semillas@ciudaddonbosco.org
psico.semillas@ciudaddonbosco.org
pedago.semillas@ciudaddonbosco.org
nutri.semillas@ciudaddonbosco.org
secre.semillas@ciudaddonbosco.org
contabilidad@ciudaddonbosco.org
gestionhumana@ciudaddonbosco.org
alimentacion@ciudaddonbosco.org</v>
          </cell>
          <cell r="N56" t="str">
            <v>SRD</v>
          </cell>
          <cell r="O56" t="str">
            <v>Internado</v>
          </cell>
          <cell r="P56"/>
          <cell r="Q56" t="str">
            <v>Con PARD</v>
          </cell>
          <cell r="R56"/>
          <cell r="S56" t="str">
            <v>0500-708-2021</v>
          </cell>
          <cell r="T56">
            <v>46</v>
          </cell>
          <cell r="U56">
            <v>44546</v>
          </cell>
          <cell r="V56">
            <v>44546</v>
          </cell>
          <cell r="W56">
            <v>44773</v>
          </cell>
          <cell r="X56">
            <v>515846438</v>
          </cell>
          <cell r="Y56" t="str">
            <v>Claribel Guzman Castrillón</v>
          </cell>
          <cell r="Z56" t="str">
            <v>Profesional centro zonal</v>
          </cell>
        </row>
        <row r="57">
          <cell r="B57" t="str">
            <v>05-39-56</v>
          </cell>
          <cell r="C57" t="str">
            <v>Antioquia</v>
          </cell>
          <cell r="D57" t="str">
            <v>Ciudad don Bosco</v>
          </cell>
          <cell r="E57" t="str">
            <v>890905717-6</v>
          </cell>
          <cell r="F57" t="str">
            <v>Carlos Manuel Barrios Gonzalez</v>
          </cell>
          <cell r="G57" t="str">
            <v>Robledo Aures</v>
          </cell>
          <cell r="H57" t="str">
            <v>Carrera 96b No. 78C-11 - Barrio Robledo Aures</v>
          </cell>
          <cell r="I57" t="str">
            <v>Medellín</v>
          </cell>
          <cell r="J57" t="str">
            <v>Noroccidental</v>
          </cell>
          <cell r="K57" t="str">
            <v>6045408180 Ext 137 - 199</v>
          </cell>
          <cell r="L57" t="str">
            <v>3208599066
3013404167
3002201329</v>
          </cell>
          <cell r="M57" t="str">
            <v>direccion@ciudaddonbosco.org
calidad@ciudaddonbosco.org
coord.derechosonar@ciudaddonbosco.org
secre.derechosonar@ciudaddonbosco.org
contabilidad@ciudaddonbosco.org
gestionhumana@ciudaddonbosco.org</v>
          </cell>
          <cell r="N57" t="str">
            <v>SRD</v>
          </cell>
          <cell r="O57" t="str">
            <v>Intervención de apoyo psicosocial</v>
          </cell>
          <cell r="P57"/>
          <cell r="Q57" t="str">
            <v>Con PARD</v>
          </cell>
          <cell r="R57"/>
          <cell r="S57" t="str">
            <v>0500-708-2021</v>
          </cell>
          <cell r="T57">
            <v>150</v>
          </cell>
          <cell r="U57">
            <v>44546</v>
          </cell>
          <cell r="V57">
            <v>44546</v>
          </cell>
          <cell r="W57">
            <v>44773</v>
          </cell>
          <cell r="X57">
            <v>399687525</v>
          </cell>
          <cell r="Y57" t="str">
            <v>Claribel Guzman Castrillón</v>
          </cell>
          <cell r="Z57" t="str">
            <v>Profesional centro zonal</v>
          </cell>
        </row>
        <row r="58">
          <cell r="B58" t="str">
            <v>05-39-57</v>
          </cell>
          <cell r="C58" t="str">
            <v>Antioquia</v>
          </cell>
          <cell r="D58" t="str">
            <v>Ciudad don Bosco</v>
          </cell>
          <cell r="E58" t="str">
            <v>890905717-6</v>
          </cell>
          <cell r="F58" t="str">
            <v>Carlos Manuel Barrios Gonzalez</v>
          </cell>
          <cell r="G58" t="str">
            <v>Robledo Aures</v>
          </cell>
          <cell r="H58" t="str">
            <v>Carrera 96b No. 78C-11 - Barrio Robledo Aures</v>
          </cell>
          <cell r="I58" t="str">
            <v>Medellín</v>
          </cell>
          <cell r="J58" t="str">
            <v>Nororiental</v>
          </cell>
          <cell r="K58" t="str">
            <v>AMAGA: 8423103 
AURES: 2642122 EXT 174-128</v>
          </cell>
          <cell r="L58" t="str">
            <v>AMAGA: 3013404327
AURES: 3004254472</v>
          </cell>
          <cell r="M58" t="str">
            <v>coord.caminos@ciudaddonbosco.org</v>
          </cell>
          <cell r="N58" t="str">
            <v>SRD</v>
          </cell>
          <cell r="O58" t="str">
            <v>Externado</v>
          </cell>
          <cell r="P58" t="str">
            <v>Jornada completa</v>
          </cell>
          <cell r="Q58" t="str">
            <v>Con PARD</v>
          </cell>
          <cell r="R58"/>
          <cell r="S58" t="str">
            <v>0500-709-2021</v>
          </cell>
          <cell r="T58">
            <v>155</v>
          </cell>
          <cell r="U58">
            <v>44544</v>
          </cell>
          <cell r="V58">
            <v>44546</v>
          </cell>
          <cell r="W58">
            <v>44773</v>
          </cell>
          <cell r="X58">
            <v>918452810</v>
          </cell>
          <cell r="Y58" t="str">
            <v>Gloria Lucia Montoya Arenas</v>
          </cell>
          <cell r="Z58" t="str">
            <v>Profesional centro zonal</v>
          </cell>
        </row>
        <row r="59">
          <cell r="B59" t="str">
            <v>05-39-58</v>
          </cell>
          <cell r="C59" t="str">
            <v>Antioquia</v>
          </cell>
          <cell r="D59" t="str">
            <v>Ciudad don Bosco</v>
          </cell>
          <cell r="E59" t="str">
            <v>890905717-6</v>
          </cell>
          <cell r="F59" t="str">
            <v>Carlos Manuel Barrios Gonzalez</v>
          </cell>
          <cell r="G59"/>
          <cell r="H59" t="str">
            <v>Corregimiento La Clarita - Vereda Minas</v>
          </cell>
          <cell r="I59" t="str">
            <v>Amagá</v>
          </cell>
          <cell r="J59" t="str">
            <v>Nororiental</v>
          </cell>
          <cell r="K59" t="str">
            <v>AMAGA: 8423103 
AURES: 2642122 EXT 174-128</v>
          </cell>
          <cell r="L59" t="str">
            <v>AMAGA: 3013404327 - 8423103
AURES: 3004254472 - 2642122 Ext 174 o 128</v>
          </cell>
          <cell r="M59" t="str">
            <v>coord.amaga@ciudaddonbosco.org</v>
          </cell>
          <cell r="N59" t="str">
            <v>SRD</v>
          </cell>
          <cell r="O59" t="str">
            <v>Externado</v>
          </cell>
          <cell r="P59" t="str">
            <v>Jornada completa</v>
          </cell>
          <cell r="Q59" t="str">
            <v>Con PARD</v>
          </cell>
          <cell r="R59"/>
          <cell r="S59" t="str">
            <v>0500-709-2021</v>
          </cell>
          <cell r="T59"/>
          <cell r="U59">
            <v>44544</v>
          </cell>
          <cell r="V59">
            <v>44546</v>
          </cell>
          <cell r="W59">
            <v>44773</v>
          </cell>
          <cell r="X59"/>
          <cell r="Y59" t="str">
            <v>Gloria Lucia Montoya Arenas</v>
          </cell>
          <cell r="Z59" t="str">
            <v>Profesional centro zonal</v>
          </cell>
        </row>
        <row r="60">
          <cell r="B60" t="str">
            <v>05-42-59</v>
          </cell>
          <cell r="C60" t="str">
            <v>Antioquia</v>
          </cell>
          <cell r="D60" t="str">
            <v>Comité privado de asistencia a la niñez - PAN</v>
          </cell>
          <cell r="E60" t="str">
            <v>890980942-6</v>
          </cell>
          <cell r="F60" t="str">
            <v>Diego Fernando Sanchez Trujillo</v>
          </cell>
          <cell r="G60"/>
          <cell r="H60" t="str">
            <v>Calle 45d No. 16c-25</v>
          </cell>
          <cell r="I60" t="str">
            <v>Medellín</v>
          </cell>
          <cell r="J60" t="str">
            <v>Suroriente</v>
          </cell>
          <cell r="K60" t="str">
            <v>5904465 ext 201</v>
          </cell>
          <cell r="L60" t="str">
            <v>3012424427-3156693151 - 3507934213</v>
          </cell>
          <cell r="M60" t="str">
            <v>luzmery.gutierrez@corporacionpan.org, doris.urrego@corporacionpan.org, paula.rivillas@corporacionpan.org</v>
          </cell>
          <cell r="N60" t="str">
            <v>SRD</v>
          </cell>
          <cell r="O60" t="str">
            <v>Hogar sustituto entidad</v>
          </cell>
          <cell r="P60"/>
          <cell r="Q60" t="str">
            <v>Vulneración</v>
          </cell>
          <cell r="R60"/>
          <cell r="S60" t="str">
            <v>0500-710-2021</v>
          </cell>
          <cell r="T60">
            <v>650</v>
          </cell>
          <cell r="U60">
            <v>44544</v>
          </cell>
          <cell r="V60">
            <v>44546</v>
          </cell>
          <cell r="W60">
            <v>44768</v>
          </cell>
          <cell r="X60">
            <v>6257762050</v>
          </cell>
          <cell r="Y60" t="str">
            <v>Mauricio Arango Villa</v>
          </cell>
          <cell r="Z60" t="str">
            <v>Profesional centro zonal</v>
          </cell>
        </row>
        <row r="61">
          <cell r="B61" t="str">
            <v>05-54-60</v>
          </cell>
          <cell r="C61" t="str">
            <v>Antioquia</v>
          </cell>
          <cell r="D61" t="str">
            <v>Corporación casa de María y el niño</v>
          </cell>
          <cell r="E61" t="str">
            <v>890984210-1</v>
          </cell>
          <cell r="F61" t="str">
            <v>Andres Guillermo Castillo Sanfeliu</v>
          </cell>
          <cell r="G61"/>
          <cell r="H61" t="str">
            <v>Calle 9a Sur No. 25-422</v>
          </cell>
          <cell r="I61" t="str">
            <v>Medellín</v>
          </cell>
          <cell r="J61" t="str">
            <v>Aburra Sur</v>
          </cell>
          <cell r="K61">
            <v>2686112</v>
          </cell>
          <cell r="L61">
            <v>3148895432</v>
          </cell>
          <cell r="M61" t="str">
            <v>andres.castillo@casademaria.co - recepcion@casademaria.co</v>
          </cell>
          <cell r="N61" t="str">
            <v>SRD</v>
          </cell>
          <cell r="O61" t="str">
            <v>Internado</v>
          </cell>
          <cell r="P61"/>
          <cell r="Q61" t="str">
            <v>Con PARD</v>
          </cell>
          <cell r="R61"/>
          <cell r="S61" t="str">
            <v>0500-711-2021</v>
          </cell>
          <cell r="T61">
            <v>61</v>
          </cell>
          <cell r="U61">
            <v>44546</v>
          </cell>
          <cell r="V61">
            <v>44546</v>
          </cell>
          <cell r="W61">
            <v>44773</v>
          </cell>
          <cell r="X61">
            <v>742210821</v>
          </cell>
          <cell r="Y61" t="str">
            <v>Ivonne Rocio Hurtado Villaquiran</v>
          </cell>
          <cell r="Z61" t="str">
            <v>Profesional centro zonal</v>
          </cell>
        </row>
        <row r="62">
          <cell r="B62" t="str">
            <v>05-232-61</v>
          </cell>
          <cell r="C62" t="str">
            <v>Antioquia</v>
          </cell>
          <cell r="D62" t="str">
            <v>Instituto de hermanas franciscanas de santa Clara</v>
          </cell>
          <cell r="E62" t="str">
            <v>890982597-7</v>
          </cell>
          <cell r="F62" t="str">
            <v>Angela Virzi Laccania</v>
          </cell>
          <cell r="G62"/>
          <cell r="H62" t="str">
            <v>Vereda San Andres Kilómetro 1</v>
          </cell>
          <cell r="I62" t="str">
            <v>Girardota</v>
          </cell>
          <cell r="J62" t="str">
            <v>Aburra Norte</v>
          </cell>
          <cell r="K62" t="str">
            <v>4545892 ext. 105 - 2744765-2895482</v>
          </cell>
          <cell r="L62" t="str">
            <v>3136420064-3127811514</v>
          </cell>
          <cell r="M62" t="str">
            <v>direcciongeneralsantaclara@gmail.com - apoyosantaclara.girardota@gmail.com</v>
          </cell>
          <cell r="N62" t="str">
            <v>SRD</v>
          </cell>
          <cell r="O62" t="str">
            <v>Internado</v>
          </cell>
          <cell r="P62"/>
          <cell r="Q62" t="str">
            <v>Con PARD</v>
          </cell>
          <cell r="R62"/>
          <cell r="S62" t="str">
            <v>0500-712-2021</v>
          </cell>
          <cell r="T62">
            <v>150</v>
          </cell>
          <cell r="U62">
            <v>44545</v>
          </cell>
          <cell r="V62">
            <v>44546</v>
          </cell>
          <cell r="W62">
            <v>44773</v>
          </cell>
          <cell r="X62">
            <v>2298880865</v>
          </cell>
          <cell r="Y62" t="str">
            <v>Olga Lucia Mesa Palacio</v>
          </cell>
          <cell r="Z62" t="str">
            <v>Profesional centro zonal</v>
          </cell>
        </row>
        <row r="63">
          <cell r="B63" t="str">
            <v>05-232-62</v>
          </cell>
          <cell r="C63" t="str">
            <v>Antioquia</v>
          </cell>
          <cell r="D63" t="str">
            <v>Instituto de hermanas franciscanas de santa Clara</v>
          </cell>
          <cell r="E63" t="str">
            <v>890982597-7</v>
          </cell>
          <cell r="F63" t="str">
            <v>Angela Virzi Laccania</v>
          </cell>
          <cell r="G63"/>
          <cell r="H63" t="str">
            <v>Carrera 52a No. 42-73 Barrio Guamuru</v>
          </cell>
          <cell r="I63" t="str">
            <v>San Pedro De Los Milagros</v>
          </cell>
          <cell r="J63" t="str">
            <v>Aburra Norte</v>
          </cell>
          <cell r="K63">
            <v>8686168</v>
          </cell>
          <cell r="L63">
            <v>3145612311</v>
          </cell>
          <cell r="M63" t="str">
            <v>franciscanas3sanpedro@hotmail.com-direcciongeneralsantaclara@gmail.com</v>
          </cell>
          <cell r="N63" t="str">
            <v>SRD</v>
          </cell>
          <cell r="O63" t="str">
            <v>Internado</v>
          </cell>
          <cell r="P63"/>
          <cell r="Q63" t="str">
            <v>Con PARD</v>
          </cell>
          <cell r="R63"/>
          <cell r="S63" t="str">
            <v>0500-712-2021</v>
          </cell>
          <cell r="T63">
            <v>55</v>
          </cell>
          <cell r="U63">
            <v>44545</v>
          </cell>
          <cell r="V63">
            <v>44546</v>
          </cell>
          <cell r="W63">
            <v>44773</v>
          </cell>
          <cell r="X63"/>
          <cell r="Y63" t="str">
            <v>Olga Lucia Mesa Palacio</v>
          </cell>
          <cell r="Z63" t="str">
            <v>Profesional centro zonal</v>
          </cell>
        </row>
        <row r="64">
          <cell r="B64" t="str">
            <v>05-107-63</v>
          </cell>
          <cell r="C64" t="str">
            <v>Antioquia</v>
          </cell>
          <cell r="D64" t="str">
            <v>Fundación de atención a la niñez - FAN</v>
          </cell>
          <cell r="E64" t="str">
            <v>890905179-3</v>
          </cell>
          <cell r="F64" t="str">
            <v>Luz Amalia Botero Montoya</v>
          </cell>
          <cell r="G64"/>
          <cell r="H64" t="str">
            <v>Carrera 79 No. 48-80</v>
          </cell>
          <cell r="I64" t="str">
            <v>Medellín</v>
          </cell>
          <cell r="J64" t="str">
            <v>Nororiental</v>
          </cell>
          <cell r="K64" t="str">
            <v>5608860 ext 217</v>
          </cell>
          <cell r="L64" t="str">
            <v>3206828255 - 3137556098 - 3116340640</v>
          </cell>
          <cell r="M64" t="str">
            <v>m.patino@fan.org.co Carol Ortiz Acevedo &lt;c.ortiz@fan.org.co&gt;</v>
          </cell>
          <cell r="N64" t="str">
            <v>SRD</v>
          </cell>
          <cell r="O64" t="str">
            <v>Hogar sustituto entidad</v>
          </cell>
          <cell r="P64"/>
          <cell r="Q64" t="str">
            <v>Vulneración</v>
          </cell>
          <cell r="R64"/>
          <cell r="S64" t="str">
            <v>0500-713-2021</v>
          </cell>
          <cell r="T64">
            <v>250</v>
          </cell>
          <cell r="U64">
            <v>44544</v>
          </cell>
          <cell r="V64">
            <v>44546</v>
          </cell>
          <cell r="W64">
            <v>44773</v>
          </cell>
          <cell r="X64">
            <v>2411939250</v>
          </cell>
          <cell r="Y64" t="str">
            <v>Gloria Lucia Montoya Arenas</v>
          </cell>
          <cell r="Z64" t="str">
            <v>Profesional centro zonal</v>
          </cell>
        </row>
        <row r="65">
          <cell r="B65" t="str">
            <v>05-39-64</v>
          </cell>
          <cell r="C65" t="str">
            <v>Antioquia</v>
          </cell>
          <cell r="D65" t="str">
            <v>Ciudad don Bosco</v>
          </cell>
          <cell r="E65" t="str">
            <v>890905717-6</v>
          </cell>
          <cell r="F65" t="str">
            <v>Carlos Manuel Barrios Gonzalez</v>
          </cell>
          <cell r="G65" t="str">
            <v>La Florida - Casa 1</v>
          </cell>
          <cell r="H65" t="str">
            <v>Diagonal 79A No. 76-306 - Barrio Pilarica</v>
          </cell>
          <cell r="I65" t="str">
            <v>Medellín</v>
          </cell>
          <cell r="J65" t="str">
            <v>Noroccidental</v>
          </cell>
          <cell r="K65">
            <v>6042345455</v>
          </cell>
          <cell r="L65" t="str">
            <v>3208599066
3013404167
3164958855
3175005496</v>
          </cell>
          <cell r="M65" t="str">
            <v>direccion@ciudaddonbosco.org
calidad@ciudaddonbosco.org
capre@ciudaddonbosco.org
secre.capre@ciudaddonbosco.org
contabilidad@ciudaddonbosco.org
gestionhumana@ciudaddonbosco.org</v>
          </cell>
          <cell r="N65" t="str">
            <v>SRD</v>
          </cell>
          <cell r="O65" t="str">
            <v>Casa de protección</v>
          </cell>
          <cell r="P65"/>
          <cell r="Q65" t="str">
            <v>Desvinculados</v>
          </cell>
          <cell r="R65"/>
          <cell r="S65" t="str">
            <v>0500-714-2021</v>
          </cell>
          <cell r="T65">
            <v>30</v>
          </cell>
          <cell r="U65">
            <v>44546</v>
          </cell>
          <cell r="V65">
            <v>44546</v>
          </cell>
          <cell r="W65">
            <v>44773</v>
          </cell>
          <cell r="X65">
            <v>702046400</v>
          </cell>
          <cell r="Y65" t="str">
            <v>Claribel Guzman Castrillón</v>
          </cell>
          <cell r="Z65" t="str">
            <v>Profesional centro zonal</v>
          </cell>
        </row>
        <row r="66">
          <cell r="B66" t="str">
            <v>05-39-65</v>
          </cell>
          <cell r="C66" t="str">
            <v>Antioquia</v>
          </cell>
          <cell r="D66" t="str">
            <v>Ciudad don Bosco</v>
          </cell>
          <cell r="E66" t="str">
            <v>890905717-6</v>
          </cell>
          <cell r="F66" t="str">
            <v>Carlos Manuel Barrios Gonzalez</v>
          </cell>
          <cell r="G66" t="str">
            <v>La Florida - Casa 2</v>
          </cell>
          <cell r="H66" t="str">
            <v>Diagonal 79A No. 76-384 - Barrio Pilarica</v>
          </cell>
          <cell r="I66" t="str">
            <v>Medellín</v>
          </cell>
          <cell r="J66" t="str">
            <v>Noroccidental</v>
          </cell>
          <cell r="K66">
            <v>6042345455</v>
          </cell>
          <cell r="L66" t="str">
            <v>3208599066
3013404167
3164958855
3175005496</v>
          </cell>
          <cell r="M66" t="str">
            <v>direccion@ciudaddonbosco.org
calidad@ciudaddonbosco.org
capre@ciudaddonbosco.org
secre.capre@ciudaddonbosco.org
contabilidad@ciudaddonbosco.org
gestionhumana@ciudaddonbosco.org</v>
          </cell>
          <cell r="N66" t="str">
            <v>SRD</v>
          </cell>
          <cell r="O66" t="str">
            <v>Casa de protección</v>
          </cell>
          <cell r="P66"/>
          <cell r="Q66" t="str">
            <v>Desvinculados</v>
          </cell>
          <cell r="R66"/>
          <cell r="S66" t="str">
            <v>0500-714-2021</v>
          </cell>
          <cell r="T66">
            <v>20</v>
          </cell>
          <cell r="U66">
            <v>44546</v>
          </cell>
          <cell r="V66">
            <v>44546</v>
          </cell>
          <cell r="W66">
            <v>44773</v>
          </cell>
          <cell r="X66"/>
          <cell r="Y66" t="str">
            <v>Claribel Guzman Castrillón</v>
          </cell>
          <cell r="Z66" t="str">
            <v>Profesional centro zonal</v>
          </cell>
        </row>
        <row r="67">
          <cell r="B67" t="str">
            <v>05-248-66</v>
          </cell>
          <cell r="C67" t="str">
            <v>Antioquia</v>
          </cell>
          <cell r="D67" t="str">
            <v>Presencia Colombo Suiza</v>
          </cell>
          <cell r="E67" t="str">
            <v>890984938-4</v>
          </cell>
          <cell r="F67" t="str">
            <v>Carlos Alberto Baena Correa</v>
          </cell>
          <cell r="G67" t="str">
            <v>Centro de Capacitación Robledo</v>
          </cell>
          <cell r="H67" t="str">
            <v>Calle 76 No. 89A-35 - Barrio Robledo Palenque</v>
          </cell>
          <cell r="I67" t="str">
            <v>Medellín</v>
          </cell>
          <cell r="J67" t="str">
            <v>Noroccidental</v>
          </cell>
          <cell r="K67" t="str">
            <v>6042643552 Ext 121</v>
          </cell>
          <cell r="L67" t="str">
            <v>3016658082
3167449451</v>
          </cell>
          <cell r="M67" t="str">
            <v>hogaressustitutos@presencia.org.co
jgarcia@presencia.org.co
mvillada@presencia.org.co
auxiliar.hs1@presencia.org.co
auxiliar.hs2@presencia.org.co
psicosocial.hs5@presencia.org.co</v>
          </cell>
          <cell r="N67" t="str">
            <v>SRD</v>
          </cell>
          <cell r="O67" t="str">
            <v>Hogar sustituto entidad</v>
          </cell>
          <cell r="P67"/>
          <cell r="Q67" t="str">
            <v>Vulneración</v>
          </cell>
          <cell r="R67"/>
          <cell r="S67" t="str">
            <v>0500-715-2021</v>
          </cell>
          <cell r="T67">
            <v>260</v>
          </cell>
          <cell r="U67">
            <v>44546</v>
          </cell>
          <cell r="V67">
            <v>44546</v>
          </cell>
          <cell r="W67">
            <v>44773</v>
          </cell>
          <cell r="X67">
            <v>2508084820</v>
          </cell>
          <cell r="Y67" t="str">
            <v>Claribel Guzman Castrillón</v>
          </cell>
          <cell r="Z67" t="str">
            <v>Profesional centro zonal</v>
          </cell>
        </row>
        <row r="68">
          <cell r="B68" t="str">
            <v>05-4-67</v>
          </cell>
          <cell r="C68" t="str">
            <v>Antioquia</v>
          </cell>
          <cell r="D68" t="str">
            <v>Aldeas infantiles SOS Colombia</v>
          </cell>
          <cell r="E68" t="str">
            <v>860024041-6</v>
          </cell>
          <cell r="F68" t="str">
            <v>Angela Maria Monica Bibiana Rosales Rodriguez</v>
          </cell>
          <cell r="G68"/>
          <cell r="H68" t="str">
            <v>Kilómetro 1 Vía Belen Vereda Galicia Parte Baja</v>
          </cell>
          <cell r="I68" t="str">
            <v>Rionegro</v>
          </cell>
          <cell r="J68" t="str">
            <v>Aburra Norte</v>
          </cell>
          <cell r="K68">
            <v>3222124</v>
          </cell>
          <cell r="L68">
            <v>3155378583</v>
          </cell>
          <cell r="M68" t="str">
            <v>Yaneth.casas@aldeasinfantiles.org.co; Yohana.carmona@aldeasinfaltiles.org.co; angela.rosales@aldeasinfantiles.org.co</v>
          </cell>
          <cell r="N68" t="str">
            <v>SRD</v>
          </cell>
          <cell r="O68" t="str">
            <v>Casa hogar</v>
          </cell>
          <cell r="P68"/>
          <cell r="Q68" t="str">
            <v>Con PARD</v>
          </cell>
          <cell r="R68"/>
          <cell r="S68" t="str">
            <v>0500-717-2021</v>
          </cell>
          <cell r="T68">
            <v>36</v>
          </cell>
          <cell r="U68">
            <v>44545</v>
          </cell>
          <cell r="V68">
            <v>44546</v>
          </cell>
          <cell r="W68">
            <v>44773</v>
          </cell>
          <cell r="X68">
            <v>403705908</v>
          </cell>
          <cell r="Y68" t="str">
            <v>Olga Lucia Mesa Palacio</v>
          </cell>
          <cell r="Z68" t="str">
            <v>Profesional centro zonal</v>
          </cell>
        </row>
        <row r="69">
          <cell r="B69" t="str">
            <v>05-4-68</v>
          </cell>
          <cell r="C69" t="str">
            <v>Antioquia</v>
          </cell>
          <cell r="D69" t="str">
            <v>Aldeas infantiles SOS Colombia</v>
          </cell>
          <cell r="E69" t="str">
            <v>860024041-6</v>
          </cell>
          <cell r="F69" t="str">
            <v>Angela Maria Monica Bibiana Rosales Rodriguez</v>
          </cell>
          <cell r="G69"/>
          <cell r="H69" t="str">
            <v>Kilómetro 1 Vía Belen Vereda Galicia Parte Baja</v>
          </cell>
          <cell r="I69" t="str">
            <v>Rionegro</v>
          </cell>
          <cell r="J69" t="str">
            <v>Aburra Norte</v>
          </cell>
          <cell r="K69" t="str">
            <v>5626908 -5626925
Fax: +57 – 4- 562 69 25</v>
          </cell>
          <cell r="L69"/>
          <cell r="M69" t="str">
            <v>yaneth.casas@aldeasinfantiles.org.co; aura.gutierrez@aldeasinfantiles.org.co</v>
          </cell>
          <cell r="N69" t="str">
            <v>SRD</v>
          </cell>
          <cell r="O69" t="str">
            <v>Casa universitaria</v>
          </cell>
          <cell r="P69"/>
          <cell r="Q69" t="str">
            <v>Con PARD</v>
          </cell>
          <cell r="R69"/>
          <cell r="S69" t="str">
            <v>0500-717-2021</v>
          </cell>
          <cell r="T69">
            <v>24</v>
          </cell>
          <cell r="U69">
            <v>44545</v>
          </cell>
          <cell r="V69">
            <v>44546</v>
          </cell>
          <cell r="W69">
            <v>44773</v>
          </cell>
          <cell r="X69">
            <v>290206860</v>
          </cell>
          <cell r="Y69" t="str">
            <v>Olga Lucia Mesa Palacio</v>
          </cell>
          <cell r="Z69" t="str">
            <v>Profesional centro zonal</v>
          </cell>
        </row>
        <row r="70">
          <cell r="B70" t="str">
            <v>05-42-69</v>
          </cell>
          <cell r="C70" t="str">
            <v>Antioquia</v>
          </cell>
          <cell r="D70" t="str">
            <v>Comité privado de asistencia a la niñez - PAN</v>
          </cell>
          <cell r="E70" t="str">
            <v>890980942-6</v>
          </cell>
          <cell r="F70" t="str">
            <v>Diego Fernando Sanchez Trujillo</v>
          </cell>
          <cell r="G70" t="str">
            <v>Miraflorez</v>
          </cell>
          <cell r="H70" t="str">
            <v>Calle 47 No. 16aa-086</v>
          </cell>
          <cell r="I70" t="str">
            <v>Medellín</v>
          </cell>
          <cell r="J70" t="str">
            <v>Suroriente</v>
          </cell>
          <cell r="K70" t="str">
            <v>5904465 ext 140</v>
          </cell>
          <cell r="L70" t="str">
            <v>3016328940 - 3137459180 - 3156693151</v>
          </cell>
          <cell r="M70" t="str">
            <v>luis.calle@corporacionpan.org, paula.rivillas@corporacionpan.org</v>
          </cell>
          <cell r="N70" t="str">
            <v>SRD</v>
          </cell>
          <cell r="O70" t="str">
            <v>Internado</v>
          </cell>
          <cell r="P70"/>
          <cell r="Q70" t="str">
            <v>Con PARD</v>
          </cell>
          <cell r="R70"/>
          <cell r="S70" t="str">
            <v>0500-718-2021</v>
          </cell>
          <cell r="T70">
            <v>50</v>
          </cell>
          <cell r="U70">
            <v>44544</v>
          </cell>
          <cell r="V70">
            <v>44546</v>
          </cell>
          <cell r="W70">
            <v>44773</v>
          </cell>
          <cell r="X70">
            <v>560702650</v>
          </cell>
          <cell r="Y70" t="str">
            <v>Mauricio Arango Villa</v>
          </cell>
          <cell r="Z70" t="str">
            <v>Profesional centro zonal</v>
          </cell>
        </row>
        <row r="71">
          <cell r="B71" t="str">
            <v>05-6-70</v>
          </cell>
          <cell r="C71" t="str">
            <v>Antioquia</v>
          </cell>
          <cell r="D71" t="str">
            <v>Asociación amigos con calor humano</v>
          </cell>
          <cell r="E71" t="str">
            <v>890983816-1</v>
          </cell>
          <cell r="F71" t="str">
            <v>Alba Doris Rojas Silva</v>
          </cell>
          <cell r="G71"/>
          <cell r="H71" t="str">
            <v>Carrera 50C No. 59-87</v>
          </cell>
          <cell r="I71" t="str">
            <v>Medellín</v>
          </cell>
          <cell r="J71" t="str">
            <v>Nororiental</v>
          </cell>
          <cell r="K71">
            <v>2921140</v>
          </cell>
          <cell r="L71" t="str">
            <v>3137919698 - 318 892 54 10.</v>
          </cell>
          <cell r="M71" t="str">
            <v>coordinacionhogaressustitutos@asociacionamigos.org -direccion@asociacionamigos.org</v>
          </cell>
          <cell r="N71" t="str">
            <v>SRD</v>
          </cell>
          <cell r="O71" t="str">
            <v>Hogar sustituto entidad</v>
          </cell>
          <cell r="P71"/>
          <cell r="Q71" t="str">
            <v>Discapacidad</v>
          </cell>
          <cell r="R71"/>
          <cell r="S71" t="str">
            <v>0500-719-2021</v>
          </cell>
          <cell r="T71">
            <v>400</v>
          </cell>
          <cell r="U71">
            <v>44545</v>
          </cell>
          <cell r="V71">
            <v>44553</v>
          </cell>
          <cell r="W71">
            <v>44773</v>
          </cell>
          <cell r="X71">
            <v>4970723910</v>
          </cell>
          <cell r="Y71" t="str">
            <v>Gloria Lucia Montoya Arenas</v>
          </cell>
          <cell r="Z71" t="str">
            <v>Profesional centro zonal</v>
          </cell>
        </row>
        <row r="72">
          <cell r="B72" t="str">
            <v>05-248-71</v>
          </cell>
          <cell r="C72" t="str">
            <v>Antioquia</v>
          </cell>
          <cell r="D72" t="str">
            <v>Presencia Colombo Suiza</v>
          </cell>
          <cell r="E72" t="str">
            <v>890984938-4</v>
          </cell>
          <cell r="F72" t="str">
            <v>Carlos Alberto Baena Correa</v>
          </cell>
          <cell r="G72" t="str">
            <v>Centro de Capacitación Robledo</v>
          </cell>
          <cell r="H72" t="str">
            <v>Calle 76 No. 89A-35 - Barrio Robledo Palenque</v>
          </cell>
          <cell r="I72" t="str">
            <v>Medellín</v>
          </cell>
          <cell r="J72" t="str">
            <v>Noroccidental</v>
          </cell>
          <cell r="K72" t="str">
            <v>6042643552 Ext 114-112</v>
          </cell>
          <cell r="L72">
            <v>3167449451</v>
          </cell>
          <cell r="M72" t="str">
            <v>externadojornadacompleta@presencia.org.co
mvillada@presencia.org.co</v>
          </cell>
          <cell r="N72" t="str">
            <v>SRD</v>
          </cell>
          <cell r="O72" t="str">
            <v>Externado</v>
          </cell>
          <cell r="P72" t="str">
            <v>Jornada completa</v>
          </cell>
          <cell r="Q72" t="str">
            <v>Con PARD</v>
          </cell>
          <cell r="R72"/>
          <cell r="S72" t="str">
            <v>0500-721-2021</v>
          </cell>
          <cell r="T72">
            <v>175</v>
          </cell>
          <cell r="U72">
            <v>44546</v>
          </cell>
          <cell r="V72">
            <v>44546</v>
          </cell>
          <cell r="W72">
            <v>44773</v>
          </cell>
          <cell r="X72">
            <v>1036962850</v>
          </cell>
          <cell r="Y72" t="str">
            <v>Claribel Guzman Castrillón</v>
          </cell>
          <cell r="Z72" t="str">
            <v>Profesional centro zonal</v>
          </cell>
        </row>
        <row r="73">
          <cell r="B73" t="str">
            <v>05-40-72</v>
          </cell>
          <cell r="C73" t="str">
            <v>Antioquia</v>
          </cell>
          <cell r="D73" t="str">
            <v>Clínica del oriente - Corporación para la salud mental</v>
          </cell>
          <cell r="E73" t="str">
            <v>900271660-8</v>
          </cell>
          <cell r="F73" t="str">
            <v>Ramón Eduardo Lopera Lopera</v>
          </cell>
          <cell r="G73"/>
          <cell r="H73" t="str">
            <v>Vía La Ceja - Rionegro Kilómetro 3 - Vereda San Miguel - Sector El Yarumo - Finca La Palestina</v>
          </cell>
          <cell r="I73" t="str">
            <v>La Ceja</v>
          </cell>
          <cell r="J73" t="str">
            <v>Nororiental</v>
          </cell>
          <cell r="K73" t="str">
            <v>4534623 - 2743086-2741583</v>
          </cell>
          <cell r="L73">
            <v>3113842875</v>
          </cell>
          <cell r="M73" t="str">
            <v>clinicadeloriente@gmail.com - doralopera20@hotmail.com</v>
          </cell>
          <cell r="N73" t="str">
            <v>SRD</v>
          </cell>
          <cell r="O73" t="str">
            <v>Internado</v>
          </cell>
          <cell r="P73"/>
          <cell r="Q73" t="str">
            <v>Discapacidad</v>
          </cell>
          <cell r="R73" t="str">
            <v>Psicosocial</v>
          </cell>
          <cell r="S73" t="str">
            <v>0500-722-2021</v>
          </cell>
          <cell r="T73">
            <v>200</v>
          </cell>
          <cell r="U73">
            <v>44545</v>
          </cell>
          <cell r="V73">
            <v>44546</v>
          </cell>
          <cell r="W73">
            <v>44773</v>
          </cell>
          <cell r="X73">
            <v>3727822600</v>
          </cell>
          <cell r="Y73" t="str">
            <v>Gloria Lucia Montoya Arenas</v>
          </cell>
          <cell r="Z73" t="str">
            <v>Profesional centro zonal</v>
          </cell>
        </row>
        <row r="74">
          <cell r="B74" t="str">
            <v>05-107-73</v>
          </cell>
          <cell r="C74" t="str">
            <v>Antioquia</v>
          </cell>
          <cell r="D74" t="str">
            <v>Fundación de atención a la niñez - FAN</v>
          </cell>
          <cell r="E74" t="str">
            <v>890905179-3</v>
          </cell>
          <cell r="F74" t="str">
            <v>Luz Amalia Botero Montoya</v>
          </cell>
          <cell r="G74" t="str">
            <v>La Floresta</v>
          </cell>
          <cell r="H74" t="str">
            <v>Carrera 79 No. 48-73 - Barrio La Floresta</v>
          </cell>
          <cell r="I74" t="str">
            <v>Medellín</v>
          </cell>
          <cell r="J74" t="str">
            <v>Noroccidental</v>
          </cell>
          <cell r="K74" t="str">
            <v>6045608860 Ext 203</v>
          </cell>
          <cell r="L74" t="str">
            <v>3206828255
3176420396</v>
          </cell>
          <cell r="M74" t="str">
            <v>jugarparasanar2@fan.org.co
m.patino@fan.org.co
la.botero@fan.org.co
i.cifuentes@fan.org.co;</v>
          </cell>
          <cell r="N74" t="str">
            <v>SRD</v>
          </cell>
          <cell r="O74" t="str">
            <v>Apoyo psicológico especializado</v>
          </cell>
          <cell r="P74"/>
          <cell r="Q74" t="str">
            <v>Con PARD</v>
          </cell>
          <cell r="R74"/>
          <cell r="S74" t="str">
            <v>0500-724-2021</v>
          </cell>
          <cell r="T74">
            <v>425</v>
          </cell>
          <cell r="U74">
            <v>44546</v>
          </cell>
          <cell r="V74">
            <v>44546</v>
          </cell>
          <cell r="W74">
            <v>44773</v>
          </cell>
          <cell r="X74">
            <v>913087000</v>
          </cell>
          <cell r="Y74" t="str">
            <v>Claribel Guzman Castrillón</v>
          </cell>
          <cell r="Z74" t="str">
            <v>Profesional centro zonal</v>
          </cell>
        </row>
        <row r="75">
          <cell r="B75" t="str">
            <v>05-107-74</v>
          </cell>
          <cell r="C75" t="str">
            <v>Antioquia</v>
          </cell>
          <cell r="D75" t="str">
            <v>Fundación de atención a la niñez - FAN</v>
          </cell>
          <cell r="E75" t="str">
            <v>890905179-3</v>
          </cell>
          <cell r="F75" t="str">
            <v>Luz Amalia Botero Montoya</v>
          </cell>
          <cell r="G75" t="str">
            <v>Los Ángeles</v>
          </cell>
          <cell r="H75" t="str">
            <v>Carrera 42 N° 60-48 - Barrio Los Ángeles</v>
          </cell>
          <cell r="I75" t="str">
            <v>Medellín</v>
          </cell>
          <cell r="J75" t="str">
            <v>Noroccidental</v>
          </cell>
          <cell r="K75" t="str">
            <v>6042547870
6042546482</v>
          </cell>
          <cell r="L75" t="str">
            <v>3206828255
3102672141</v>
          </cell>
          <cell r="M75" t="str">
            <v>jugarparasanar2@fan.org.co
m.patino@fan.org.co
la.botero@fan.org.co
i.cifuentes@fan.org.co;</v>
          </cell>
          <cell r="N75" t="str">
            <v>SRD</v>
          </cell>
          <cell r="O75" t="str">
            <v>Apoyo psicológico especializado</v>
          </cell>
          <cell r="P75"/>
          <cell r="Q75" t="str">
            <v>Con PARD</v>
          </cell>
          <cell r="R75"/>
          <cell r="S75" t="str">
            <v>0500-724-2021</v>
          </cell>
          <cell r="T75"/>
          <cell r="U75">
            <v>44546</v>
          </cell>
          <cell r="V75">
            <v>44546</v>
          </cell>
          <cell r="W75">
            <v>44773</v>
          </cell>
          <cell r="X75"/>
          <cell r="Y75" t="str">
            <v>Claribel Guzman Castrillón</v>
          </cell>
          <cell r="Z75" t="str">
            <v>Profesional centro zonal</v>
          </cell>
        </row>
        <row r="76">
          <cell r="B76" t="str">
            <v>05-107-75</v>
          </cell>
          <cell r="C76" t="str">
            <v>Antioquia</v>
          </cell>
          <cell r="D76" t="str">
            <v>Fundación de atención a la niñez - FAN</v>
          </cell>
          <cell r="E76" t="str">
            <v>890905179-3</v>
          </cell>
          <cell r="F76" t="str">
            <v>Luz Amalia Botero Montoya</v>
          </cell>
          <cell r="G76" t="str">
            <v>Rionegro</v>
          </cell>
          <cell r="H76" t="str">
            <v>Carrera 48a N° 63-56 Manzana F Casa 8, Urbanización Altos Del Lago</v>
          </cell>
          <cell r="I76" t="str">
            <v>Rionegro</v>
          </cell>
          <cell r="J76" t="str">
            <v>Noroccidental</v>
          </cell>
          <cell r="K76">
            <v>6045608863</v>
          </cell>
          <cell r="L76" t="str">
            <v>3206828255
3218531763</v>
          </cell>
          <cell r="M76" t="str">
            <v>jugarparasanar2@fan.org.co
m.patino@fan.org.co
la.botero@fan.org.co
i.cifuentes@fan.org.co;</v>
          </cell>
          <cell r="N76" t="str">
            <v>SRD</v>
          </cell>
          <cell r="O76" t="str">
            <v>Apoyo psicológico especializado</v>
          </cell>
          <cell r="P76"/>
          <cell r="Q76" t="str">
            <v>Con PARD</v>
          </cell>
          <cell r="R76"/>
          <cell r="S76" t="str">
            <v>0500-724-2021</v>
          </cell>
          <cell r="T76"/>
          <cell r="U76">
            <v>44546</v>
          </cell>
          <cell r="V76">
            <v>44546</v>
          </cell>
          <cell r="W76">
            <v>44773</v>
          </cell>
          <cell r="X76"/>
          <cell r="Y76" t="str">
            <v>Claribel Guzman Castrillón</v>
          </cell>
          <cell r="Z76" t="str">
            <v>Profesional centro zonal</v>
          </cell>
        </row>
        <row r="77">
          <cell r="B77" t="str">
            <v>05-47-76</v>
          </cell>
          <cell r="C77" t="str">
            <v>Antioquia</v>
          </cell>
          <cell r="D77" t="str">
            <v>Congregación religiosos terciarios capuchinos nuestra señora de los dolores</v>
          </cell>
          <cell r="E77" t="str">
            <v>860005068-3</v>
          </cell>
          <cell r="F77" t="str">
            <v>Jacinto Ivan Guarin Carmona</v>
          </cell>
          <cell r="G77"/>
          <cell r="H77" t="str">
            <v>Carrera 17 No. 10-57</v>
          </cell>
          <cell r="I77" t="str">
            <v>Barbosa</v>
          </cell>
          <cell r="J77" t="str">
            <v>Aburra Norte</v>
          </cell>
          <cell r="K77">
            <v>4064180</v>
          </cell>
          <cell r="L77">
            <v>3046571808</v>
          </cell>
          <cell r="M77" t="str">
            <v>despertares@etsanjose.org</v>
          </cell>
          <cell r="N77" t="str">
            <v>SRD</v>
          </cell>
          <cell r="O77" t="str">
            <v>Intervención de apoyo psicosocial</v>
          </cell>
          <cell r="P77"/>
          <cell r="Q77" t="str">
            <v>Con PARD</v>
          </cell>
          <cell r="R77"/>
          <cell r="S77" t="str">
            <v>0500-734-2021</v>
          </cell>
          <cell r="T77">
            <v>500</v>
          </cell>
          <cell r="U77">
            <v>44546</v>
          </cell>
          <cell r="V77">
            <v>44546</v>
          </cell>
          <cell r="W77">
            <v>44773</v>
          </cell>
          <cell r="X77">
            <v>1332291750</v>
          </cell>
          <cell r="Y77" t="str">
            <v>Olga Lucia Mesa Palacio</v>
          </cell>
          <cell r="Z77" t="str">
            <v>Profesional centro zonal</v>
          </cell>
        </row>
        <row r="78">
          <cell r="B78" t="str">
            <v>05-47-77</v>
          </cell>
          <cell r="C78" t="str">
            <v>Antioquia</v>
          </cell>
          <cell r="D78" t="str">
            <v>Congregación religiosos terciarios capuchinos nuestra señora de los dolores</v>
          </cell>
          <cell r="E78" t="str">
            <v>860005068-3</v>
          </cell>
          <cell r="F78" t="str">
            <v>Jacinto Ivan Guarin Carmona</v>
          </cell>
          <cell r="G78"/>
          <cell r="H78" t="str">
            <v>Calle 12 No. 7-51 Sector 1 El Peñol</v>
          </cell>
          <cell r="I78" t="str">
            <v>Peñol</v>
          </cell>
          <cell r="J78" t="str">
            <v>Aburra Norte</v>
          </cell>
          <cell r="K78">
            <v>4236590</v>
          </cell>
          <cell r="L78">
            <v>3137502008</v>
          </cell>
          <cell r="M78" t="str">
            <v>despertares@etsanjose.org</v>
          </cell>
          <cell r="N78" t="str">
            <v>SRD</v>
          </cell>
          <cell r="O78" t="str">
            <v>Intervención de apoyo psicosocial</v>
          </cell>
          <cell r="P78"/>
          <cell r="Q78" t="str">
            <v>Con PARD</v>
          </cell>
          <cell r="R78"/>
          <cell r="S78" t="str">
            <v>0500-734-2021</v>
          </cell>
          <cell r="T78"/>
          <cell r="U78">
            <v>44546</v>
          </cell>
          <cell r="V78">
            <v>44546</v>
          </cell>
          <cell r="W78">
            <v>44773</v>
          </cell>
          <cell r="X78"/>
          <cell r="Y78" t="str">
            <v>Olga Lucia Mesa Palacio</v>
          </cell>
          <cell r="Z78" t="str">
            <v>Profesional centro zonal</v>
          </cell>
        </row>
        <row r="79">
          <cell r="B79" t="str">
            <v>05-47-78</v>
          </cell>
          <cell r="C79" t="str">
            <v>Antioquia</v>
          </cell>
          <cell r="D79" t="str">
            <v>Congregación religiosos terciarios capuchinos nuestra señora de los dolores</v>
          </cell>
          <cell r="E79" t="str">
            <v>860005068-3</v>
          </cell>
          <cell r="F79" t="str">
            <v>Jacinto Ivan Guarin Carmona</v>
          </cell>
          <cell r="G79"/>
          <cell r="H79" t="str">
            <v>Carrera 28 No. 33-34</v>
          </cell>
          <cell r="I79" t="str">
            <v>Marinilla</v>
          </cell>
          <cell r="J79" t="str">
            <v>Aburra Norte</v>
          </cell>
          <cell r="K79">
            <v>5487339</v>
          </cell>
          <cell r="L79"/>
          <cell r="M79" t="str">
            <v>caminosdelibertad@etsanjose.org</v>
          </cell>
          <cell r="N79" t="str">
            <v>SRD</v>
          </cell>
          <cell r="O79" t="str">
            <v>Intervención de apoyo psicosocial</v>
          </cell>
          <cell r="P79"/>
          <cell r="Q79" t="str">
            <v>Con PARD</v>
          </cell>
          <cell r="R79"/>
          <cell r="S79" t="str">
            <v>0500-734-2021</v>
          </cell>
          <cell r="T79"/>
          <cell r="U79">
            <v>44546</v>
          </cell>
          <cell r="V79">
            <v>44546</v>
          </cell>
          <cell r="W79">
            <v>44773</v>
          </cell>
          <cell r="X79"/>
          <cell r="Y79" t="str">
            <v>Olga Lucia Mesa Palacio</v>
          </cell>
          <cell r="Z79" t="str">
            <v>Profesional centro zonal</v>
          </cell>
        </row>
        <row r="80">
          <cell r="B80" t="str">
            <v>05-47-79</v>
          </cell>
          <cell r="C80" t="str">
            <v>Antioquia</v>
          </cell>
          <cell r="D80" t="str">
            <v>Congregación religiosos terciarios capuchinos nuestra señora de los dolores</v>
          </cell>
          <cell r="E80" t="str">
            <v>860005068-3</v>
          </cell>
          <cell r="F80" t="str">
            <v>Jacinto Ivan Guarin Carmona</v>
          </cell>
          <cell r="G80"/>
          <cell r="H80" t="str">
            <v>Carrera 20 No. 15-62 Apartamento 202</v>
          </cell>
          <cell r="I80" t="str">
            <v>La Ceja</v>
          </cell>
          <cell r="J80" t="str">
            <v>Aburra Norte</v>
          </cell>
          <cell r="K80">
            <v>5535111</v>
          </cell>
          <cell r="L80">
            <v>3164368878</v>
          </cell>
          <cell r="M80" t="str">
            <v>caminosdelibertad@etsanjose.org</v>
          </cell>
          <cell r="N80" t="str">
            <v>SRD</v>
          </cell>
          <cell r="O80" t="str">
            <v>Intervención de apoyo psicosocial</v>
          </cell>
          <cell r="P80"/>
          <cell r="Q80" t="str">
            <v>Con PARD</v>
          </cell>
          <cell r="R80"/>
          <cell r="S80" t="str">
            <v>0500-734-2021</v>
          </cell>
          <cell r="T80"/>
          <cell r="U80">
            <v>44546</v>
          </cell>
          <cell r="V80">
            <v>44546</v>
          </cell>
          <cell r="W80">
            <v>44773</v>
          </cell>
          <cell r="X80"/>
          <cell r="Y80" t="str">
            <v>Olga Lucia Mesa Palacio</v>
          </cell>
          <cell r="Z80" t="str">
            <v>Profesional centro zonal</v>
          </cell>
        </row>
        <row r="81">
          <cell r="B81" t="str">
            <v>05-47-80</v>
          </cell>
          <cell r="C81" t="str">
            <v>Antioquia</v>
          </cell>
          <cell r="D81" t="str">
            <v>Congregación religiosos terciarios capuchinos nuestra señora de los dolores</v>
          </cell>
          <cell r="E81" t="str">
            <v>860005068-3</v>
          </cell>
          <cell r="F81" t="str">
            <v>Jacinto Ivan Guarin Carmona</v>
          </cell>
          <cell r="G81"/>
          <cell r="H81" t="str">
            <v>Calle 50 No. 52-14 Edificio Asocomunal Oficina 306</v>
          </cell>
          <cell r="I81" t="str">
            <v>El Santuario</v>
          </cell>
          <cell r="J81" t="str">
            <v>Aburra Norte</v>
          </cell>
          <cell r="K81">
            <v>5673797</v>
          </cell>
          <cell r="L81">
            <v>3154087430</v>
          </cell>
          <cell r="M81" t="str">
            <v>caminosdelibertad@etsanjose.org</v>
          </cell>
          <cell r="N81" t="str">
            <v>SRD</v>
          </cell>
          <cell r="O81" t="str">
            <v>Intervención de apoyo psicosocial</v>
          </cell>
          <cell r="P81"/>
          <cell r="Q81" t="str">
            <v>Con PARD</v>
          </cell>
          <cell r="R81"/>
          <cell r="S81" t="str">
            <v>0500-734-2021</v>
          </cell>
          <cell r="T81"/>
          <cell r="U81">
            <v>44546</v>
          </cell>
          <cell r="V81">
            <v>44546</v>
          </cell>
          <cell r="W81">
            <v>44773</v>
          </cell>
          <cell r="X81"/>
          <cell r="Y81" t="str">
            <v>Olga Lucia Mesa Palacio</v>
          </cell>
          <cell r="Z81" t="str">
            <v>Profesional centro zonal</v>
          </cell>
        </row>
        <row r="82">
          <cell r="B82" t="str">
            <v>05-47-81</v>
          </cell>
          <cell r="C82" t="str">
            <v>Antioquia</v>
          </cell>
          <cell r="D82" t="str">
            <v>Congregación religiosos terciarios capuchinos nuestra señora de los dolores</v>
          </cell>
          <cell r="E82" t="str">
            <v>860005068-3</v>
          </cell>
          <cell r="F82" t="str">
            <v>Jacinto Ivan Guarin Carmona</v>
          </cell>
          <cell r="G82"/>
          <cell r="H82" t="str">
            <v>Calle 29 No. 30-18 Apto 201 Parque</v>
          </cell>
          <cell r="I82" t="str">
            <v>Donmatías</v>
          </cell>
          <cell r="J82" t="str">
            <v>Aburra Norte</v>
          </cell>
          <cell r="K82">
            <v>8663637</v>
          </cell>
          <cell r="L82">
            <v>3046571808</v>
          </cell>
          <cell r="M82" t="str">
            <v>despertares@etsanjose.org</v>
          </cell>
          <cell r="N82" t="str">
            <v>SRD</v>
          </cell>
          <cell r="O82" t="str">
            <v>Intervención de apoyo psicosocial</v>
          </cell>
          <cell r="P82"/>
          <cell r="Q82" t="str">
            <v>Con PARD</v>
          </cell>
          <cell r="R82"/>
          <cell r="S82" t="str">
            <v>0500-734-2021</v>
          </cell>
          <cell r="T82"/>
          <cell r="U82">
            <v>44546</v>
          </cell>
          <cell r="V82">
            <v>44546</v>
          </cell>
          <cell r="W82">
            <v>44773</v>
          </cell>
          <cell r="X82"/>
          <cell r="Y82" t="str">
            <v>Olga Lucia Mesa Palacio</v>
          </cell>
          <cell r="Z82" t="str">
            <v>Profesional centro zonal</v>
          </cell>
        </row>
        <row r="83">
          <cell r="B83" t="str">
            <v>05-47-82</v>
          </cell>
          <cell r="C83" t="str">
            <v>Antioquia</v>
          </cell>
          <cell r="D83" t="str">
            <v>Congregación religiosos terciarios capuchinos nuestra señora de los dolores</v>
          </cell>
          <cell r="E83" t="str">
            <v>860005068-3</v>
          </cell>
          <cell r="F83" t="str">
            <v>Jacinto Ivan Guarin Carmona</v>
          </cell>
          <cell r="G83"/>
          <cell r="H83" t="str">
            <v>Diagonal 40 No. 41-78</v>
          </cell>
          <cell r="I83" t="str">
            <v>Itagui</v>
          </cell>
          <cell r="J83" t="str">
            <v>Aburra Norte</v>
          </cell>
          <cell r="K83">
            <v>3710651</v>
          </cell>
          <cell r="L83">
            <v>3165225189</v>
          </cell>
          <cell r="M83" t="str">
            <v>sinfronteras@etsanjose.org</v>
          </cell>
          <cell r="N83" t="str">
            <v>SRD</v>
          </cell>
          <cell r="O83" t="str">
            <v>Intervención de apoyo psicosocial</v>
          </cell>
          <cell r="P83"/>
          <cell r="Q83" t="str">
            <v>Con PARD</v>
          </cell>
          <cell r="R83"/>
          <cell r="S83" t="str">
            <v>0500-734-2021</v>
          </cell>
          <cell r="T83"/>
          <cell r="U83">
            <v>44546</v>
          </cell>
          <cell r="V83">
            <v>44546</v>
          </cell>
          <cell r="W83">
            <v>44773</v>
          </cell>
          <cell r="X83"/>
          <cell r="Y83" t="str">
            <v>Olga Lucia Mesa Palacio</v>
          </cell>
          <cell r="Z83" t="str">
            <v>Profesional centro zonal</v>
          </cell>
        </row>
        <row r="84">
          <cell r="B84" t="str">
            <v>05-47-83</v>
          </cell>
          <cell r="C84" t="str">
            <v>Antioquia</v>
          </cell>
          <cell r="D84" t="str">
            <v>Congregación religiosos terciarios capuchinos nuestra señora de los dolores</v>
          </cell>
          <cell r="E84" t="str">
            <v>860005068-3</v>
          </cell>
          <cell r="F84" t="str">
            <v>Jacinto Ivan Guarin Carmona</v>
          </cell>
          <cell r="G84"/>
          <cell r="H84" t="str">
            <v>Carrera 47a No. 61-07</v>
          </cell>
          <cell r="I84" t="str">
            <v>Rionegro</v>
          </cell>
          <cell r="J84" t="str">
            <v>Aburra Norte</v>
          </cell>
          <cell r="K84">
            <v>5320018</v>
          </cell>
          <cell r="L84">
            <v>3185482963</v>
          </cell>
          <cell r="M84" t="str">
            <v>caminosdelibertad@etsanjose.org</v>
          </cell>
          <cell r="N84" t="str">
            <v>SRD</v>
          </cell>
          <cell r="O84" t="str">
            <v>Intervención de apoyo psicosocial</v>
          </cell>
          <cell r="P84"/>
          <cell r="Q84" t="str">
            <v>Con PARD</v>
          </cell>
          <cell r="R84"/>
          <cell r="S84" t="str">
            <v>0500-734-2021</v>
          </cell>
          <cell r="T84"/>
          <cell r="U84">
            <v>44546</v>
          </cell>
          <cell r="V84">
            <v>44546</v>
          </cell>
          <cell r="W84">
            <v>44773</v>
          </cell>
          <cell r="X84"/>
          <cell r="Y84" t="str">
            <v>Olga Lucia Mesa Palacio</v>
          </cell>
          <cell r="Z84" t="str">
            <v>Profesional centro zonal</v>
          </cell>
        </row>
        <row r="85">
          <cell r="B85" t="str">
            <v>05-47-84</v>
          </cell>
          <cell r="C85" t="str">
            <v>Antioquia</v>
          </cell>
          <cell r="D85" t="str">
            <v>Congregación religiosos terciarios capuchinos nuestra señora de los dolores</v>
          </cell>
          <cell r="E85" t="str">
            <v>860005068-3</v>
          </cell>
          <cell r="F85" t="str">
            <v>Jacinto Ivan Guarin Carmona</v>
          </cell>
          <cell r="G85"/>
          <cell r="H85" t="str">
            <v>Carrera 50 No. 49-32 Apartamento 203</v>
          </cell>
          <cell r="I85" t="str">
            <v>Guarne</v>
          </cell>
          <cell r="J85" t="str">
            <v>Aburra Norte</v>
          </cell>
          <cell r="K85">
            <v>5511118</v>
          </cell>
          <cell r="L85">
            <v>3165291842</v>
          </cell>
          <cell r="M85" t="str">
            <v>caminosdelibertad@etsanjose.org</v>
          </cell>
          <cell r="N85" t="str">
            <v>SRD</v>
          </cell>
          <cell r="O85" t="str">
            <v>Intervención de apoyo psicosocial</v>
          </cell>
          <cell r="P85"/>
          <cell r="Q85" t="str">
            <v>Con PARD</v>
          </cell>
          <cell r="R85"/>
          <cell r="S85" t="str">
            <v>0500-734-2021</v>
          </cell>
          <cell r="T85"/>
          <cell r="U85">
            <v>44546</v>
          </cell>
          <cell r="V85">
            <v>44546</v>
          </cell>
          <cell r="W85">
            <v>44773</v>
          </cell>
          <cell r="X85"/>
          <cell r="Y85" t="str">
            <v>Olga Lucia Mesa Palacio</v>
          </cell>
          <cell r="Z85" t="str">
            <v>Profesional centro zonal</v>
          </cell>
        </row>
        <row r="86">
          <cell r="B86" t="str">
            <v>05-47-85</v>
          </cell>
          <cell r="C86" t="str">
            <v>Antioquia</v>
          </cell>
          <cell r="D86" t="str">
            <v>Congregación religiosos terciarios capuchinos nuestra señora de los dolores</v>
          </cell>
          <cell r="E86" t="str">
            <v>860005068-3</v>
          </cell>
          <cell r="F86" t="str">
            <v>Jacinto Ivan Guarin Carmona</v>
          </cell>
          <cell r="G86"/>
          <cell r="H86" t="str">
            <v>Calle 51 No. 46-27</v>
          </cell>
          <cell r="I86" t="str">
            <v>Copacabana</v>
          </cell>
          <cell r="J86" t="str">
            <v>Aburra Norte</v>
          </cell>
          <cell r="K86">
            <v>2744707</v>
          </cell>
          <cell r="L86">
            <v>3104608480</v>
          </cell>
          <cell r="M86" t="str">
            <v>despertares@etsanjose.org</v>
          </cell>
          <cell r="N86" t="str">
            <v>SRD</v>
          </cell>
          <cell r="O86" t="str">
            <v>Intervención de apoyo psicosocial</v>
          </cell>
          <cell r="P86"/>
          <cell r="Q86" t="str">
            <v>Con PARD</v>
          </cell>
          <cell r="R86"/>
          <cell r="S86" t="str">
            <v>0500-734-2021</v>
          </cell>
          <cell r="T86"/>
          <cell r="U86">
            <v>44546</v>
          </cell>
          <cell r="V86">
            <v>44546</v>
          </cell>
          <cell r="W86">
            <v>44773</v>
          </cell>
          <cell r="X86"/>
          <cell r="Y86" t="str">
            <v>Olga Lucia Mesa Palacio</v>
          </cell>
          <cell r="Z86" t="str">
            <v>Profesional centro zonal</v>
          </cell>
        </row>
        <row r="87">
          <cell r="B87" t="str">
            <v>05-47-86</v>
          </cell>
          <cell r="C87" t="str">
            <v>Antioquia</v>
          </cell>
          <cell r="D87" t="str">
            <v>Congregación religiosos terciarios capuchinos nuestra señora de los dolores</v>
          </cell>
          <cell r="E87" t="str">
            <v>860005068-3</v>
          </cell>
          <cell r="F87" t="str">
            <v>Jacinto Ivan Guarin Carmona</v>
          </cell>
          <cell r="G87"/>
          <cell r="H87" t="str">
            <v>Carrera 49 No. 53-44</v>
          </cell>
          <cell r="I87" t="str">
            <v>Bello</v>
          </cell>
          <cell r="J87" t="str">
            <v>Aburra Norte</v>
          </cell>
          <cell r="K87">
            <v>4511915</v>
          </cell>
          <cell r="L87"/>
          <cell r="M87" t="str">
            <v>despertares@etsanjose.org</v>
          </cell>
          <cell r="N87" t="str">
            <v>SRD</v>
          </cell>
          <cell r="O87" t="str">
            <v>Intervención de apoyo psicosocial</v>
          </cell>
          <cell r="P87"/>
          <cell r="Q87" t="str">
            <v>Con PARD</v>
          </cell>
          <cell r="R87"/>
          <cell r="S87" t="str">
            <v>0500-734-2021</v>
          </cell>
          <cell r="T87"/>
          <cell r="U87">
            <v>44546</v>
          </cell>
          <cell r="V87">
            <v>44546</v>
          </cell>
          <cell r="W87">
            <v>44773</v>
          </cell>
          <cell r="X87"/>
          <cell r="Y87" t="str">
            <v>Olga Lucia Mesa Palacio</v>
          </cell>
          <cell r="Z87" t="str">
            <v>Profesional centro zonal</v>
          </cell>
        </row>
        <row r="88">
          <cell r="B88" t="str">
            <v>05-47-87</v>
          </cell>
          <cell r="C88" t="str">
            <v>Antioquia</v>
          </cell>
          <cell r="D88" t="str">
            <v>Congregación religiosos terciarios capuchinos nuestra señora de los dolores</v>
          </cell>
          <cell r="E88" t="str">
            <v>860005068-3</v>
          </cell>
          <cell r="F88" t="str">
            <v>Jacinto Ivan Guarin Carmona</v>
          </cell>
          <cell r="G88"/>
          <cell r="H88" t="str">
            <v>Calle 20 No. 17-90 Segundo Piso</v>
          </cell>
          <cell r="I88" t="str">
            <v>San Luis</v>
          </cell>
          <cell r="J88" t="str">
            <v>Aburra Norte</v>
          </cell>
          <cell r="K88">
            <v>5487339</v>
          </cell>
          <cell r="L88">
            <v>3234517592</v>
          </cell>
          <cell r="M88" t="str">
            <v>caminosdelibertad@etsanjose.org</v>
          </cell>
          <cell r="N88" t="str">
            <v>SRD</v>
          </cell>
          <cell r="O88" t="str">
            <v>Intervención de apoyo psicosocial</v>
          </cell>
          <cell r="P88"/>
          <cell r="Q88" t="str">
            <v>Con PARD</v>
          </cell>
          <cell r="R88"/>
          <cell r="S88" t="str">
            <v>0500-734-2021</v>
          </cell>
          <cell r="T88"/>
          <cell r="U88">
            <v>44546</v>
          </cell>
          <cell r="V88">
            <v>44546</v>
          </cell>
          <cell r="W88">
            <v>44773</v>
          </cell>
          <cell r="X88"/>
          <cell r="Y88" t="str">
            <v>Olga Lucia Mesa Palacio</v>
          </cell>
          <cell r="Z88" t="str">
            <v>Profesional centro zonal</v>
          </cell>
        </row>
        <row r="89">
          <cell r="B89" t="str">
            <v>05-47-88</v>
          </cell>
          <cell r="C89" t="str">
            <v>Antioquia</v>
          </cell>
          <cell r="D89" t="str">
            <v>Congregación religiosos terciarios capuchinos nuestra señora de los dolores</v>
          </cell>
          <cell r="E89" t="str">
            <v>860005068-3</v>
          </cell>
          <cell r="F89" t="str">
            <v>Jacinto Ivan Guarin Carmona</v>
          </cell>
          <cell r="G89"/>
          <cell r="H89" t="str">
            <v>Calle 7 No. 18-72 Interior 101</v>
          </cell>
          <cell r="I89" t="str">
            <v>Girardota</v>
          </cell>
          <cell r="J89" t="str">
            <v>Aburra Norte</v>
          </cell>
          <cell r="K89">
            <v>2892022</v>
          </cell>
          <cell r="L89">
            <v>3104608480</v>
          </cell>
          <cell r="M89" t="str">
            <v>despertares@etsanjose.org</v>
          </cell>
          <cell r="N89" t="str">
            <v>SRD</v>
          </cell>
          <cell r="O89" t="str">
            <v>Intervención de apoyo psicosocial</v>
          </cell>
          <cell r="P89"/>
          <cell r="Q89" t="str">
            <v>Con PARD</v>
          </cell>
          <cell r="R89"/>
          <cell r="S89" t="str">
            <v>0500-734-2021</v>
          </cell>
          <cell r="T89"/>
          <cell r="U89">
            <v>44546</v>
          </cell>
          <cell r="V89">
            <v>44546</v>
          </cell>
          <cell r="W89">
            <v>44773</v>
          </cell>
          <cell r="X89"/>
          <cell r="Y89" t="str">
            <v>Olga Lucia Mesa Palacio</v>
          </cell>
          <cell r="Z89" t="str">
            <v>Profesional centro zonal</v>
          </cell>
        </row>
        <row r="90">
          <cell r="B90" t="str">
            <v>05-145-89</v>
          </cell>
          <cell r="C90" t="str">
            <v>Antioquia</v>
          </cell>
          <cell r="D90" t="str">
            <v>Fundación la casita de Nicolás</v>
          </cell>
          <cell r="E90" t="str">
            <v>890983748-7</v>
          </cell>
          <cell r="F90" t="str">
            <v>Pilar Maria De Chiquinquira Gomez De Tamayo</v>
          </cell>
          <cell r="G90"/>
          <cell r="H90" t="str">
            <v>Carrera 50 No. 65-23</v>
          </cell>
          <cell r="I90" t="str">
            <v>Medellín</v>
          </cell>
          <cell r="J90" t="str">
            <v>Suroriente</v>
          </cell>
          <cell r="K90">
            <v>3222124</v>
          </cell>
          <cell r="L90">
            <v>3155378583</v>
          </cell>
          <cell r="M90" t="str">
            <v>administracion@lacasitadenicolas.org ; tesoreria@lacasitadenicolas.org</v>
          </cell>
          <cell r="N90" t="str">
            <v>SRD</v>
          </cell>
          <cell r="O90" t="str">
            <v>Internado</v>
          </cell>
          <cell r="P90"/>
          <cell r="Q90" t="str">
            <v>Con PARD</v>
          </cell>
          <cell r="R90"/>
          <cell r="S90" t="str">
            <v>0500-738-2021</v>
          </cell>
          <cell r="T90">
            <v>50</v>
          </cell>
          <cell r="U90">
            <v>44544</v>
          </cell>
          <cell r="V90">
            <v>44546</v>
          </cell>
          <cell r="W90">
            <v>44773</v>
          </cell>
          <cell r="X90">
            <v>608369525</v>
          </cell>
          <cell r="Y90" t="str">
            <v>Mauricio Arango Villa</v>
          </cell>
          <cell r="Z90" t="str">
            <v>Profesional centro zonal</v>
          </cell>
        </row>
        <row r="91">
          <cell r="B91" t="str">
            <v>05-231-90</v>
          </cell>
          <cell r="C91" t="str">
            <v>Antioquia</v>
          </cell>
          <cell r="D91" t="str">
            <v>Instituto de capacitación los Alamos - INCLA</v>
          </cell>
          <cell r="E91" t="str">
            <v>890982356-9</v>
          </cell>
          <cell r="F91" t="str">
            <v>Erika Coronel Gonzalez</v>
          </cell>
          <cell r="G91"/>
          <cell r="H91" t="str">
            <v>Calle 27A No. 62A-02 Barrio Bariloche</v>
          </cell>
          <cell r="I91" t="str">
            <v>Itagui</v>
          </cell>
          <cell r="J91" t="str">
            <v>Aburra Sur</v>
          </cell>
          <cell r="K91" t="str">
            <v>2643552 ext 106</v>
          </cell>
          <cell r="L91"/>
          <cell r="M91" t="str">
            <v>coordinacion.internado@losalamos.org.co</v>
          </cell>
          <cell r="N91" t="str">
            <v>SRD</v>
          </cell>
          <cell r="O91" t="str">
            <v>Internado</v>
          </cell>
          <cell r="P91"/>
          <cell r="Q91" t="str">
            <v>Discapacidad</v>
          </cell>
          <cell r="R91" t="str">
            <v>Intelectual</v>
          </cell>
          <cell r="S91" t="str">
            <v>0500-739-2021</v>
          </cell>
          <cell r="T91">
            <v>300</v>
          </cell>
          <cell r="U91">
            <v>44546</v>
          </cell>
          <cell r="V91">
            <v>44546</v>
          </cell>
          <cell r="W91">
            <v>44773</v>
          </cell>
          <cell r="X91">
            <v>3867729200</v>
          </cell>
          <cell r="Y91" t="str">
            <v>Ivonne Rocio Hurtado Villaquiran</v>
          </cell>
          <cell r="Z91" t="str">
            <v>Profesional centro zonal</v>
          </cell>
        </row>
        <row r="92">
          <cell r="B92" t="str">
            <v>05-232-91</v>
          </cell>
          <cell r="C92" t="str">
            <v>Antioquia</v>
          </cell>
          <cell r="D92" t="str">
            <v>Instituto de hermanas franciscanas de santa Clara</v>
          </cell>
          <cell r="E92" t="str">
            <v>890982597-7</v>
          </cell>
          <cell r="F92" t="str">
            <v>Angela Virzi Laccania</v>
          </cell>
          <cell r="G92"/>
          <cell r="H92" t="str">
            <v>Vereda San Andres Kilómetro 1</v>
          </cell>
          <cell r="I92" t="str">
            <v>Girardota</v>
          </cell>
          <cell r="J92" t="str">
            <v>Aburra Norte</v>
          </cell>
          <cell r="K92" t="str">
            <v>4545892- 28995482</v>
          </cell>
          <cell r="L92" t="str">
            <v>3127811514 - 3136420064</v>
          </cell>
          <cell r="M92" t="str">
            <v>direcciongeneralsantaclara@gmail.comhsustitutosmedellincoordi@gmail.com- hsustitutos.03@gmail.com</v>
          </cell>
          <cell r="N92" t="str">
            <v>SRD</v>
          </cell>
          <cell r="O92" t="str">
            <v>Hogar sustituto entidad</v>
          </cell>
          <cell r="P92"/>
          <cell r="Q92" t="str">
            <v>Vulneración</v>
          </cell>
          <cell r="R92"/>
          <cell r="S92" t="str">
            <v>0500-740-2021</v>
          </cell>
          <cell r="T92">
            <v>451</v>
          </cell>
          <cell r="U92">
            <v>44545</v>
          </cell>
          <cell r="V92">
            <v>44546</v>
          </cell>
          <cell r="W92">
            <v>44773</v>
          </cell>
          <cell r="X92">
            <v>4344465207</v>
          </cell>
          <cell r="Y92" t="str">
            <v>Olga Lucia Mesa Palacio</v>
          </cell>
          <cell r="Z92" t="str">
            <v>Profesional centro zonal</v>
          </cell>
        </row>
        <row r="93">
          <cell r="B93" t="str">
            <v>05-231-92</v>
          </cell>
          <cell r="C93" t="str">
            <v>Antioquia</v>
          </cell>
          <cell r="D93" t="str">
            <v>Instituto de capacitación los Alamos - INCLA</v>
          </cell>
          <cell r="E93" t="str">
            <v>890982356-9</v>
          </cell>
          <cell r="F93" t="str">
            <v>Erika Coronel Gonzalez</v>
          </cell>
          <cell r="G93"/>
          <cell r="H93" t="str">
            <v>Calle 27A No. 62A-02 Barrio Bariloche</v>
          </cell>
          <cell r="I93" t="str">
            <v>Itagui</v>
          </cell>
          <cell r="J93" t="str">
            <v>Aburra Sur</v>
          </cell>
          <cell r="K93">
            <v>3094242</v>
          </cell>
          <cell r="L93">
            <v>3154973211</v>
          </cell>
          <cell r="M93" t="str">
            <v>coordinacion.hogares@losalamos.org.co;direccionatencion@losalamos.org.co</v>
          </cell>
          <cell r="N93" t="str">
            <v>SRD</v>
          </cell>
          <cell r="O93" t="str">
            <v>Hogar sustituto entidad</v>
          </cell>
          <cell r="P93"/>
          <cell r="Q93" t="str">
            <v>HS: Vulneración - Discapacidad</v>
          </cell>
          <cell r="R93"/>
          <cell r="S93" t="str">
            <v>0500-776-2021</v>
          </cell>
          <cell r="T93">
            <v>400</v>
          </cell>
          <cell r="U93">
            <v>44553</v>
          </cell>
          <cell r="V93">
            <v>44553</v>
          </cell>
          <cell r="W93">
            <v>44773</v>
          </cell>
          <cell r="X93">
            <v>4970223910</v>
          </cell>
          <cell r="Y93" t="str">
            <v>Ivonne Rocio Hurtado Villaquiran</v>
          </cell>
          <cell r="Z93" t="str">
            <v>Profesional centro zonal</v>
          </cell>
        </row>
        <row r="94">
          <cell r="B94" t="str">
            <v>05-236-93</v>
          </cell>
          <cell r="C94" t="str">
            <v>Antioquia</v>
          </cell>
          <cell r="D94" t="str">
            <v>Instituto psicoeducativo de Colombia - IPSICOL</v>
          </cell>
          <cell r="E94" t="str">
            <v>890983904-1</v>
          </cell>
          <cell r="F94" t="str">
            <v>Padre Oscar Manuel Betancur Arango</v>
          </cell>
          <cell r="G94" t="str">
            <v>La Acogida</v>
          </cell>
          <cell r="H94" t="str">
            <v>Calle 57 No. 52-67 Barrio Prado Centro</v>
          </cell>
          <cell r="I94" t="str">
            <v>Medellín</v>
          </cell>
          <cell r="J94" t="str">
            <v>Floresta</v>
          </cell>
          <cell r="K94" t="str">
            <v>4801700 ext 200 - 2634538 ext 203</v>
          </cell>
          <cell r="L94"/>
          <cell r="M94" t="str">
            <v>ipsicolah@yahoo.com;ipsicolacogida@yahoo.com.co</v>
          </cell>
          <cell r="N94" t="str">
            <v>SRPA</v>
          </cell>
          <cell r="O94" t="str">
            <v>Centro de internamiento preventivo</v>
          </cell>
          <cell r="P94"/>
          <cell r="Q94" t="str">
            <v>SRPA</v>
          </cell>
          <cell r="R94"/>
          <cell r="S94" t="str">
            <v>0500-716-2021</v>
          </cell>
          <cell r="T94">
            <v>50</v>
          </cell>
          <cell r="U94">
            <v>44544</v>
          </cell>
          <cell r="V94">
            <v>44546</v>
          </cell>
          <cell r="W94">
            <v>44773</v>
          </cell>
          <cell r="X94">
            <v>826374275</v>
          </cell>
          <cell r="Y94" t="str">
            <v>Adriana Maria Ospina Henao</v>
          </cell>
          <cell r="Z94" t="str">
            <v>Coordinador centro zonal</v>
          </cell>
        </row>
        <row r="95">
          <cell r="B95" t="str">
            <v>05-14-94</v>
          </cell>
          <cell r="C95" t="str">
            <v>Antioquia</v>
          </cell>
          <cell r="D95" t="str">
            <v>Asociación de pedagogos reeducadores egresados de la fundación universitaria Luis amigó - ASPERLA</v>
          </cell>
          <cell r="E95" t="str">
            <v>800198682-5</v>
          </cell>
          <cell r="F95" t="str">
            <v>Yurani Caro Silva</v>
          </cell>
          <cell r="G95" t="str">
            <v>La Candelaria</v>
          </cell>
          <cell r="H95" t="str">
            <v>Carrera 42 No. 49-45 Edificio Córdoba Oficina 201 - 202 - 302</v>
          </cell>
          <cell r="I95" t="str">
            <v>Medellín</v>
          </cell>
          <cell r="J95" t="str">
            <v>Floresta</v>
          </cell>
          <cell r="K95" t="str">
            <v>2391363-2399374</v>
          </cell>
          <cell r="L95">
            <v>3136198069</v>
          </cell>
          <cell r="M95" t="str">
            <v>coorcrecer@asperla.org</v>
          </cell>
          <cell r="N95" t="str">
            <v>SRPA</v>
          </cell>
          <cell r="O95" t="str">
            <v>Libertad vigilada – asistida</v>
          </cell>
          <cell r="P95"/>
          <cell r="Q95" t="str">
            <v>SRPA</v>
          </cell>
          <cell r="R95"/>
          <cell r="S95" t="str">
            <v>0500-720-2021</v>
          </cell>
          <cell r="T95">
            <v>40</v>
          </cell>
          <cell r="U95">
            <v>44545</v>
          </cell>
          <cell r="V95">
            <v>44546</v>
          </cell>
          <cell r="W95">
            <v>44773</v>
          </cell>
          <cell r="X95">
            <v>145060280</v>
          </cell>
          <cell r="Y95" t="str">
            <v>Adriana Maria Ospina Henao</v>
          </cell>
          <cell r="Z95" t="str">
            <v>Coordinador centro zonal</v>
          </cell>
        </row>
        <row r="96">
          <cell r="B96" t="str">
            <v>05-14-95</v>
          </cell>
          <cell r="C96" t="str">
            <v>Antioquia</v>
          </cell>
          <cell r="D96" t="str">
            <v>Asociación de pedagogos reeducadores egresados de la fundación universitaria Luis amigó - ASPERLA</v>
          </cell>
          <cell r="E96" t="str">
            <v>800198682-5</v>
          </cell>
          <cell r="F96" t="str">
            <v>Yurani Caro Silva</v>
          </cell>
          <cell r="G96"/>
          <cell r="H96" t="str">
            <v>Calle 10 No. 4-44 Barrio Jesús</v>
          </cell>
          <cell r="I96" t="str">
            <v>Santafé De Antioquia</v>
          </cell>
          <cell r="J96" t="str">
            <v>Floresta</v>
          </cell>
          <cell r="K96">
            <v>8533015</v>
          </cell>
          <cell r="L96">
            <v>3173318616</v>
          </cell>
          <cell r="M96" t="str">
            <v>coorcrecer@asperla.org</v>
          </cell>
          <cell r="N96" t="str">
            <v>SRPA</v>
          </cell>
          <cell r="O96" t="str">
            <v>Libertad vigilada – asistida</v>
          </cell>
          <cell r="P96"/>
          <cell r="Q96" t="str">
            <v>SRPA</v>
          </cell>
          <cell r="R96"/>
          <cell r="S96" t="str">
            <v>0500-720-2021</v>
          </cell>
          <cell r="T96"/>
          <cell r="U96">
            <v>44545</v>
          </cell>
          <cell r="V96">
            <v>44546</v>
          </cell>
          <cell r="W96">
            <v>44773</v>
          </cell>
          <cell r="X96"/>
          <cell r="Y96" t="str">
            <v>Adriana Maria Ospina Henao</v>
          </cell>
          <cell r="Z96" t="str">
            <v>Coordinador centro zonal</v>
          </cell>
        </row>
        <row r="97">
          <cell r="B97" t="str">
            <v>05-14-96</v>
          </cell>
          <cell r="C97" t="str">
            <v>Antioquia</v>
          </cell>
          <cell r="D97" t="str">
            <v>Asociación de pedagogos reeducadores egresados de la fundación universitaria Luis amigó - ASPERLA</v>
          </cell>
          <cell r="E97" t="str">
            <v>800198682-5</v>
          </cell>
          <cell r="F97" t="str">
            <v>Yurani Caro Silva</v>
          </cell>
          <cell r="G97" t="str">
            <v>La Candelaria</v>
          </cell>
          <cell r="H97" t="str">
            <v>Carrera 42 No. 49-45 Edificio Córdoba Oficina 201 - 202 - 302</v>
          </cell>
          <cell r="I97" t="str">
            <v>Medellín</v>
          </cell>
          <cell r="J97" t="str">
            <v>Floresta</v>
          </cell>
          <cell r="K97" t="str">
            <v>2391361-2399374</v>
          </cell>
          <cell r="L97">
            <v>3168337640</v>
          </cell>
          <cell r="M97" t="str">
            <v>coorcrecer@asperla.org</v>
          </cell>
          <cell r="N97" t="str">
            <v>SRPA</v>
          </cell>
          <cell r="O97" t="str">
            <v>Intervención de apoyo RAJ</v>
          </cell>
          <cell r="P97"/>
          <cell r="Q97" t="str">
            <v>RAJ</v>
          </cell>
          <cell r="R97"/>
          <cell r="S97" t="str">
            <v>0500-723-2021</v>
          </cell>
          <cell r="T97">
            <v>100</v>
          </cell>
          <cell r="U97">
            <v>44545</v>
          </cell>
          <cell r="V97">
            <v>44546</v>
          </cell>
          <cell r="W97">
            <v>44773</v>
          </cell>
          <cell r="X97">
            <v>277169250</v>
          </cell>
          <cell r="Y97" t="str">
            <v>Adriana Maria Ospina Henao</v>
          </cell>
          <cell r="Z97" t="str">
            <v>Coordinador centro zonal</v>
          </cell>
        </row>
        <row r="98">
          <cell r="B98" t="str">
            <v>05-135-97</v>
          </cell>
          <cell r="C98" t="str">
            <v>Antioquia</v>
          </cell>
          <cell r="D98" t="str">
            <v>Fundación hogares Claret</v>
          </cell>
          <cell r="E98" t="str">
            <v>800098983-8</v>
          </cell>
          <cell r="F98" t="str">
            <v>Hernan Montoya Cadavid</v>
          </cell>
          <cell r="G98" t="str">
            <v>Alborada</v>
          </cell>
          <cell r="H98" t="str">
            <v>Calle 19 Sur No. 17-245</v>
          </cell>
          <cell r="I98" t="str">
            <v>Medellín</v>
          </cell>
          <cell r="J98" t="str">
            <v>Floresta</v>
          </cell>
          <cell r="K98">
            <v>3171304</v>
          </cell>
          <cell r="L98">
            <v>3113646857</v>
          </cell>
          <cell r="M98" t="str">
            <v>alborada.antioquia@fhclaret.org</v>
          </cell>
          <cell r="N98" t="str">
            <v>SRPA</v>
          </cell>
          <cell r="O98" t="str">
            <v>Internado RAJ</v>
          </cell>
          <cell r="P98"/>
          <cell r="Q98" t="str">
            <v>RAJ</v>
          </cell>
          <cell r="R98"/>
          <cell r="S98" t="str">
            <v>0500-725-2021</v>
          </cell>
          <cell r="T98">
            <v>37</v>
          </cell>
          <cell r="U98">
            <v>44546</v>
          </cell>
          <cell r="V98">
            <v>44546</v>
          </cell>
          <cell r="W98">
            <v>44773</v>
          </cell>
          <cell r="X98">
            <v>474345291</v>
          </cell>
          <cell r="Y98" t="str">
            <v>Adriana Maria Ospina Henao</v>
          </cell>
          <cell r="Z98" t="str">
            <v>Coordinador centro zonal</v>
          </cell>
        </row>
        <row r="99">
          <cell r="B99" t="str">
            <v>05-47-98</v>
          </cell>
          <cell r="C99" t="str">
            <v>Antioquia</v>
          </cell>
          <cell r="D99" t="str">
            <v>Congregación religiosos terciarios capuchinos nuestra señora de los dolores</v>
          </cell>
          <cell r="E99" t="str">
            <v>860005068-3</v>
          </cell>
          <cell r="F99" t="str">
            <v>Jacinto Ivan Guarin Carmona</v>
          </cell>
          <cell r="G99" t="str">
            <v>Caminos de Libertad</v>
          </cell>
          <cell r="H99" t="str">
            <v>Calle 12 No. 7-51 Sector 1 El Peñol</v>
          </cell>
          <cell r="I99" t="str">
            <v>Peñol</v>
          </cell>
          <cell r="J99" t="str">
            <v>Floresta</v>
          </cell>
          <cell r="K99"/>
          <cell r="L99">
            <v>3006514906</v>
          </cell>
          <cell r="M99" t="str">
            <v>caminosdelibertad@etsanjose.org; comunicaciones@etsanjose.org</v>
          </cell>
          <cell r="N99" t="str">
            <v>SRPA</v>
          </cell>
          <cell r="O99" t="str">
            <v>Libertad vigilada – asistida</v>
          </cell>
          <cell r="P99"/>
          <cell r="Q99" t="str">
            <v>SRPA</v>
          </cell>
          <cell r="R99"/>
          <cell r="S99" t="str">
            <v>0500-726-2021</v>
          </cell>
          <cell r="T99">
            <v>140</v>
          </cell>
          <cell r="U99">
            <v>44546</v>
          </cell>
          <cell r="V99">
            <v>44546</v>
          </cell>
          <cell r="W99">
            <v>44773</v>
          </cell>
          <cell r="X99">
            <v>507710980</v>
          </cell>
          <cell r="Y99" t="str">
            <v>Adriana Maria Ospina Henao</v>
          </cell>
          <cell r="Z99" t="str">
            <v>Coordinador centro zonal</v>
          </cell>
        </row>
        <row r="100">
          <cell r="B100" t="str">
            <v>05-47-99</v>
          </cell>
          <cell r="C100" t="str">
            <v>Antioquia</v>
          </cell>
          <cell r="D100" t="str">
            <v>Congregación religiosos terciarios capuchinos nuestra señora de los dolores</v>
          </cell>
          <cell r="E100" t="str">
            <v>860005068-3</v>
          </cell>
          <cell r="F100" t="str">
            <v>Jacinto Ivan Guarin Carmona</v>
          </cell>
          <cell r="G100" t="str">
            <v>Casa Juvenil Amigo</v>
          </cell>
          <cell r="H100" t="str">
            <v>Calle 55 No. 42-17</v>
          </cell>
          <cell r="I100" t="str">
            <v>Medellín</v>
          </cell>
          <cell r="J100" t="str">
            <v>Floresta</v>
          </cell>
          <cell r="K100" t="str">
            <v>2163310-2393215</v>
          </cell>
          <cell r="L100"/>
          <cell r="M100" t="str">
            <v>casajuvenil@etsanjose.org; comunicaciones@etsanjose.org</v>
          </cell>
          <cell r="N100" t="str">
            <v>SRPA</v>
          </cell>
          <cell r="O100" t="str">
            <v>Libertad vigilada – asistida</v>
          </cell>
          <cell r="P100"/>
          <cell r="Q100" t="str">
            <v>SRPA</v>
          </cell>
          <cell r="R100"/>
          <cell r="S100" t="str">
            <v>0500-726-2021</v>
          </cell>
          <cell r="T100"/>
          <cell r="U100">
            <v>44546</v>
          </cell>
          <cell r="V100">
            <v>44546</v>
          </cell>
          <cell r="W100">
            <v>44773</v>
          </cell>
          <cell r="X100"/>
          <cell r="Y100" t="str">
            <v>Adriana Maria Ospina Henao</v>
          </cell>
          <cell r="Z100" t="str">
            <v>Coordinador centro zonal</v>
          </cell>
        </row>
        <row r="101">
          <cell r="B101" t="str">
            <v>05-47-100</v>
          </cell>
          <cell r="C101" t="str">
            <v>Antioquia</v>
          </cell>
          <cell r="D101" t="str">
            <v>Congregación religiosos terciarios capuchinos nuestra señora de los dolores</v>
          </cell>
          <cell r="E101" t="str">
            <v>860005068-3</v>
          </cell>
          <cell r="F101" t="str">
            <v>Jacinto Ivan Guarin Carmona</v>
          </cell>
          <cell r="G101" t="str">
            <v>Caminos de Libertad</v>
          </cell>
          <cell r="H101" t="str">
            <v>Carrera 20 No. 15-62 Apartamento 202</v>
          </cell>
          <cell r="I101" t="str">
            <v>La Ceja</v>
          </cell>
          <cell r="J101" t="str">
            <v>Floresta</v>
          </cell>
          <cell r="K101"/>
          <cell r="L101">
            <v>3006514906</v>
          </cell>
          <cell r="M101" t="str">
            <v>caminosdelibertad@etsanjose.org; comunicaciones@etsanjose.org</v>
          </cell>
          <cell r="N101" t="str">
            <v>SRPA</v>
          </cell>
          <cell r="O101" t="str">
            <v>Libertad vigilada – asistida</v>
          </cell>
          <cell r="P101"/>
          <cell r="Q101" t="str">
            <v>SRPA</v>
          </cell>
          <cell r="R101"/>
          <cell r="S101" t="str">
            <v>0500-726-2021</v>
          </cell>
          <cell r="T101"/>
          <cell r="U101">
            <v>44546</v>
          </cell>
          <cell r="V101">
            <v>44546</v>
          </cell>
          <cell r="W101">
            <v>44773</v>
          </cell>
          <cell r="X101"/>
          <cell r="Y101" t="str">
            <v>Adriana Maria Ospina Henao</v>
          </cell>
          <cell r="Z101" t="str">
            <v>Coordinador centro zonal</v>
          </cell>
        </row>
        <row r="102">
          <cell r="B102" t="str">
            <v>05-47-101</v>
          </cell>
          <cell r="C102" t="str">
            <v>Antioquia</v>
          </cell>
          <cell r="D102" t="str">
            <v>Congregación religiosos terciarios capuchinos nuestra señora de los dolores</v>
          </cell>
          <cell r="E102" t="str">
            <v>860005068-3</v>
          </cell>
          <cell r="F102" t="str">
            <v>Jacinto Ivan Guarin Carmona</v>
          </cell>
          <cell r="G102" t="str">
            <v>Nuevo Amanecer</v>
          </cell>
          <cell r="H102" t="str">
            <v>Vereda Las Garzonas Cascajo Abajo</v>
          </cell>
          <cell r="I102" t="str">
            <v>El Carmen De Viboral</v>
          </cell>
          <cell r="J102" t="str">
            <v>Floresta</v>
          </cell>
          <cell r="K102">
            <v>5624216</v>
          </cell>
          <cell r="L102">
            <v>3128192504</v>
          </cell>
          <cell r="M102" t="str">
            <v>nuevoamanecer@etsanjose.org; comunicaciones@etsanjose.org</v>
          </cell>
          <cell r="N102" t="str">
            <v>SRPA</v>
          </cell>
          <cell r="O102" t="str">
            <v>Libertad vigilada – asistida</v>
          </cell>
          <cell r="P102"/>
          <cell r="Q102" t="str">
            <v>SRPA</v>
          </cell>
          <cell r="R102"/>
          <cell r="S102" t="str">
            <v>0500-726-2021</v>
          </cell>
          <cell r="T102"/>
          <cell r="U102">
            <v>44546</v>
          </cell>
          <cell r="V102">
            <v>44546</v>
          </cell>
          <cell r="W102">
            <v>44773</v>
          </cell>
          <cell r="X102"/>
          <cell r="Y102" t="str">
            <v>Adriana Maria Ospina Henao</v>
          </cell>
          <cell r="Z102" t="str">
            <v>Coordinador centro zonal</v>
          </cell>
        </row>
        <row r="103">
          <cell r="B103" t="str">
            <v>05-47-102</v>
          </cell>
          <cell r="C103" t="str">
            <v>Antioquia</v>
          </cell>
          <cell r="D103" t="str">
            <v>Congregación religiosos terciarios capuchinos nuestra señora de los dolores</v>
          </cell>
          <cell r="E103" t="str">
            <v>860005068-3</v>
          </cell>
          <cell r="F103" t="str">
            <v>Jacinto Ivan Guarin Carmona</v>
          </cell>
          <cell r="G103" t="str">
            <v>Despertares</v>
          </cell>
          <cell r="H103" t="str">
            <v>Carrera 49 No. 53-44</v>
          </cell>
          <cell r="I103" t="str">
            <v>Bello</v>
          </cell>
          <cell r="J103" t="str">
            <v>Floresta</v>
          </cell>
          <cell r="K103" t="str">
            <v>4511915-2754359</v>
          </cell>
          <cell r="L103">
            <v>3217284505</v>
          </cell>
          <cell r="M103" t="str">
            <v>despertares@etsanjose.org; comunicaciones@etsanjose.org</v>
          </cell>
          <cell r="N103" t="str">
            <v>SRPA</v>
          </cell>
          <cell r="O103" t="str">
            <v>Libertad vigilada – asistida</v>
          </cell>
          <cell r="P103"/>
          <cell r="Q103" t="str">
            <v>SRPA</v>
          </cell>
          <cell r="R103"/>
          <cell r="S103" t="str">
            <v>0500-726-2021</v>
          </cell>
          <cell r="T103"/>
          <cell r="U103">
            <v>44546</v>
          </cell>
          <cell r="V103">
            <v>44546</v>
          </cell>
          <cell r="W103">
            <v>44773</v>
          </cell>
          <cell r="X103"/>
          <cell r="Y103" t="str">
            <v>Adriana Maria Ospina Henao</v>
          </cell>
          <cell r="Z103" t="str">
            <v>Coordinador centro zonal</v>
          </cell>
        </row>
        <row r="104">
          <cell r="B104" t="str">
            <v>05-47-103</v>
          </cell>
          <cell r="C104" t="str">
            <v>Antioquia</v>
          </cell>
          <cell r="D104" t="str">
            <v>Congregación religiosos terciarios capuchinos nuestra señora de los dolores</v>
          </cell>
          <cell r="E104" t="str">
            <v>860005068-3</v>
          </cell>
          <cell r="F104" t="str">
            <v>Jacinto Ivan Guarin Carmona</v>
          </cell>
          <cell r="G104" t="str">
            <v>Caminos de Libertad</v>
          </cell>
          <cell r="H104" t="str">
            <v>Carrera 50 No. 49-32 Apartamento 203</v>
          </cell>
          <cell r="I104" t="str">
            <v>Guarne</v>
          </cell>
          <cell r="J104" t="str">
            <v>Floresta</v>
          </cell>
          <cell r="K104"/>
          <cell r="L104">
            <v>3006514906</v>
          </cell>
          <cell r="M104" t="str">
            <v>caminosdelibertad@etsanjose.org; comunicaciones@etsanjose.org</v>
          </cell>
          <cell r="N104" t="str">
            <v>SRPA</v>
          </cell>
          <cell r="O104" t="str">
            <v>Libertad vigilada – asistida</v>
          </cell>
          <cell r="P104"/>
          <cell r="Q104" t="str">
            <v>SRPA</v>
          </cell>
          <cell r="R104"/>
          <cell r="S104" t="str">
            <v>0500-726-2021</v>
          </cell>
          <cell r="T104"/>
          <cell r="U104">
            <v>44546</v>
          </cell>
          <cell r="V104">
            <v>44546</v>
          </cell>
          <cell r="W104">
            <v>44773</v>
          </cell>
          <cell r="X104"/>
          <cell r="Y104" t="str">
            <v>Adriana Maria Ospina Henao</v>
          </cell>
          <cell r="Z104" t="str">
            <v>Coordinador centro zonal</v>
          </cell>
        </row>
        <row r="105">
          <cell r="B105" t="str">
            <v>05-47-104</v>
          </cell>
          <cell r="C105" t="str">
            <v>Antioquia</v>
          </cell>
          <cell r="D105" t="str">
            <v>Congregación religiosos terciarios capuchinos nuestra señora de los dolores</v>
          </cell>
          <cell r="E105" t="str">
            <v>860005068-3</v>
          </cell>
          <cell r="F105" t="str">
            <v>Jacinto Ivan Guarin Carmona</v>
          </cell>
          <cell r="G105" t="str">
            <v>Caminos de Libertad</v>
          </cell>
          <cell r="H105" t="str">
            <v>Carrera 28 No. 33-34</v>
          </cell>
          <cell r="I105" t="str">
            <v>Marinilla</v>
          </cell>
          <cell r="J105" t="str">
            <v>Floresta</v>
          </cell>
          <cell r="K105">
            <v>5487339</v>
          </cell>
          <cell r="L105">
            <v>3006514906</v>
          </cell>
          <cell r="M105" t="str">
            <v>caminosdelibertad@etsanjose.org; comunicaciones@etsanjose.org</v>
          </cell>
          <cell r="N105" t="str">
            <v>SRPA</v>
          </cell>
          <cell r="O105" t="str">
            <v>Libertad vigilada – asistida</v>
          </cell>
          <cell r="P105"/>
          <cell r="Q105" t="str">
            <v>SRPA</v>
          </cell>
          <cell r="R105"/>
          <cell r="S105" t="str">
            <v>0500-726-2021</v>
          </cell>
          <cell r="T105"/>
          <cell r="U105">
            <v>44546</v>
          </cell>
          <cell r="V105">
            <v>44546</v>
          </cell>
          <cell r="W105">
            <v>44773</v>
          </cell>
          <cell r="X105"/>
          <cell r="Y105" t="str">
            <v>Adriana Maria Ospina Henao</v>
          </cell>
          <cell r="Z105" t="str">
            <v>Coordinador centro zonal</v>
          </cell>
        </row>
        <row r="106">
          <cell r="B106" t="str">
            <v>05-47-105</v>
          </cell>
          <cell r="C106" t="str">
            <v>Antioquia</v>
          </cell>
          <cell r="D106" t="str">
            <v>Congregación religiosos terciarios capuchinos nuestra señora de los dolores</v>
          </cell>
          <cell r="E106" t="str">
            <v>860005068-3</v>
          </cell>
          <cell r="F106" t="str">
            <v>Jacinto Ivan Guarin Carmona</v>
          </cell>
          <cell r="G106" t="str">
            <v>Nuevos Horizontes</v>
          </cell>
          <cell r="H106" t="str">
            <v>Diagonal 44 No. 31-70</v>
          </cell>
          <cell r="I106" t="str">
            <v>Bello</v>
          </cell>
          <cell r="J106" t="str">
            <v>Floresta</v>
          </cell>
          <cell r="K106" t="str">
            <v>4810808 ext 130-103</v>
          </cell>
          <cell r="L106">
            <v>3005077515</v>
          </cell>
          <cell r="M106" t="str">
            <v>nuevoshorizontes@etsanjose.org; comunicaciones@etsanjose.org</v>
          </cell>
          <cell r="N106" t="str">
            <v>SRPA</v>
          </cell>
          <cell r="O106" t="str">
            <v>Semicerrado externado</v>
          </cell>
          <cell r="P106" t="str">
            <v>Jornada completa</v>
          </cell>
          <cell r="Q106" t="str">
            <v>SRPA</v>
          </cell>
          <cell r="R106"/>
          <cell r="S106" t="str">
            <v>0500-727-2021</v>
          </cell>
          <cell r="T106">
            <v>80</v>
          </cell>
          <cell r="U106">
            <v>44546</v>
          </cell>
          <cell r="V106">
            <v>44546</v>
          </cell>
          <cell r="W106">
            <v>44773</v>
          </cell>
          <cell r="X106">
            <v>592835840</v>
          </cell>
          <cell r="Y106" t="str">
            <v>Adriana Maria Ospina Henao</v>
          </cell>
          <cell r="Z106" t="str">
            <v>Coordinador centro zonal</v>
          </cell>
        </row>
        <row r="107">
          <cell r="B107" t="str">
            <v>05-47-106</v>
          </cell>
          <cell r="C107" t="str">
            <v>Antioquia</v>
          </cell>
          <cell r="D107" t="str">
            <v>Congregación religiosos terciarios capuchinos nuestra señora de los dolores</v>
          </cell>
          <cell r="E107" t="str">
            <v>860005068-3</v>
          </cell>
          <cell r="F107" t="str">
            <v>Jacinto Ivan Guarin Carmona</v>
          </cell>
          <cell r="G107" t="str">
            <v>Nuevo Amanecer</v>
          </cell>
          <cell r="H107" t="str">
            <v>Vereda Las Garzonas Cascajo Abajo</v>
          </cell>
          <cell r="I107" t="str">
            <v>El Carmen De Viboral</v>
          </cell>
          <cell r="J107" t="str">
            <v>Floresta</v>
          </cell>
          <cell r="K107">
            <v>5617242</v>
          </cell>
          <cell r="L107">
            <v>3128192504</v>
          </cell>
          <cell r="M107" t="str">
            <v>nuevoamanecer@etsanjose.org; comunicaciones@etsanjose.org</v>
          </cell>
          <cell r="N107" t="str">
            <v>SRPA</v>
          </cell>
          <cell r="O107" t="str">
            <v>Semicerrado externado</v>
          </cell>
          <cell r="P107" t="str">
            <v>Jornada completa</v>
          </cell>
          <cell r="Q107" t="str">
            <v>SRPA</v>
          </cell>
          <cell r="R107"/>
          <cell r="S107" t="str">
            <v>0500-727-2021</v>
          </cell>
          <cell r="T107"/>
          <cell r="U107">
            <v>44546</v>
          </cell>
          <cell r="V107">
            <v>44546</v>
          </cell>
          <cell r="W107">
            <v>44773</v>
          </cell>
          <cell r="X107"/>
          <cell r="Y107" t="str">
            <v>Adriana Maria Ospina Henao</v>
          </cell>
          <cell r="Z107" t="str">
            <v>Coordinador centro zonal</v>
          </cell>
        </row>
        <row r="108">
          <cell r="B108" t="str">
            <v>05-47-107</v>
          </cell>
          <cell r="C108" t="str">
            <v>Antioquia</v>
          </cell>
          <cell r="D108" t="str">
            <v>Congregación religiosos terciarios capuchinos nuestra señora de los dolores</v>
          </cell>
          <cell r="E108" t="str">
            <v>860005068-3</v>
          </cell>
          <cell r="F108" t="str">
            <v>Padre Carlos Mauricio Agudelo Gallego</v>
          </cell>
          <cell r="G108"/>
          <cell r="H108" t="str">
            <v>Carrera 94E No. 65AA-51</v>
          </cell>
          <cell r="I108" t="str">
            <v>Medellín</v>
          </cell>
          <cell r="J108" t="str">
            <v>Floresta</v>
          </cell>
          <cell r="K108" t="str">
            <v>3710651-3718502</v>
          </cell>
          <cell r="L108">
            <v>3103658750</v>
          </cell>
          <cell r="M108" t="str">
            <v>isabelo@centrocarloslleras.org</v>
          </cell>
          <cell r="N108" t="str">
            <v>SRPA</v>
          </cell>
          <cell r="O108" t="str">
            <v>Apoyo postinstitucional – RAJ</v>
          </cell>
          <cell r="P108"/>
          <cell r="Q108" t="str">
            <v>RAJ</v>
          </cell>
          <cell r="R108"/>
          <cell r="S108" t="str">
            <v>0500-728-2021</v>
          </cell>
          <cell r="T108">
            <v>160</v>
          </cell>
          <cell r="U108">
            <v>44546</v>
          </cell>
          <cell r="V108">
            <v>44546</v>
          </cell>
          <cell r="W108">
            <v>44773</v>
          </cell>
          <cell r="X108">
            <v>459439360</v>
          </cell>
          <cell r="Y108" t="str">
            <v>Adriana Maria Ospina Henao</v>
          </cell>
          <cell r="Z108" t="str">
            <v>Coordinador centro zonal</v>
          </cell>
        </row>
        <row r="109">
          <cell r="B109" t="str">
            <v>05-47-108</v>
          </cell>
          <cell r="C109" t="str">
            <v>Antioquia</v>
          </cell>
          <cell r="D109" t="str">
            <v>Congregación religiosos terciarios capuchinos nuestra señora de los dolores</v>
          </cell>
          <cell r="E109" t="str">
            <v>860005068-3</v>
          </cell>
          <cell r="F109" t="str">
            <v>Jacinto Ivan Guarin Carmona</v>
          </cell>
          <cell r="G109" t="str">
            <v>Despertares</v>
          </cell>
          <cell r="H109" t="str">
            <v>Carrera 49 No. 53-44</v>
          </cell>
          <cell r="I109" t="str">
            <v>Bello</v>
          </cell>
          <cell r="J109" t="str">
            <v>Floresta</v>
          </cell>
          <cell r="K109" t="str">
            <v>4511915-2754359</v>
          </cell>
          <cell r="L109"/>
          <cell r="M109" t="str">
            <v>despertares@etsanjose.org; comunicaciones@etsanjose.org</v>
          </cell>
          <cell r="N109" t="str">
            <v>SRPA</v>
          </cell>
          <cell r="O109" t="str">
            <v>Externado RAJ</v>
          </cell>
          <cell r="P109" t="str">
            <v>Media jornada</v>
          </cell>
          <cell r="Q109" t="str">
            <v>RAJ</v>
          </cell>
          <cell r="R109"/>
          <cell r="S109" t="str">
            <v>0500-729-2021</v>
          </cell>
          <cell r="T109">
            <v>21</v>
          </cell>
          <cell r="U109">
            <v>44546</v>
          </cell>
          <cell r="V109">
            <v>44546</v>
          </cell>
          <cell r="W109">
            <v>44773</v>
          </cell>
          <cell r="X109">
            <v>90071321</v>
          </cell>
          <cell r="Y109" t="str">
            <v>Adriana Maria Ospina Henao</v>
          </cell>
          <cell r="Z109" t="str">
            <v>Coordinador centro zonal</v>
          </cell>
        </row>
        <row r="110">
          <cell r="B110" t="str">
            <v>05-47-109</v>
          </cell>
          <cell r="C110" t="str">
            <v>Antioquia</v>
          </cell>
          <cell r="D110" t="str">
            <v>Congregación religiosos terciarios capuchinos nuestra señora de los dolores</v>
          </cell>
          <cell r="E110" t="str">
            <v>860005068-3</v>
          </cell>
          <cell r="F110" t="str">
            <v>Jacinto Ivan Guarin Carmona</v>
          </cell>
          <cell r="G110" t="str">
            <v>Nuevo Amanecer</v>
          </cell>
          <cell r="H110" t="str">
            <v>Vereda Las Garzonas Cascajo Abajo</v>
          </cell>
          <cell r="I110" t="str">
            <v>El Carmen De Viboral</v>
          </cell>
          <cell r="J110" t="str">
            <v>Floresta</v>
          </cell>
          <cell r="K110">
            <v>5624216</v>
          </cell>
          <cell r="L110">
            <v>3128192504</v>
          </cell>
          <cell r="M110" t="str">
            <v>nuevoamanecer@etsanjose.org; comunicaciones@etsanjose.org</v>
          </cell>
          <cell r="N110" t="str">
            <v>SRPA</v>
          </cell>
          <cell r="O110" t="str">
            <v>Externado RAJ</v>
          </cell>
          <cell r="P110" t="str">
            <v>Jornada completa</v>
          </cell>
          <cell r="Q110" t="str">
            <v>RAJ</v>
          </cell>
          <cell r="R110"/>
          <cell r="S110" t="str">
            <v>0500-730-2021</v>
          </cell>
          <cell r="T110">
            <v>160</v>
          </cell>
          <cell r="U110">
            <v>44546</v>
          </cell>
          <cell r="V110">
            <v>44546</v>
          </cell>
          <cell r="W110">
            <v>44773</v>
          </cell>
          <cell r="X110">
            <v>1185671680</v>
          </cell>
          <cell r="Y110" t="str">
            <v>Adriana Maria Ospina Henao</v>
          </cell>
          <cell r="Z110" t="str">
            <v>Coordinador centro zonal</v>
          </cell>
        </row>
        <row r="111">
          <cell r="B111" t="str">
            <v>05-47-110</v>
          </cell>
          <cell r="C111" t="str">
            <v>Antioquia</v>
          </cell>
          <cell r="D111" t="str">
            <v>Congregación religiosos terciarios capuchinos nuestra señora de los dolores</v>
          </cell>
          <cell r="E111" t="str">
            <v>860005068-3</v>
          </cell>
          <cell r="F111" t="str">
            <v>Jacinto Ivan Guarin Carmona</v>
          </cell>
          <cell r="G111" t="str">
            <v>Nuevos Horizontes</v>
          </cell>
          <cell r="H111" t="str">
            <v>Diagonal 44 No. 31-70</v>
          </cell>
          <cell r="I111" t="str">
            <v>Bello</v>
          </cell>
          <cell r="J111" t="str">
            <v>Floresta</v>
          </cell>
          <cell r="K111" t="str">
            <v>4810808 ext 103 -122-123-124</v>
          </cell>
          <cell r="L111">
            <v>3005077515</v>
          </cell>
          <cell r="M111" t="str">
            <v>nuevoshorizontes@etsanjose.org; comunicaciones@etsanjose.org</v>
          </cell>
          <cell r="N111" t="str">
            <v>SRPA</v>
          </cell>
          <cell r="O111" t="str">
            <v>Externado RAJ</v>
          </cell>
          <cell r="P111" t="str">
            <v>Jornada completa</v>
          </cell>
          <cell r="Q111" t="str">
            <v>RAJ</v>
          </cell>
          <cell r="R111"/>
          <cell r="S111" t="str">
            <v>0500-730-2021</v>
          </cell>
          <cell r="T111"/>
          <cell r="U111">
            <v>44546</v>
          </cell>
          <cell r="V111">
            <v>44546</v>
          </cell>
          <cell r="W111">
            <v>44773</v>
          </cell>
          <cell r="X111"/>
          <cell r="Y111" t="str">
            <v>Adriana Maria Ospina Henao</v>
          </cell>
          <cell r="Z111" t="str">
            <v>Coordinador centro zonal</v>
          </cell>
        </row>
        <row r="112">
          <cell r="B112" t="str">
            <v>05-236-111</v>
          </cell>
          <cell r="C112" t="str">
            <v>Antioquia</v>
          </cell>
          <cell r="D112" t="str">
            <v>Instituto psicoeducativo de Colombia - IPSICOL</v>
          </cell>
          <cell r="E112" t="str">
            <v>890983904-1</v>
          </cell>
          <cell r="F112" t="str">
            <v>Padre Oscar Manuel Betancur Arango</v>
          </cell>
          <cell r="G112" t="str">
            <v>CETRA</v>
          </cell>
          <cell r="H112" t="str">
            <v>Carrera 83 No. 47a-47</v>
          </cell>
          <cell r="I112" t="str">
            <v>Medellín</v>
          </cell>
          <cell r="J112" t="str">
            <v>Floresta</v>
          </cell>
          <cell r="K112" t="str">
            <v>4142152-2634538</v>
          </cell>
          <cell r="L112"/>
          <cell r="M112" t="str">
            <v>ipsicolah@yahoo.com; ipsicolcetra@yahoo.com.co</v>
          </cell>
          <cell r="N112" t="str">
            <v>SRPA</v>
          </cell>
          <cell r="O112" t="str">
            <v>Centro transitorio</v>
          </cell>
          <cell r="P112"/>
          <cell r="Q112" t="str">
            <v>SRPA</v>
          </cell>
          <cell r="R112"/>
          <cell r="S112" t="str">
            <v>0500-731-2021</v>
          </cell>
          <cell r="T112">
            <v>37</v>
          </cell>
          <cell r="U112">
            <v>44544</v>
          </cell>
          <cell r="V112">
            <v>44546</v>
          </cell>
          <cell r="W112">
            <v>44773</v>
          </cell>
          <cell r="X112">
            <v>569913239</v>
          </cell>
          <cell r="Y112" t="str">
            <v>Adriana Maria Ospina Henao</v>
          </cell>
          <cell r="Z112" t="str">
            <v>Coordinador centro zonal</v>
          </cell>
        </row>
        <row r="113">
          <cell r="B113" t="str">
            <v>05-47-112</v>
          </cell>
          <cell r="C113" t="str">
            <v>Antioquia</v>
          </cell>
          <cell r="D113" t="str">
            <v>Congregación religiosos terciarios capuchinos nuestra señora de los dolores</v>
          </cell>
          <cell r="E113" t="str">
            <v>860005068-3</v>
          </cell>
          <cell r="F113" t="str">
            <v>Padre Carlos Mauricio Agudelo Gallego</v>
          </cell>
          <cell r="G113" t="str">
            <v>Santa Rita</v>
          </cell>
          <cell r="H113" t="str">
            <v>Calle 65c No. 94c-80</v>
          </cell>
          <cell r="I113" t="str">
            <v>Medellín</v>
          </cell>
          <cell r="J113" t="str">
            <v>Floresta</v>
          </cell>
          <cell r="K113" t="str">
            <v>4485168 ext 101</v>
          </cell>
          <cell r="L113"/>
          <cell r="M113" t="str">
            <v>crtc@centrocarloslleras.org</v>
          </cell>
          <cell r="N113" t="str">
            <v>SRPA</v>
          </cell>
          <cell r="O113" t="str">
            <v>Centro de atención especializada</v>
          </cell>
          <cell r="P113"/>
          <cell r="Q113" t="str">
            <v>SRPA</v>
          </cell>
          <cell r="R113"/>
          <cell r="S113" t="str">
            <v>0500-732-2021</v>
          </cell>
          <cell r="T113">
            <v>330</v>
          </cell>
          <cell r="U113">
            <v>44546</v>
          </cell>
          <cell r="V113">
            <v>44546</v>
          </cell>
          <cell r="W113">
            <v>44773</v>
          </cell>
          <cell r="X113">
            <v>5508488310</v>
          </cell>
          <cell r="Y113" t="str">
            <v>Adriana Maria Ospina Henao</v>
          </cell>
          <cell r="Z113" t="str">
            <v>Coordinador centro zonal</v>
          </cell>
        </row>
        <row r="114">
          <cell r="B114" t="str">
            <v>05-47-113</v>
          </cell>
          <cell r="C114" t="str">
            <v>Antioquia</v>
          </cell>
          <cell r="D114" t="str">
            <v>Congregación religiosos terciarios capuchinos nuestra señora de los dolores</v>
          </cell>
          <cell r="E114" t="str">
            <v>860005068-3</v>
          </cell>
          <cell r="F114" t="str">
            <v>Padre Carlos Mauricio Agudelo Gallego</v>
          </cell>
          <cell r="G114" t="str">
            <v>San Gerardo</v>
          </cell>
          <cell r="H114" t="str">
            <v>Vereda Pajarito - Corregimiento De San Cristóbal - Finca San Gerardo</v>
          </cell>
          <cell r="I114" t="str">
            <v>Medellín</v>
          </cell>
          <cell r="J114" t="str">
            <v>Floresta</v>
          </cell>
          <cell r="K114" t="str">
            <v>4485168 ext 101</v>
          </cell>
          <cell r="L114"/>
          <cell r="M114" t="str">
            <v>crtc@centrocarloslleras.org</v>
          </cell>
          <cell r="N114" t="str">
            <v>SRPA</v>
          </cell>
          <cell r="O114" t="str">
            <v>Centro de atención especializada</v>
          </cell>
          <cell r="P114"/>
          <cell r="Q114" t="str">
            <v>SRPA</v>
          </cell>
          <cell r="R114"/>
          <cell r="S114" t="str">
            <v>0500-732-2021</v>
          </cell>
          <cell r="T114"/>
          <cell r="U114">
            <v>44546</v>
          </cell>
          <cell r="V114">
            <v>44546</v>
          </cell>
          <cell r="W114">
            <v>44773</v>
          </cell>
          <cell r="X114"/>
          <cell r="Y114" t="str">
            <v>Adriana Maria Ospina Henao</v>
          </cell>
          <cell r="Z114" t="str">
            <v>Coordinador centro zonal</v>
          </cell>
        </row>
        <row r="115">
          <cell r="B115" t="str">
            <v>05-47-114</v>
          </cell>
          <cell r="C115" t="str">
            <v>Antioquia</v>
          </cell>
          <cell r="D115" t="str">
            <v>Congregación religiosos terciarios capuchinos nuestra señora de los dolores</v>
          </cell>
          <cell r="E115" t="str">
            <v>860005068-3</v>
          </cell>
          <cell r="F115" t="str">
            <v>Padre Carlos Mauricio Agudelo Gallego</v>
          </cell>
          <cell r="G115" t="str">
            <v>San Francisco</v>
          </cell>
          <cell r="H115" t="str">
            <v>Calle 65C No. 94C-80</v>
          </cell>
          <cell r="I115" t="str">
            <v>Medellín</v>
          </cell>
          <cell r="J115" t="str">
            <v>Floresta</v>
          </cell>
          <cell r="K115" t="str">
            <v>4485168 ext 101</v>
          </cell>
          <cell r="L115"/>
          <cell r="M115" t="str">
            <v>crtc@centrocarloslleras.org</v>
          </cell>
          <cell r="N115" t="str">
            <v>SRPA</v>
          </cell>
          <cell r="O115" t="str">
            <v>Centro de internamiento preventivo</v>
          </cell>
          <cell r="P115"/>
          <cell r="Q115" t="str">
            <v>SRPA</v>
          </cell>
          <cell r="R115"/>
          <cell r="S115" t="str">
            <v>0500-733-2021</v>
          </cell>
          <cell r="T115">
            <v>25</v>
          </cell>
          <cell r="U115">
            <v>44546</v>
          </cell>
          <cell r="V115">
            <v>44546</v>
          </cell>
          <cell r="W115">
            <v>44773</v>
          </cell>
          <cell r="X115">
            <v>417849738</v>
          </cell>
          <cell r="Y115" t="str">
            <v>Adriana Maria Ospina Henao</v>
          </cell>
          <cell r="Z115" t="str">
            <v>Coordinador centro zonal</v>
          </cell>
        </row>
        <row r="116">
          <cell r="B116" t="str">
            <v>05-47-115</v>
          </cell>
          <cell r="C116" t="str">
            <v>Antioquia</v>
          </cell>
          <cell r="D116" t="str">
            <v>Congregación religiosos terciarios capuchinos nuestra señora de los dolores</v>
          </cell>
          <cell r="E116" t="str">
            <v>860005068-3</v>
          </cell>
          <cell r="F116" t="str">
            <v>Jacinto Ivan Guarin Carmona</v>
          </cell>
          <cell r="G116" t="str">
            <v>Caminos de Libertad</v>
          </cell>
          <cell r="H116" t="str">
            <v>Carrera 28 No. 33-34</v>
          </cell>
          <cell r="I116" t="str">
            <v>Marinilla</v>
          </cell>
          <cell r="J116" t="str">
            <v>Floresta</v>
          </cell>
          <cell r="K116">
            <v>5487339</v>
          </cell>
          <cell r="L116">
            <v>3006514906</v>
          </cell>
          <cell r="M116" t="str">
            <v>caminosdelibertad@etsanjose.org; comunicaciones@etsanjose.org</v>
          </cell>
          <cell r="N116" t="str">
            <v>SRPA</v>
          </cell>
          <cell r="O116" t="str">
            <v>Intervención de apoyo RAJ</v>
          </cell>
          <cell r="P116"/>
          <cell r="Q116" t="str">
            <v>RAJ</v>
          </cell>
          <cell r="R116"/>
          <cell r="S116" t="str">
            <v>0500-735-2021</v>
          </cell>
          <cell r="T116">
            <v>300</v>
          </cell>
          <cell r="U116">
            <v>44546</v>
          </cell>
          <cell r="V116">
            <v>44546</v>
          </cell>
          <cell r="W116">
            <v>44773</v>
          </cell>
          <cell r="X116">
            <v>831507750</v>
          </cell>
          <cell r="Y116" t="str">
            <v>Adriana Maria Ospina Henao</v>
          </cell>
          <cell r="Z116" t="str">
            <v>Coordinador centro zonal</v>
          </cell>
        </row>
        <row r="117">
          <cell r="B117" t="str">
            <v>05-47-116</v>
          </cell>
          <cell r="C117" t="str">
            <v>Antioquia</v>
          </cell>
          <cell r="D117" t="str">
            <v>Congregación religiosos terciarios capuchinos nuestra señora de los dolores</v>
          </cell>
          <cell r="E117" t="str">
            <v>860005068-3</v>
          </cell>
          <cell r="F117" t="str">
            <v>Jacinto Ivan Guarin Carmona</v>
          </cell>
          <cell r="G117" t="str">
            <v>Caminos de Libertad</v>
          </cell>
          <cell r="H117" t="str">
            <v>Carrera 20 No. 15-62 Apartamento 202</v>
          </cell>
          <cell r="I117" t="str">
            <v>La Ceja</v>
          </cell>
          <cell r="J117" t="str">
            <v>Floresta</v>
          </cell>
          <cell r="K117"/>
          <cell r="L117">
            <v>3006514906</v>
          </cell>
          <cell r="M117" t="str">
            <v>caminosdelibertad@etsanjose.org; comunicaciones@etsanjose.org</v>
          </cell>
          <cell r="N117" t="str">
            <v>SRPA</v>
          </cell>
          <cell r="O117" t="str">
            <v>Intervención de apoyo RAJ</v>
          </cell>
          <cell r="P117"/>
          <cell r="Q117" t="str">
            <v>RAJ</v>
          </cell>
          <cell r="R117"/>
          <cell r="S117" t="str">
            <v>0500-735-2021</v>
          </cell>
          <cell r="T117"/>
          <cell r="U117">
            <v>44546</v>
          </cell>
          <cell r="V117">
            <v>44546</v>
          </cell>
          <cell r="W117">
            <v>44773</v>
          </cell>
          <cell r="X117"/>
          <cell r="Y117" t="str">
            <v>Adriana Maria Ospina Henao</v>
          </cell>
          <cell r="Z117" t="str">
            <v>Coordinador centro zonal</v>
          </cell>
        </row>
        <row r="118">
          <cell r="B118" t="str">
            <v>05-47-117</v>
          </cell>
          <cell r="C118" t="str">
            <v>Antioquia</v>
          </cell>
          <cell r="D118" t="str">
            <v>Congregación religiosos terciarios capuchinos nuestra señora de los dolores</v>
          </cell>
          <cell r="E118" t="str">
            <v>860005068-3</v>
          </cell>
          <cell r="F118" t="str">
            <v>Jacinto Ivan Guarin Carmona</v>
          </cell>
          <cell r="G118" t="str">
            <v>Sin Fronteras</v>
          </cell>
          <cell r="H118" t="str">
            <v>Diagonal 40 No. 41-78</v>
          </cell>
          <cell r="I118" t="str">
            <v>Itagui</v>
          </cell>
          <cell r="J118" t="str">
            <v>Floresta</v>
          </cell>
          <cell r="K118" t="str">
            <v>3710651-3718502 ext 108</v>
          </cell>
          <cell r="L118">
            <v>3113912804</v>
          </cell>
          <cell r="M118" t="str">
            <v>sinfronteras@etsanjose.org; cominicaciones@etsanjose.org</v>
          </cell>
          <cell r="N118" t="str">
            <v>SRPA</v>
          </cell>
          <cell r="O118" t="str">
            <v>Intervención de apoyo RAJ</v>
          </cell>
          <cell r="P118"/>
          <cell r="Q118" t="str">
            <v>RAJ</v>
          </cell>
          <cell r="R118"/>
          <cell r="S118" t="str">
            <v>0500-735-2021</v>
          </cell>
          <cell r="T118"/>
          <cell r="U118">
            <v>44546</v>
          </cell>
          <cell r="V118">
            <v>44546</v>
          </cell>
          <cell r="W118">
            <v>44773</v>
          </cell>
          <cell r="X118"/>
          <cell r="Y118" t="str">
            <v>Adriana Maria Ospina Henao</v>
          </cell>
          <cell r="Z118" t="str">
            <v>Coordinador centro zonal</v>
          </cell>
        </row>
        <row r="119">
          <cell r="B119" t="str">
            <v>05-47-118</v>
          </cell>
          <cell r="C119" t="str">
            <v>Antioquia</v>
          </cell>
          <cell r="D119" t="str">
            <v>Congregación religiosos terciarios capuchinos nuestra señora de los dolores</v>
          </cell>
          <cell r="E119" t="str">
            <v>860005068-3</v>
          </cell>
          <cell r="F119" t="str">
            <v>Jacinto Ivan Guarin Carmona</v>
          </cell>
          <cell r="G119" t="str">
            <v>Sin Fronteras</v>
          </cell>
          <cell r="H119" t="str">
            <v>Carrera 50 No. 49-32 Apartamento 203</v>
          </cell>
          <cell r="I119" t="str">
            <v>Guarne</v>
          </cell>
          <cell r="J119" t="str">
            <v>Floresta</v>
          </cell>
          <cell r="K119"/>
          <cell r="L119"/>
          <cell r="M119" t="str">
            <v>sinfronteras@etsanjose.org; cominicaciones@etsanjose.org</v>
          </cell>
          <cell r="N119" t="str">
            <v>SRPA</v>
          </cell>
          <cell r="O119" t="str">
            <v>Intervención de apoyo RAJ</v>
          </cell>
          <cell r="P119"/>
          <cell r="Q119" t="str">
            <v>RAJ</v>
          </cell>
          <cell r="R119"/>
          <cell r="S119" t="str">
            <v>0500-735-2021</v>
          </cell>
          <cell r="T119"/>
          <cell r="U119">
            <v>44546</v>
          </cell>
          <cell r="V119">
            <v>44546</v>
          </cell>
          <cell r="W119">
            <v>44773</v>
          </cell>
          <cell r="X119"/>
          <cell r="Y119" t="str">
            <v>Adriana Maria Ospina Henao</v>
          </cell>
          <cell r="Z119" t="str">
            <v>Coordinador centro zonal</v>
          </cell>
        </row>
        <row r="120">
          <cell r="B120" t="str">
            <v>05-47-119</v>
          </cell>
          <cell r="C120" t="str">
            <v>Antioquia</v>
          </cell>
          <cell r="D120" t="str">
            <v>Congregación religiosos terciarios capuchinos nuestra señora de los dolores</v>
          </cell>
          <cell r="E120" t="str">
            <v>860005068-3</v>
          </cell>
          <cell r="F120" t="str">
            <v>Jacinto Ivan Guarin Carmona</v>
          </cell>
          <cell r="G120" t="str">
            <v>Nuevo Amanecer</v>
          </cell>
          <cell r="H120" t="str">
            <v>Vereda Las Garzonas Cascajo Abajo</v>
          </cell>
          <cell r="I120" t="str">
            <v>El Carmen De Viboral</v>
          </cell>
          <cell r="J120" t="str">
            <v>Floresta</v>
          </cell>
          <cell r="K120">
            <v>5624216</v>
          </cell>
          <cell r="L120">
            <v>3128192504</v>
          </cell>
          <cell r="M120" t="str">
            <v>nuevoamanecer@etsanjose.org; comunicaciones@etsanjose.org</v>
          </cell>
          <cell r="N120" t="str">
            <v>SRPA</v>
          </cell>
          <cell r="O120" t="str">
            <v>Intervención de apoyo RAJ</v>
          </cell>
          <cell r="P120"/>
          <cell r="Q120" t="str">
            <v>RAJ</v>
          </cell>
          <cell r="R120"/>
          <cell r="S120" t="str">
            <v>0500-735-2021</v>
          </cell>
          <cell r="T120"/>
          <cell r="U120">
            <v>44546</v>
          </cell>
          <cell r="V120">
            <v>44546</v>
          </cell>
          <cell r="W120">
            <v>44773</v>
          </cell>
          <cell r="X120"/>
          <cell r="Y120" t="str">
            <v>Adriana Maria Ospina Henao</v>
          </cell>
          <cell r="Z120" t="str">
            <v>Coordinador centro zonal</v>
          </cell>
        </row>
        <row r="121">
          <cell r="B121" t="str">
            <v>05-47-120</v>
          </cell>
          <cell r="C121" t="str">
            <v>Antioquia</v>
          </cell>
          <cell r="D121" t="str">
            <v>Congregación religiosos terciarios capuchinos nuestra señora de los dolores</v>
          </cell>
          <cell r="E121" t="str">
            <v>860005068-3</v>
          </cell>
          <cell r="F121" t="str">
            <v>Jacinto Ivan Guarin Carmona</v>
          </cell>
          <cell r="G121" t="str">
            <v>Despertares</v>
          </cell>
          <cell r="H121" t="str">
            <v>Carrera 49 No. 53-44</v>
          </cell>
          <cell r="I121" t="str">
            <v>Bello</v>
          </cell>
          <cell r="J121" t="str">
            <v>Floresta</v>
          </cell>
          <cell r="K121" t="str">
            <v>4511915-2754359</v>
          </cell>
          <cell r="L121">
            <v>3217284505</v>
          </cell>
          <cell r="M121" t="str">
            <v>despertares@etsanjose.org; comunicaciones@etsanjose.org</v>
          </cell>
          <cell r="N121" t="str">
            <v>SRPA</v>
          </cell>
          <cell r="O121" t="str">
            <v>Intervención de apoyo RAJ</v>
          </cell>
          <cell r="P121"/>
          <cell r="Q121" t="str">
            <v>RAJ</v>
          </cell>
          <cell r="R121"/>
          <cell r="S121" t="str">
            <v>0500-735-2021</v>
          </cell>
          <cell r="T121"/>
          <cell r="U121">
            <v>44546</v>
          </cell>
          <cell r="V121">
            <v>44546</v>
          </cell>
          <cell r="W121">
            <v>44773</v>
          </cell>
          <cell r="X121"/>
          <cell r="Y121" t="str">
            <v>Adriana Maria Ospina Henao</v>
          </cell>
          <cell r="Z121" t="str">
            <v>Coordinador centro zonal</v>
          </cell>
        </row>
        <row r="122">
          <cell r="B122" t="str">
            <v>05-47-121</v>
          </cell>
          <cell r="C122" t="str">
            <v>Antioquia</v>
          </cell>
          <cell r="D122" t="str">
            <v>Congregación religiosos terciarios capuchinos nuestra señora de los dolores</v>
          </cell>
          <cell r="E122" t="str">
            <v>860005068-3</v>
          </cell>
          <cell r="F122" t="str">
            <v>Jacinto Ivan Guarin Carmona</v>
          </cell>
          <cell r="G122" t="str">
            <v>Caminos de Libertad</v>
          </cell>
          <cell r="H122" t="str">
            <v>Calle 12 No. 7-51 Sector 1 El Peñol</v>
          </cell>
          <cell r="I122" t="str">
            <v>Peñol</v>
          </cell>
          <cell r="J122" t="str">
            <v>Floresta</v>
          </cell>
          <cell r="K122"/>
          <cell r="L122">
            <v>3006514906</v>
          </cell>
          <cell r="M122" t="str">
            <v>caminosdelibertad@etsanjose.org; comunicaciones@etsanjose.org</v>
          </cell>
          <cell r="N122" t="str">
            <v>SRPA</v>
          </cell>
          <cell r="O122" t="str">
            <v>Intervención de apoyo RAJ</v>
          </cell>
          <cell r="P122"/>
          <cell r="Q122" t="str">
            <v>RAJ</v>
          </cell>
          <cell r="R122"/>
          <cell r="S122" t="str">
            <v>0500-735-2021</v>
          </cell>
          <cell r="T122"/>
          <cell r="U122">
            <v>44546</v>
          </cell>
          <cell r="V122">
            <v>44546</v>
          </cell>
          <cell r="W122">
            <v>44773</v>
          </cell>
          <cell r="X122"/>
          <cell r="Y122" t="str">
            <v>Adriana Maria Ospina Henao</v>
          </cell>
          <cell r="Z122" t="str">
            <v>Coordinador centro zonal</v>
          </cell>
        </row>
        <row r="123">
          <cell r="B123" t="str">
            <v>05-47-122</v>
          </cell>
          <cell r="C123" t="str">
            <v>Antioquia</v>
          </cell>
          <cell r="D123" t="str">
            <v>Congregación religiosos terciarios capuchinos nuestra señora de los dolores</v>
          </cell>
          <cell r="E123" t="str">
            <v>860005068-3</v>
          </cell>
          <cell r="F123" t="str">
            <v>Jacinto Ivan Guarin Carmona</v>
          </cell>
          <cell r="G123" t="str">
            <v>Casa Juvenil Amigo</v>
          </cell>
          <cell r="H123" t="str">
            <v>Calle 55 No. 42-17</v>
          </cell>
          <cell r="I123" t="str">
            <v>Medellín</v>
          </cell>
          <cell r="J123" t="str">
            <v>Floresta</v>
          </cell>
          <cell r="K123" t="str">
            <v>2163310-2393215</v>
          </cell>
          <cell r="L123">
            <v>3004797418</v>
          </cell>
          <cell r="M123" t="str">
            <v>casajuvenil@etsanjose.org; comunicaciones@etsanjose.org</v>
          </cell>
          <cell r="N123" t="str">
            <v>SRPA</v>
          </cell>
          <cell r="O123" t="str">
            <v>Intervención de apoyo RAJ</v>
          </cell>
          <cell r="P123"/>
          <cell r="Q123" t="str">
            <v>RAJ</v>
          </cell>
          <cell r="R123"/>
          <cell r="S123" t="str">
            <v>0500-735-2021</v>
          </cell>
          <cell r="T123"/>
          <cell r="U123">
            <v>44546</v>
          </cell>
          <cell r="V123">
            <v>44546</v>
          </cell>
          <cell r="W123">
            <v>44773</v>
          </cell>
          <cell r="X123"/>
          <cell r="Y123" t="str">
            <v>Adriana Maria Ospina Henao</v>
          </cell>
          <cell r="Z123" t="str">
            <v>Coordinador centro zonal</v>
          </cell>
        </row>
        <row r="124">
          <cell r="B124" t="str">
            <v>05-47-123</v>
          </cell>
          <cell r="C124" t="str">
            <v>Antioquia</v>
          </cell>
          <cell r="D124" t="str">
            <v>Congregación religiosos terciarios capuchinos nuestra señora de los dolores</v>
          </cell>
          <cell r="E124" t="str">
            <v>860005068-3</v>
          </cell>
          <cell r="F124" t="str">
            <v>Jacinto Ivan Guarin Carmona</v>
          </cell>
          <cell r="G124" t="str">
            <v>Casa Juvenil Amigo</v>
          </cell>
          <cell r="H124" t="str">
            <v>Calle 55 No. 42-17</v>
          </cell>
          <cell r="I124" t="str">
            <v>Medellín</v>
          </cell>
          <cell r="J124" t="str">
            <v>Floresta</v>
          </cell>
          <cell r="K124">
            <v>2163310</v>
          </cell>
          <cell r="L124">
            <v>3004797418</v>
          </cell>
          <cell r="M124" t="str">
            <v>casajuvenil@etsanjose.org; comunicaciones@etsanjose.org</v>
          </cell>
          <cell r="N124" t="str">
            <v>SRPA</v>
          </cell>
          <cell r="O124" t="str">
            <v>Prestación de servicios sociales a la comunidad</v>
          </cell>
          <cell r="P124"/>
          <cell r="Q124" t="str">
            <v>SRPA</v>
          </cell>
          <cell r="R124"/>
          <cell r="S124" t="str">
            <v>0500-736-2021</v>
          </cell>
          <cell r="T124">
            <v>20</v>
          </cell>
          <cell r="U124">
            <v>44546</v>
          </cell>
          <cell r="V124">
            <v>44546</v>
          </cell>
          <cell r="W124">
            <v>44773</v>
          </cell>
          <cell r="X124">
            <v>49958400</v>
          </cell>
          <cell r="Y124" t="str">
            <v>Adriana Maria Ospina Henao</v>
          </cell>
          <cell r="Z124" t="str">
            <v>Coordinador centro zonal</v>
          </cell>
        </row>
        <row r="125">
          <cell r="B125" t="str">
            <v>05-47-124</v>
          </cell>
          <cell r="C125" t="str">
            <v>Antioquia</v>
          </cell>
          <cell r="D125" t="str">
            <v>Congregación religiosos terciarios capuchinos nuestra señora de los dolores</v>
          </cell>
          <cell r="E125" t="str">
            <v>860005068-3</v>
          </cell>
          <cell r="F125" t="str">
            <v>Jacinto Ivan Guarin Carmona</v>
          </cell>
          <cell r="G125" t="str">
            <v>Ora</v>
          </cell>
          <cell r="H125" t="str">
            <v>Diagonal 44 No. 31-70</v>
          </cell>
          <cell r="I125" t="str">
            <v>Bello</v>
          </cell>
          <cell r="J125" t="str">
            <v>Floresta</v>
          </cell>
          <cell r="K125" t="str">
            <v>4810808 ext 151-154</v>
          </cell>
          <cell r="L125">
            <v>3114382128</v>
          </cell>
          <cell r="M125" t="str">
            <v>ora@etsanjose.org; comunicaciones@etsanjose.org</v>
          </cell>
          <cell r="N125" t="str">
            <v>SRPA</v>
          </cell>
          <cell r="O125" t="str">
            <v>Internado RAJ</v>
          </cell>
          <cell r="P125"/>
          <cell r="Q125" t="str">
            <v>RAJ</v>
          </cell>
          <cell r="R125"/>
          <cell r="S125" t="str">
            <v>0500-737-2021</v>
          </cell>
          <cell r="T125">
            <v>160</v>
          </cell>
          <cell r="U125">
            <v>44546</v>
          </cell>
          <cell r="V125">
            <v>44546</v>
          </cell>
          <cell r="W125">
            <v>44773</v>
          </cell>
          <cell r="X125">
            <v>2051222880</v>
          </cell>
          <cell r="Y125" t="str">
            <v>Adriana Maria Ospina Henao</v>
          </cell>
          <cell r="Z125" t="str">
            <v>Coordinador centro zonal</v>
          </cell>
        </row>
        <row r="126">
          <cell r="B126" t="str">
            <v>05-47-125</v>
          </cell>
          <cell r="C126" t="str">
            <v>Antioquia</v>
          </cell>
          <cell r="D126" t="str">
            <v>Congregación religiosos terciarios capuchinos nuestra señora de los dolores</v>
          </cell>
          <cell r="E126" t="str">
            <v>860005068-3</v>
          </cell>
          <cell r="F126" t="str">
            <v>Jacinto Ivan Guarin Carmona</v>
          </cell>
          <cell r="G126" t="str">
            <v>Ora</v>
          </cell>
          <cell r="H126" t="str">
            <v>Diagonal 44 No. 31-70</v>
          </cell>
          <cell r="I126" t="str">
            <v>Bello</v>
          </cell>
          <cell r="J126" t="str">
            <v>Floresta</v>
          </cell>
          <cell r="K126" t="str">
            <v>4810808 ext 151-154</v>
          </cell>
          <cell r="L126">
            <v>3217284505</v>
          </cell>
          <cell r="M126" t="str">
            <v>ora@etsanjose.org; comunicaciones@etsanjose.org</v>
          </cell>
          <cell r="N126" t="str">
            <v>SRPA</v>
          </cell>
          <cell r="O126" t="str">
            <v>Semicerrado internado</v>
          </cell>
          <cell r="P126"/>
          <cell r="Q126" t="str">
            <v>SRPA</v>
          </cell>
          <cell r="R126"/>
          <cell r="S126" t="str">
            <v>0500-737-2021</v>
          </cell>
          <cell r="T126">
            <v>80</v>
          </cell>
          <cell r="U126">
            <v>44546</v>
          </cell>
          <cell r="V126">
            <v>44546</v>
          </cell>
          <cell r="W126">
            <v>44773</v>
          </cell>
          <cell r="X126">
            <v>1045468800</v>
          </cell>
          <cell r="Y126" t="str">
            <v>Adriana Maria Ospina Henao</v>
          </cell>
          <cell r="Z126" t="str">
            <v>Coordinador centro zonal</v>
          </cell>
        </row>
        <row r="127">
          <cell r="B127" t="str">
            <v>05-47-126</v>
          </cell>
          <cell r="C127" t="str">
            <v>Antioquia</v>
          </cell>
          <cell r="D127" t="str">
            <v>Congregación religiosos terciarios capuchinos nuestra señora de los dolores</v>
          </cell>
          <cell r="E127" t="str">
            <v>860005068-3</v>
          </cell>
          <cell r="F127" t="str">
            <v>Jacinto Ivan Guarin Carmona</v>
          </cell>
          <cell r="G127" t="str">
            <v>Exodo</v>
          </cell>
          <cell r="H127" t="str">
            <v>Diagonal 44 No. 31-70</v>
          </cell>
          <cell r="I127" t="str">
            <v>Bello</v>
          </cell>
          <cell r="J127" t="str">
            <v>Floresta</v>
          </cell>
          <cell r="K127" t="str">
            <v>4810808 ext 126-317</v>
          </cell>
          <cell r="L127">
            <v>3217284505</v>
          </cell>
          <cell r="M127" t="str">
            <v>exodo@etsanjose.org; comunicaciones@etsanjose.org</v>
          </cell>
          <cell r="N127" t="str">
            <v>SRPA</v>
          </cell>
          <cell r="O127" t="str">
            <v>Apoyo postinstitucional – SRPA</v>
          </cell>
          <cell r="P127"/>
          <cell r="Q127" t="str">
            <v>SRPA</v>
          </cell>
          <cell r="R127"/>
          <cell r="S127" t="str">
            <v>0500-737-2021</v>
          </cell>
          <cell r="T127">
            <v>350</v>
          </cell>
          <cell r="U127">
            <v>44546</v>
          </cell>
          <cell r="V127">
            <v>44546</v>
          </cell>
          <cell r="W127">
            <v>44773</v>
          </cell>
          <cell r="X127">
            <v>1005023600</v>
          </cell>
          <cell r="Y127" t="str">
            <v>Adriana Maria Ospina Henao</v>
          </cell>
          <cell r="Z127" t="str">
            <v>Coordinador centro zonal</v>
          </cell>
        </row>
        <row r="128">
          <cell r="B128" t="str">
            <v>05-47-127</v>
          </cell>
          <cell r="C128" t="str">
            <v>Antioquia</v>
          </cell>
          <cell r="D128" t="str">
            <v>Congregación religiosos terciarios capuchinos nuestra señora de los dolores</v>
          </cell>
          <cell r="E128" t="str">
            <v>860005068-3</v>
          </cell>
          <cell r="F128" t="str">
            <v>Jacinto Ivan Guarin Carmona</v>
          </cell>
          <cell r="G128" t="str">
            <v>Genesis</v>
          </cell>
          <cell r="H128" t="str">
            <v>Diagonal 44 No. 31-70</v>
          </cell>
          <cell r="I128" t="str">
            <v>Bello</v>
          </cell>
          <cell r="J128" t="str">
            <v>Floresta</v>
          </cell>
          <cell r="K128" t="str">
            <v>4810808 ext 146-206</v>
          </cell>
          <cell r="L128">
            <v>3117528708</v>
          </cell>
          <cell r="M128" t="str">
            <v>genesis@etsanjose.org;comunicaciones@etsanjose.org</v>
          </cell>
          <cell r="N128" t="str">
            <v>SRPA</v>
          </cell>
          <cell r="O128" t="str">
            <v>Centro de emergencia RAJ</v>
          </cell>
          <cell r="P128"/>
          <cell r="Q128" t="str">
            <v>RAJ</v>
          </cell>
          <cell r="R128"/>
          <cell r="S128" t="str">
            <v>0500-737-2021</v>
          </cell>
          <cell r="T128">
            <v>30</v>
          </cell>
          <cell r="U128">
            <v>44546</v>
          </cell>
          <cell r="V128">
            <v>44546</v>
          </cell>
          <cell r="W128">
            <v>44773</v>
          </cell>
          <cell r="X128">
            <v>451156710</v>
          </cell>
          <cell r="Y128" t="str">
            <v>Adriana Maria Ospina Henao</v>
          </cell>
          <cell r="Z128" t="str">
            <v>Coordinador centro zonal</v>
          </cell>
        </row>
        <row r="129">
          <cell r="B129" t="str">
            <v>81-16-128</v>
          </cell>
          <cell r="C129" t="str">
            <v>Arauca</v>
          </cell>
          <cell r="D129" t="str">
            <v>Asociación FREPAEN</v>
          </cell>
          <cell r="E129" t="str">
            <v>900503441-9</v>
          </cell>
          <cell r="F129" t="str">
            <v>David Alexander Talero Morales</v>
          </cell>
          <cell r="G129"/>
          <cell r="H129" t="str">
            <v>Carrera 20 No. 12A-25 Barrio Santa Teresita</v>
          </cell>
          <cell r="I129" t="str">
            <v>Arauca</v>
          </cell>
          <cell r="J129" t="str">
            <v>Arauca</v>
          </cell>
          <cell r="K129"/>
          <cell r="L129">
            <v>3203394391</v>
          </cell>
          <cell r="M129" t="str">
            <v>Frepaen@gmail.com</v>
          </cell>
          <cell r="N129" t="str">
            <v>SRD</v>
          </cell>
          <cell r="O129" t="str">
            <v>Hogar sustituto entidad</v>
          </cell>
          <cell r="P129"/>
          <cell r="Q129" t="str">
            <v>HS: Vulneración - Discapacidad</v>
          </cell>
          <cell r="R129"/>
          <cell r="S129" t="str">
            <v>8100-131-2021</v>
          </cell>
          <cell r="T129">
            <v>113</v>
          </cell>
          <cell r="U129">
            <v>44546</v>
          </cell>
          <cell r="V129">
            <v>44546</v>
          </cell>
          <cell r="W129">
            <v>44773</v>
          </cell>
          <cell r="X129">
            <v>2393411127</v>
          </cell>
          <cell r="Y129" t="str">
            <v>Siryt Luz Mercado Davila</v>
          </cell>
          <cell r="Z129" t="str">
            <v>Coordinador grupo asistencia técnica</v>
          </cell>
        </row>
        <row r="130">
          <cell r="B130" t="str">
            <v>81-16-129</v>
          </cell>
          <cell r="C130" t="str">
            <v>Arauca</v>
          </cell>
          <cell r="D130" t="str">
            <v>Asociación FREPAEN</v>
          </cell>
          <cell r="E130" t="str">
            <v>900503441-9</v>
          </cell>
          <cell r="F130" t="str">
            <v>David Alexander Talero Morales</v>
          </cell>
          <cell r="G130"/>
          <cell r="H130" t="str">
            <v>Calle 18 No. 12-65 Barrio Santander</v>
          </cell>
          <cell r="I130" t="str">
            <v>Saravena</v>
          </cell>
          <cell r="J130" t="str">
            <v>Arauca</v>
          </cell>
          <cell r="K130"/>
          <cell r="L130">
            <v>3203394391</v>
          </cell>
          <cell r="M130" t="str">
            <v>Frepaen@gmail.com</v>
          </cell>
          <cell r="N130" t="str">
            <v>SRD</v>
          </cell>
          <cell r="O130" t="str">
            <v>Hogar sustituto entidad</v>
          </cell>
          <cell r="P130"/>
          <cell r="Q130" t="str">
            <v>HS: Vulneración - Discapacidad</v>
          </cell>
          <cell r="R130"/>
          <cell r="S130" t="str">
            <v>8100-131-2021</v>
          </cell>
          <cell r="T130">
            <v>74</v>
          </cell>
          <cell r="U130">
            <v>44546</v>
          </cell>
          <cell r="V130">
            <v>44546</v>
          </cell>
          <cell r="W130">
            <v>44773</v>
          </cell>
          <cell r="X130"/>
          <cell r="Y130" t="str">
            <v>Siryt Luz Mercado Davila</v>
          </cell>
          <cell r="Z130" t="str">
            <v>Coordinador grupo asistencia técnica</v>
          </cell>
        </row>
        <row r="131">
          <cell r="B131" t="str">
            <v>81-16-130</v>
          </cell>
          <cell r="C131" t="str">
            <v>Arauca</v>
          </cell>
          <cell r="D131" t="str">
            <v>Asociación FREPAEN</v>
          </cell>
          <cell r="E131" t="str">
            <v>900503441-9</v>
          </cell>
          <cell r="F131" t="str">
            <v>David Alexander Talero Morales</v>
          </cell>
          <cell r="G131"/>
          <cell r="H131" t="str">
            <v>Calle 12 No. 12-52 Barrio Santander</v>
          </cell>
          <cell r="I131" t="str">
            <v>Tame</v>
          </cell>
          <cell r="J131" t="str">
            <v>Arauca</v>
          </cell>
          <cell r="K131"/>
          <cell r="L131">
            <v>3203394391</v>
          </cell>
          <cell r="M131" t="str">
            <v>Frepaen@gmail.com</v>
          </cell>
          <cell r="N131" t="str">
            <v>SRD</v>
          </cell>
          <cell r="O131" t="str">
            <v>Hogar sustituto entidad</v>
          </cell>
          <cell r="P131"/>
          <cell r="Q131" t="str">
            <v>HS: Vulneración - Discapacidad</v>
          </cell>
          <cell r="R131"/>
          <cell r="S131" t="str">
            <v>8100-131-2021</v>
          </cell>
          <cell r="T131">
            <v>42</v>
          </cell>
          <cell r="U131">
            <v>44546</v>
          </cell>
          <cell r="V131">
            <v>44546</v>
          </cell>
          <cell r="W131">
            <v>44773</v>
          </cell>
          <cell r="X131"/>
          <cell r="Y131" t="str">
            <v>Siryt Luz Mercado Davila</v>
          </cell>
          <cell r="Z131" t="str">
            <v>Coordinador grupo asistencia técnica</v>
          </cell>
        </row>
        <row r="132">
          <cell r="B132" t="str">
            <v>81-144-131</v>
          </cell>
          <cell r="C132" t="str">
            <v>Arauca</v>
          </cell>
          <cell r="D132" t="str">
            <v>Fundación Karit Ibita - FUNKARIB</v>
          </cell>
          <cell r="E132" t="str">
            <v>900546240-1</v>
          </cell>
          <cell r="F132" t="str">
            <v>Andres Francisco Prada Camargo</v>
          </cell>
          <cell r="G132"/>
          <cell r="H132" t="str">
            <v>Carrera 10 No. 8-04 Barrio Balcon del Llano</v>
          </cell>
          <cell r="I132" t="str">
            <v>Tame</v>
          </cell>
          <cell r="J132" t="str">
            <v>Arauca</v>
          </cell>
          <cell r="K132"/>
          <cell r="L132">
            <v>3124845533</v>
          </cell>
          <cell r="M132" t="str">
            <v>funkaribprotecciontame@gmail.com.</v>
          </cell>
          <cell r="N132" t="str">
            <v>SRD</v>
          </cell>
          <cell r="O132" t="str">
            <v>Intervención de apoyo psicosocial</v>
          </cell>
          <cell r="P132"/>
          <cell r="Q132" t="str">
            <v>Con PARD</v>
          </cell>
          <cell r="R132"/>
          <cell r="S132" t="str">
            <v>8100-132-2021</v>
          </cell>
          <cell r="T132">
            <v>50</v>
          </cell>
          <cell r="U132">
            <v>44546</v>
          </cell>
          <cell r="V132">
            <v>44546</v>
          </cell>
          <cell r="W132">
            <v>44773</v>
          </cell>
          <cell r="X132">
            <v>270797811</v>
          </cell>
          <cell r="Y132" t="str">
            <v>Siryt Luz Mercado Davila</v>
          </cell>
          <cell r="Z132" t="str">
            <v>Coordinador grupo asistencia técnica</v>
          </cell>
        </row>
        <row r="133">
          <cell r="B133" t="str">
            <v>81-144-132</v>
          </cell>
          <cell r="C133" t="str">
            <v>Arauca</v>
          </cell>
          <cell r="D133" t="str">
            <v>Fundación Karit Ibita - FUNKARIB</v>
          </cell>
          <cell r="E133" t="str">
            <v>900546240-1</v>
          </cell>
          <cell r="F133" t="str">
            <v>Andres Francisco Prada Camargo</v>
          </cell>
          <cell r="G133"/>
          <cell r="H133" t="str">
            <v>Carrera 10 No. 8-04 Barrio Balcon del Llano</v>
          </cell>
          <cell r="I133" t="str">
            <v>Tame</v>
          </cell>
          <cell r="J133" t="str">
            <v>Arauca</v>
          </cell>
          <cell r="K133"/>
          <cell r="L133">
            <v>3124845533</v>
          </cell>
          <cell r="M133" t="str">
            <v>funkaribprotecciontame@gmail.com.</v>
          </cell>
          <cell r="N133" t="str">
            <v>SRD</v>
          </cell>
          <cell r="O133" t="str">
            <v>Casa hogar</v>
          </cell>
          <cell r="P133"/>
          <cell r="Q133" t="str">
            <v>Con PARD</v>
          </cell>
          <cell r="R133"/>
          <cell r="S133" t="str">
            <v>8100-132-2021</v>
          </cell>
          <cell r="T133">
            <v>12</v>
          </cell>
          <cell r="U133">
            <v>44546</v>
          </cell>
          <cell r="V133">
            <v>44546</v>
          </cell>
          <cell r="W133">
            <v>44773</v>
          </cell>
          <cell r="X133"/>
          <cell r="Y133" t="str">
            <v>Siryt Luz Mercado Davila</v>
          </cell>
          <cell r="Z133" t="str">
            <v>Coordinador grupo asistencia técnica</v>
          </cell>
        </row>
        <row r="134">
          <cell r="B134" t="str">
            <v>81-144-133</v>
          </cell>
          <cell r="C134" t="str">
            <v>Arauca</v>
          </cell>
          <cell r="D134" t="str">
            <v>Fundación Karit Ibita - FUNKARIB</v>
          </cell>
          <cell r="E134" t="str">
            <v>900546240-1</v>
          </cell>
          <cell r="F134" t="str">
            <v>Andres Francisco Prada Camargo</v>
          </cell>
          <cell r="G134"/>
          <cell r="H134" t="str">
            <v>Calle 13 No. 41-166 Barrio la Chorreras</v>
          </cell>
          <cell r="I134" t="str">
            <v>Arauca</v>
          </cell>
          <cell r="J134" t="str">
            <v>Arauca</v>
          </cell>
          <cell r="K134"/>
          <cell r="L134">
            <v>3124845533</v>
          </cell>
          <cell r="M134" t="str">
            <v>funkaribarauca@gmail.com</v>
          </cell>
          <cell r="N134" t="str">
            <v>SRD</v>
          </cell>
          <cell r="O134" t="str">
            <v>Intervención de apoyo psicosocial</v>
          </cell>
          <cell r="P134"/>
          <cell r="Q134" t="str">
            <v>Con PARD</v>
          </cell>
          <cell r="R134"/>
          <cell r="S134" t="str">
            <v>8100-133-2021</v>
          </cell>
          <cell r="T134">
            <v>75</v>
          </cell>
          <cell r="U134">
            <v>44546</v>
          </cell>
          <cell r="V134">
            <v>44546</v>
          </cell>
          <cell r="W134">
            <v>44773</v>
          </cell>
          <cell r="X134">
            <v>338977039</v>
          </cell>
          <cell r="Y134" t="str">
            <v>Siryt Luz Mercado Davila</v>
          </cell>
          <cell r="Z134" t="str">
            <v>Coordinador grupo asistencia técnica</v>
          </cell>
        </row>
        <row r="135">
          <cell r="B135" t="str">
            <v>81-144-134</v>
          </cell>
          <cell r="C135" t="str">
            <v>Arauca</v>
          </cell>
          <cell r="D135" t="str">
            <v>Fundación Karit Ibita - FUNKARIB</v>
          </cell>
          <cell r="E135" t="str">
            <v>900546240-1</v>
          </cell>
          <cell r="F135" t="str">
            <v>Andres Francisco Prada Camargo</v>
          </cell>
          <cell r="G135"/>
          <cell r="H135" t="str">
            <v>Calle 13 No. 41-166 Barrio la Chorreras</v>
          </cell>
          <cell r="I135" t="str">
            <v>Arauca</v>
          </cell>
          <cell r="J135" t="str">
            <v>Arauca</v>
          </cell>
          <cell r="K135"/>
          <cell r="L135">
            <v>3124845533</v>
          </cell>
          <cell r="M135" t="str">
            <v>funkaribarauca@gmail.com</v>
          </cell>
          <cell r="N135" t="str">
            <v>SRD</v>
          </cell>
          <cell r="O135" t="str">
            <v>Casa hogar</v>
          </cell>
          <cell r="P135"/>
          <cell r="Q135" t="str">
            <v>Con PARD</v>
          </cell>
          <cell r="R135"/>
          <cell r="S135" t="str">
            <v>8100-133-2021</v>
          </cell>
          <cell r="T135">
            <v>12</v>
          </cell>
          <cell r="U135">
            <v>44546</v>
          </cell>
          <cell r="V135">
            <v>44546</v>
          </cell>
          <cell r="W135">
            <v>44773</v>
          </cell>
          <cell r="X135"/>
          <cell r="Y135" t="str">
            <v>Siryt Luz Mercado Davila</v>
          </cell>
          <cell r="Z135" t="str">
            <v>Coordinador grupo asistencia técnica</v>
          </cell>
        </row>
        <row r="136">
          <cell r="B136" t="str">
            <v>81-16-135</v>
          </cell>
          <cell r="C136" t="str">
            <v>Arauca</v>
          </cell>
          <cell r="D136" t="str">
            <v>Asociación FREPAEN</v>
          </cell>
          <cell r="E136" t="str">
            <v>900503441-9</v>
          </cell>
          <cell r="F136" t="str">
            <v>David Alexander Talero Morales</v>
          </cell>
          <cell r="G136" t="str">
            <v>Malala</v>
          </cell>
          <cell r="H136" t="str">
            <v>Carrera 8 No. 19-25 Barrio las Américas</v>
          </cell>
          <cell r="I136" t="str">
            <v>Arauca</v>
          </cell>
          <cell r="J136" t="str">
            <v>Arauca</v>
          </cell>
          <cell r="K136"/>
          <cell r="L136">
            <v>3203394391</v>
          </cell>
          <cell r="M136" t="str">
            <v>Frepaen@gmail.com</v>
          </cell>
          <cell r="N136" t="str">
            <v>SRPA</v>
          </cell>
          <cell r="O136" t="str">
            <v>Internado RAJ</v>
          </cell>
          <cell r="P136"/>
          <cell r="Q136" t="str">
            <v>RAJ</v>
          </cell>
          <cell r="R136"/>
          <cell r="S136" t="str">
            <v>8100-134-2021</v>
          </cell>
          <cell r="T136">
            <v>15</v>
          </cell>
          <cell r="U136">
            <v>44546</v>
          </cell>
          <cell r="V136">
            <v>44546</v>
          </cell>
          <cell r="W136">
            <v>44773</v>
          </cell>
          <cell r="X136">
            <v>266572455</v>
          </cell>
          <cell r="Y136" t="str">
            <v>Siryt Luz Mercado Davila</v>
          </cell>
          <cell r="Z136" t="str">
            <v>Coordinador grupo asistencia técnica</v>
          </cell>
        </row>
        <row r="137">
          <cell r="B137" t="str">
            <v>81-16-136</v>
          </cell>
          <cell r="C137" t="str">
            <v>Arauca</v>
          </cell>
          <cell r="D137" t="str">
            <v>Asociación FREPAEN</v>
          </cell>
          <cell r="E137" t="str">
            <v>900503441-9</v>
          </cell>
          <cell r="F137" t="str">
            <v>David Alexander Talero Morales</v>
          </cell>
          <cell r="G137" t="str">
            <v>Malala</v>
          </cell>
          <cell r="H137" t="str">
            <v>Carrera 8 No. 19-25 Barrio las Américas</v>
          </cell>
          <cell r="I137" t="str">
            <v>Arauca</v>
          </cell>
          <cell r="J137" t="str">
            <v>Arauca</v>
          </cell>
          <cell r="K137"/>
          <cell r="L137">
            <v>3203394391</v>
          </cell>
          <cell r="M137" t="str">
            <v>Frepaen@gmail.com</v>
          </cell>
          <cell r="N137" t="str">
            <v>SRPA</v>
          </cell>
          <cell r="O137" t="str">
            <v>Semicerrado externado</v>
          </cell>
          <cell r="P137" t="str">
            <v>Jornada completa</v>
          </cell>
          <cell r="Q137" t="str">
            <v>SRPA</v>
          </cell>
          <cell r="R137"/>
          <cell r="S137" t="str">
            <v>8100-134-2021</v>
          </cell>
          <cell r="T137">
            <v>4</v>
          </cell>
          <cell r="U137">
            <v>44546</v>
          </cell>
          <cell r="V137">
            <v>44546</v>
          </cell>
          <cell r="W137">
            <v>44773</v>
          </cell>
          <cell r="X137"/>
          <cell r="Y137" t="str">
            <v>Siryt Luz Mercado Davila</v>
          </cell>
          <cell r="Z137" t="str">
            <v>Coordinador grupo asistencia técnica</v>
          </cell>
        </row>
        <row r="138">
          <cell r="B138" t="str">
            <v>81-16-137</v>
          </cell>
          <cell r="C138" t="str">
            <v>Arauca</v>
          </cell>
          <cell r="D138" t="str">
            <v>Asociación FREPAEN</v>
          </cell>
          <cell r="E138" t="str">
            <v>900503441-9</v>
          </cell>
          <cell r="F138" t="str">
            <v>David Alexander Talero Morales</v>
          </cell>
          <cell r="G138" t="str">
            <v>Malala</v>
          </cell>
          <cell r="H138" t="str">
            <v>Carrera 8 No. 19-25 Barrio las Américas</v>
          </cell>
          <cell r="I138" t="str">
            <v>Arauca</v>
          </cell>
          <cell r="J138" t="str">
            <v>Arauca</v>
          </cell>
          <cell r="K138"/>
          <cell r="L138">
            <v>3203394391</v>
          </cell>
          <cell r="M138" t="str">
            <v>Frepaen@gmail.com</v>
          </cell>
          <cell r="N138" t="str">
            <v>SRPA</v>
          </cell>
          <cell r="O138" t="str">
            <v>Libertad vigilada – asistida</v>
          </cell>
          <cell r="P138"/>
          <cell r="Q138" t="str">
            <v>SRPA</v>
          </cell>
          <cell r="R138"/>
          <cell r="S138" t="str">
            <v>8100-134-2021</v>
          </cell>
          <cell r="T138">
            <v>8</v>
          </cell>
          <cell r="U138">
            <v>44546</v>
          </cell>
          <cell r="V138">
            <v>44546</v>
          </cell>
          <cell r="W138">
            <v>44773</v>
          </cell>
          <cell r="X138"/>
          <cell r="Y138" t="str">
            <v>Siryt Luz Mercado Davila</v>
          </cell>
          <cell r="Z138" t="str">
            <v>Coordinador grupo asistencia técnica</v>
          </cell>
        </row>
        <row r="139">
          <cell r="B139" t="str">
            <v>81-16-138</v>
          </cell>
          <cell r="C139" t="str">
            <v>Arauca</v>
          </cell>
          <cell r="D139" t="str">
            <v>Asociación FREPAEN</v>
          </cell>
          <cell r="E139" t="str">
            <v>900503441-9</v>
          </cell>
          <cell r="F139" t="str">
            <v>David Alexander Talero Morales</v>
          </cell>
          <cell r="G139" t="str">
            <v>Malala</v>
          </cell>
          <cell r="H139" t="str">
            <v>Carrera 8 No. 19-25 Barrio las Américas</v>
          </cell>
          <cell r="I139" t="str">
            <v>Arauca</v>
          </cell>
          <cell r="J139" t="str">
            <v>Arauca</v>
          </cell>
          <cell r="K139"/>
          <cell r="L139">
            <v>3203394391</v>
          </cell>
          <cell r="M139" t="str">
            <v>Frepaen@gmail.com</v>
          </cell>
          <cell r="N139" t="str">
            <v>SRPA</v>
          </cell>
          <cell r="O139" t="str">
            <v>Semicerrado externado</v>
          </cell>
          <cell r="P139" t="str">
            <v>Media jornada</v>
          </cell>
          <cell r="Q139" t="str">
            <v>SRPA</v>
          </cell>
          <cell r="R139"/>
          <cell r="S139" t="str">
            <v>8100-134-2021</v>
          </cell>
          <cell r="T139">
            <v>3</v>
          </cell>
          <cell r="U139">
            <v>44546</v>
          </cell>
          <cell r="V139">
            <v>44546</v>
          </cell>
          <cell r="W139">
            <v>44773</v>
          </cell>
          <cell r="X139"/>
          <cell r="Y139" t="str">
            <v>Siryt Luz Mercado Davila</v>
          </cell>
          <cell r="Z139" t="str">
            <v>Coordinador grupo asistencia técnica</v>
          </cell>
        </row>
        <row r="140">
          <cell r="B140" t="str">
            <v>81-16-139</v>
          </cell>
          <cell r="C140" t="str">
            <v>Arauca</v>
          </cell>
          <cell r="D140" t="str">
            <v>Asociación FREPAEN</v>
          </cell>
          <cell r="E140" t="str">
            <v>900503441-9</v>
          </cell>
          <cell r="F140" t="str">
            <v>David Alexander Talero Morales</v>
          </cell>
          <cell r="G140"/>
          <cell r="H140" t="str">
            <v>Calle 20 No. 8-72 Barrio las Américas</v>
          </cell>
          <cell r="I140" t="str">
            <v>Arauca</v>
          </cell>
          <cell r="J140" t="str">
            <v>Arauca</v>
          </cell>
          <cell r="K140"/>
          <cell r="L140">
            <v>3203394391</v>
          </cell>
          <cell r="M140" t="str">
            <v>Frepaen@gmail.com</v>
          </cell>
          <cell r="N140" t="str">
            <v>SRPA</v>
          </cell>
          <cell r="O140" t="str">
            <v>Centro transitorio</v>
          </cell>
          <cell r="P140"/>
          <cell r="Q140" t="str">
            <v>SRPA</v>
          </cell>
          <cell r="R140"/>
          <cell r="S140" t="str">
            <v>8100-135-2021</v>
          </cell>
          <cell r="T140">
            <v>5</v>
          </cell>
          <cell r="U140">
            <v>44547</v>
          </cell>
          <cell r="V140">
            <v>44547</v>
          </cell>
          <cell r="W140">
            <v>44773</v>
          </cell>
          <cell r="X140">
            <v>181277219</v>
          </cell>
          <cell r="Y140" t="str">
            <v>Siryt Luz Mercado Davila</v>
          </cell>
          <cell r="Z140" t="str">
            <v>Coordinador grupo asistencia técnica</v>
          </cell>
        </row>
        <row r="141">
          <cell r="B141" t="str">
            <v>81-16-140</v>
          </cell>
          <cell r="C141" t="str">
            <v>Arauca</v>
          </cell>
          <cell r="D141" t="str">
            <v>Asociación FREPAEN</v>
          </cell>
          <cell r="E141" t="str">
            <v>900503441-9</v>
          </cell>
          <cell r="F141" t="str">
            <v>David Alexander Talero Morales</v>
          </cell>
          <cell r="G141"/>
          <cell r="H141" t="str">
            <v>Calle 20 No. 8-72 Barrio las Américas</v>
          </cell>
          <cell r="I141" t="str">
            <v>Arauca</v>
          </cell>
          <cell r="J141" t="str">
            <v>Arauca</v>
          </cell>
          <cell r="K141"/>
          <cell r="L141">
            <v>3203394391</v>
          </cell>
          <cell r="M141" t="str">
            <v>Frepaen@gmail.com</v>
          </cell>
          <cell r="N141" t="str">
            <v>SRPA</v>
          </cell>
          <cell r="O141" t="str">
            <v>Semicerrado internado</v>
          </cell>
          <cell r="P141"/>
          <cell r="Q141" t="str">
            <v>SRPA</v>
          </cell>
          <cell r="R141"/>
          <cell r="S141" t="str">
            <v>8100-135-2021</v>
          </cell>
          <cell r="T141">
            <v>8</v>
          </cell>
          <cell r="U141">
            <v>44547</v>
          </cell>
          <cell r="V141">
            <v>44547</v>
          </cell>
          <cell r="W141">
            <v>44773</v>
          </cell>
          <cell r="X141"/>
          <cell r="Y141" t="str">
            <v>Siryt Luz Mercado Davila</v>
          </cell>
          <cell r="Z141" t="str">
            <v>Coordinador grupo asistencia técnica</v>
          </cell>
        </row>
        <row r="142">
          <cell r="B142" t="str">
            <v>08-44-141</v>
          </cell>
          <cell r="C142" t="str">
            <v>Atlántico</v>
          </cell>
          <cell r="D142" t="str">
            <v>Congregación hijas del corazón misericordioso de María - Hogar Santa Elena</v>
          </cell>
          <cell r="E142" t="str">
            <v>860010525-8</v>
          </cell>
          <cell r="F142" t="str">
            <v>Hermana Marlen Pulido Escobar</v>
          </cell>
          <cell r="G142" t="str">
            <v>Hogar Santa Elena</v>
          </cell>
          <cell r="H142" t="str">
            <v>Calle 63 No. 46-72</v>
          </cell>
          <cell r="I142" t="str">
            <v>Barranquilla</v>
          </cell>
          <cell r="J142" t="str">
            <v>Norte Centro Histórico</v>
          </cell>
          <cell r="K142">
            <v>3222730</v>
          </cell>
          <cell r="L142">
            <v>3015784245</v>
          </cell>
          <cell r="M142" t="str">
            <v>hogar.santaelena@yahoo.com</v>
          </cell>
          <cell r="N142" t="str">
            <v>SRD</v>
          </cell>
          <cell r="O142" t="str">
            <v>Internado</v>
          </cell>
          <cell r="P142"/>
          <cell r="Q142" t="str">
            <v>Gestantes</v>
          </cell>
          <cell r="R142"/>
          <cell r="S142" t="str">
            <v>800-291-2021</v>
          </cell>
          <cell r="T142">
            <v>25</v>
          </cell>
          <cell r="U142">
            <v>44547</v>
          </cell>
          <cell r="V142">
            <v>44547</v>
          </cell>
          <cell r="W142">
            <v>44773</v>
          </cell>
          <cell r="X142">
            <v>283620962.5</v>
          </cell>
          <cell r="Y142" t="str">
            <v>Martha Mercado Fontalvo</v>
          </cell>
          <cell r="Z142" t="str">
            <v>Coordinador centro zonal</v>
          </cell>
        </row>
        <row r="143">
          <cell r="B143" t="str">
            <v>08-102-142</v>
          </cell>
          <cell r="C143" t="str">
            <v>Atlántico</v>
          </cell>
          <cell r="D143" t="str">
            <v>Fundación construyendo ciudad</v>
          </cell>
          <cell r="E143" t="str">
            <v>802023643-4</v>
          </cell>
          <cell r="F143" t="str">
            <v>Gicella Janeht Molina Gomez</v>
          </cell>
          <cell r="G143"/>
          <cell r="H143" t="str">
            <v>Calle 89 No. 40 A-111</v>
          </cell>
          <cell r="I143" t="str">
            <v>Barranquilla</v>
          </cell>
          <cell r="J143" t="str">
            <v>Norte Centro Histórico</v>
          </cell>
          <cell r="K143"/>
          <cell r="L143">
            <v>3017114836</v>
          </cell>
          <cell r="M143" t="str">
            <v>fundconstruyendociudad@gmail.com</v>
          </cell>
          <cell r="N143" t="str">
            <v>SRD</v>
          </cell>
          <cell r="O143" t="str">
            <v>Internado</v>
          </cell>
          <cell r="P143"/>
          <cell r="Q143" t="str">
            <v>Con PARD</v>
          </cell>
          <cell r="R143"/>
          <cell r="S143" t="str">
            <v>800-292-2021</v>
          </cell>
          <cell r="T143">
            <v>50</v>
          </cell>
          <cell r="U143">
            <v>44546</v>
          </cell>
          <cell r="V143">
            <v>44546</v>
          </cell>
          <cell r="W143">
            <v>44773</v>
          </cell>
          <cell r="X143">
            <v>560702650</v>
          </cell>
          <cell r="Y143" t="str">
            <v>Martha Mercado Fontalvo</v>
          </cell>
          <cell r="Z143" t="str">
            <v>Coordinador centro zonal</v>
          </cell>
        </row>
        <row r="144">
          <cell r="B144" t="str">
            <v>08-135-143</v>
          </cell>
          <cell r="C144" t="str">
            <v>Atlántico</v>
          </cell>
          <cell r="D144" t="str">
            <v>Fundación hogares Claret</v>
          </cell>
          <cell r="E144" t="str">
            <v>800098983-8</v>
          </cell>
          <cell r="F144" t="str">
            <v>Gabriel Gonzalez Lopez</v>
          </cell>
          <cell r="G144" t="str">
            <v>Monseñor Victor Tamayo</v>
          </cell>
          <cell r="H144" t="str">
            <v>Carrera 11 No. 128-200</v>
          </cell>
          <cell r="I144" t="str">
            <v>Barranquilla</v>
          </cell>
          <cell r="J144" t="str">
            <v>Norte Centro Histórico</v>
          </cell>
          <cell r="K144"/>
          <cell r="L144">
            <v>3004452153</v>
          </cell>
          <cell r="M144" t="str">
            <v>victortamayo.atlantico@fhclaret.org</v>
          </cell>
          <cell r="N144" t="str">
            <v>SRD</v>
          </cell>
          <cell r="O144" t="str">
            <v>Internado</v>
          </cell>
          <cell r="P144"/>
          <cell r="Q144" t="str">
            <v>Con PARD</v>
          </cell>
          <cell r="R144"/>
          <cell r="S144" t="str">
            <v>800-293-2021</v>
          </cell>
          <cell r="T144">
            <v>90</v>
          </cell>
          <cell r="U144">
            <v>44546</v>
          </cell>
          <cell r="V144">
            <v>44546</v>
          </cell>
          <cell r="W144">
            <v>44773</v>
          </cell>
          <cell r="X144">
            <v>1009264770</v>
          </cell>
          <cell r="Y144" t="str">
            <v>Martha Mercado Fontalvo</v>
          </cell>
          <cell r="Z144" t="str">
            <v>Coordinador centro zonal</v>
          </cell>
        </row>
        <row r="145">
          <cell r="B145" t="str">
            <v>08-97-144</v>
          </cell>
          <cell r="C145" t="str">
            <v>Atlántico</v>
          </cell>
          <cell r="D145" t="str">
            <v>Fundación centro educativo de habilitación y rehabilitación integral San Camilo - CE CAMILO</v>
          </cell>
          <cell r="E145" t="str">
            <v>900121384-7</v>
          </cell>
          <cell r="F145" t="str">
            <v>Maria Pulisse</v>
          </cell>
          <cell r="G145"/>
          <cell r="H145" t="str">
            <v>Carrera 12F No. 100-35</v>
          </cell>
          <cell r="I145" t="str">
            <v>Barranquilla</v>
          </cell>
          <cell r="J145" t="str">
            <v>Sur Occidente</v>
          </cell>
          <cell r="K145">
            <v>3808654</v>
          </cell>
          <cell r="L145">
            <v>3205438381</v>
          </cell>
          <cell r="M145" t="str">
            <v>direcciongeneral@cecamilo.org.co</v>
          </cell>
          <cell r="N145" t="str">
            <v>SRD</v>
          </cell>
          <cell r="O145" t="str">
            <v>Intervención de apoyo psicosocial</v>
          </cell>
          <cell r="P145"/>
          <cell r="Q145" t="str">
            <v>Con PARD</v>
          </cell>
          <cell r="R145"/>
          <cell r="S145" t="str">
            <v>800-299-2021</v>
          </cell>
          <cell r="T145">
            <v>90</v>
          </cell>
          <cell r="U145">
            <v>44546</v>
          </cell>
          <cell r="V145">
            <v>44546</v>
          </cell>
          <cell r="W145">
            <v>44773</v>
          </cell>
          <cell r="X145">
            <v>239812515</v>
          </cell>
          <cell r="Y145" t="str">
            <v>Alejandro Camargo Hernandez</v>
          </cell>
          <cell r="Z145" t="str">
            <v>Coordinador centro zonal</v>
          </cell>
        </row>
        <row r="146">
          <cell r="B146" t="str">
            <v>08-25-145</v>
          </cell>
          <cell r="C146" t="str">
            <v>Atlántico</v>
          </cell>
          <cell r="D146" t="str">
            <v>Caja de compensación familiar - Comfamiliar Atlántico</v>
          </cell>
          <cell r="E146" t="str">
            <v>890101994-9</v>
          </cell>
          <cell r="F146" t="str">
            <v>Jairo Certain Duncan</v>
          </cell>
          <cell r="G146"/>
          <cell r="H146" t="str">
            <v>Carrera 53 No. 59-122</v>
          </cell>
          <cell r="I146" t="str">
            <v>Barranquilla</v>
          </cell>
          <cell r="J146" t="str">
            <v>Sur Oriente</v>
          </cell>
          <cell r="K146">
            <v>3507500</v>
          </cell>
          <cell r="L146">
            <v>3016643988</v>
          </cell>
          <cell r="M146" t="str">
            <v>intervenciondeapoyo@comfamiliar.com.co</v>
          </cell>
          <cell r="N146" t="str">
            <v>SRD</v>
          </cell>
          <cell r="O146" t="str">
            <v>Intervención de apoyo psicosocial</v>
          </cell>
          <cell r="P146"/>
          <cell r="Q146" t="str">
            <v>Con PARD</v>
          </cell>
          <cell r="R146"/>
          <cell r="S146" t="str">
            <v>800-300-2021</v>
          </cell>
          <cell r="T146">
            <v>80</v>
          </cell>
          <cell r="U146">
            <v>44550</v>
          </cell>
          <cell r="V146">
            <v>44550</v>
          </cell>
          <cell r="W146">
            <v>44773</v>
          </cell>
          <cell r="X146">
            <v>213166680</v>
          </cell>
          <cell r="Y146" t="str">
            <v>Luz Emir Asprilla Moreno</v>
          </cell>
          <cell r="Z146" t="str">
            <v>Coordinador centro zonal</v>
          </cell>
        </row>
        <row r="147">
          <cell r="B147" t="str">
            <v>08-133-146</v>
          </cell>
          <cell r="C147" t="str">
            <v>Atlántico</v>
          </cell>
          <cell r="D147" t="str">
            <v>Fundación Hogar Reencontrarse</v>
          </cell>
          <cell r="E147" t="str">
            <v>900131892-1</v>
          </cell>
          <cell r="F147" t="str">
            <v>Rosmary Christoph Rosales</v>
          </cell>
          <cell r="G147"/>
          <cell r="H147" t="str">
            <v>Calle 1F No. 21-60</v>
          </cell>
          <cell r="I147" t="str">
            <v>Puerto Colombia</v>
          </cell>
          <cell r="J147" t="str">
            <v>Norte Centro Histórico</v>
          </cell>
          <cell r="K147">
            <v>3095440</v>
          </cell>
          <cell r="L147">
            <v>3005525791</v>
          </cell>
          <cell r="M147" t="str">
            <v>directorfhr@ips-reencontrarse.com</v>
          </cell>
          <cell r="N147" t="str">
            <v>SRD</v>
          </cell>
          <cell r="O147" t="str">
            <v>Internado</v>
          </cell>
          <cell r="P147"/>
          <cell r="Q147" t="str">
            <v>Discapacidad</v>
          </cell>
          <cell r="R147" t="str">
            <v>Psicosocial</v>
          </cell>
          <cell r="S147" t="str">
            <v>800-301-2021</v>
          </cell>
          <cell r="T147">
            <v>150</v>
          </cell>
          <cell r="U147">
            <v>44546</v>
          </cell>
          <cell r="V147">
            <v>44546</v>
          </cell>
          <cell r="W147">
            <v>44773</v>
          </cell>
          <cell r="X147">
            <v>2789641950</v>
          </cell>
          <cell r="Y147" t="str">
            <v>Martha Mercado Fontalvo</v>
          </cell>
          <cell r="Z147" t="str">
            <v>Coordinador centro zonal</v>
          </cell>
        </row>
        <row r="148">
          <cell r="B148" t="str">
            <v>08-91-147</v>
          </cell>
          <cell r="C148" t="str">
            <v>Atlántico</v>
          </cell>
          <cell r="D148" t="str">
            <v>Fundación centro de desarrollo social - Cedesocial</v>
          </cell>
          <cell r="E148" t="str">
            <v>802007962-1</v>
          </cell>
          <cell r="F148" t="str">
            <v>Nazly Murford Romanos</v>
          </cell>
          <cell r="G148"/>
          <cell r="H148" t="str">
            <v>Carrera 62 No. 64-46</v>
          </cell>
          <cell r="I148" t="str">
            <v>Barranquilla</v>
          </cell>
          <cell r="J148" t="str">
            <v>Grupo de Asistencia Técnica</v>
          </cell>
          <cell r="K148">
            <v>3434284</v>
          </cell>
          <cell r="L148">
            <v>3173720148</v>
          </cell>
          <cell r="M148" t="str">
            <v>nazly.mulford@cedesocial.org</v>
          </cell>
          <cell r="N148" t="str">
            <v>SRD</v>
          </cell>
          <cell r="O148" t="str">
            <v>Hogar sustituto entidad</v>
          </cell>
          <cell r="P148"/>
          <cell r="Q148" t="str">
            <v>Discapacidad</v>
          </cell>
          <cell r="R148"/>
          <cell r="S148" t="str">
            <v>800-303-2021</v>
          </cell>
          <cell r="T148">
            <v>401</v>
          </cell>
          <cell r="U148">
            <v>44546</v>
          </cell>
          <cell r="V148">
            <v>44546</v>
          </cell>
          <cell r="W148">
            <v>44773</v>
          </cell>
          <cell r="X148">
            <v>6570732792.5</v>
          </cell>
          <cell r="Y148" t="str">
            <v>Gina Rodelo Rodriguez</v>
          </cell>
          <cell r="Z148" t="str">
            <v>Profesional centro zonal</v>
          </cell>
        </row>
        <row r="149">
          <cell r="B149" t="str">
            <v>08-91-148</v>
          </cell>
          <cell r="C149" t="str">
            <v>Atlántico</v>
          </cell>
          <cell r="D149" t="str">
            <v>Fundación centro de desarrollo social - Cedesocial</v>
          </cell>
          <cell r="E149" t="str">
            <v>802007962-1</v>
          </cell>
          <cell r="F149" t="str">
            <v>Nazly Murford Romanos</v>
          </cell>
          <cell r="G149"/>
          <cell r="H149" t="str">
            <v>Carrera 62 No. 64-46</v>
          </cell>
          <cell r="I149" t="str">
            <v>Barranquilla</v>
          </cell>
          <cell r="J149" t="str">
            <v>Grupo de Asistencia Técnica</v>
          </cell>
          <cell r="K149">
            <v>3434284</v>
          </cell>
          <cell r="L149">
            <v>3173720148</v>
          </cell>
          <cell r="M149" t="str">
            <v>nazly.mulford@cedesocial.org</v>
          </cell>
          <cell r="N149" t="str">
            <v>SRD</v>
          </cell>
          <cell r="O149" t="str">
            <v>Hogar sustituto entidad</v>
          </cell>
          <cell r="P149"/>
          <cell r="Q149" t="str">
            <v>Vulneración</v>
          </cell>
          <cell r="R149"/>
          <cell r="S149" t="str">
            <v>800-303-2021</v>
          </cell>
          <cell r="T149">
            <v>175</v>
          </cell>
          <cell r="U149">
            <v>44546</v>
          </cell>
          <cell r="V149">
            <v>44546</v>
          </cell>
          <cell r="W149">
            <v>44773</v>
          </cell>
          <cell r="X149"/>
          <cell r="Y149" t="str">
            <v>Gina Rodelo Rodriguez</v>
          </cell>
          <cell r="Z149" t="str">
            <v>Profesional centro zonal</v>
          </cell>
        </row>
        <row r="150">
          <cell r="B150" t="str">
            <v>08-91-149</v>
          </cell>
          <cell r="C150" t="str">
            <v>Atlántico</v>
          </cell>
          <cell r="D150" t="str">
            <v>Fundación centro de desarrollo social - Cedesocial</v>
          </cell>
          <cell r="E150" t="str">
            <v>802007962-1</v>
          </cell>
          <cell r="F150" t="str">
            <v>Nazly Murford Romanos</v>
          </cell>
          <cell r="G150"/>
          <cell r="H150" t="str">
            <v>Carrera 62 No. 64-46</v>
          </cell>
          <cell r="I150" t="str">
            <v>Barranquilla</v>
          </cell>
          <cell r="J150" t="str">
            <v>Grupo de Asistencia Técnica</v>
          </cell>
          <cell r="K150">
            <v>3434284</v>
          </cell>
          <cell r="L150">
            <v>3173720148</v>
          </cell>
          <cell r="M150" t="str">
            <v>nazly.mulford@cedesocial.org</v>
          </cell>
          <cell r="N150" t="str">
            <v>SRD</v>
          </cell>
          <cell r="O150" t="str">
            <v>Intervención de apoyo psicosocial</v>
          </cell>
          <cell r="P150"/>
          <cell r="Q150" t="str">
            <v>Con PARD</v>
          </cell>
          <cell r="R150"/>
          <cell r="S150" t="str">
            <v>800-303-2021</v>
          </cell>
          <cell r="T150">
            <v>180</v>
          </cell>
          <cell r="U150">
            <v>44546</v>
          </cell>
          <cell r="V150">
            <v>44546</v>
          </cell>
          <cell r="W150">
            <v>44773</v>
          </cell>
          <cell r="X150"/>
          <cell r="Y150" t="str">
            <v>Gina Rodelo Rodriguez</v>
          </cell>
          <cell r="Z150" t="str">
            <v>Profesional centro zonal</v>
          </cell>
        </row>
        <row r="151">
          <cell r="B151" t="str">
            <v>08-60-150</v>
          </cell>
          <cell r="C151" t="str">
            <v>Atlántico</v>
          </cell>
          <cell r="D151" t="str">
            <v>Corporación desarrollo social Jaime Urquijo Barrios</v>
          </cell>
          <cell r="E151" t="str">
            <v>800218607-1</v>
          </cell>
          <cell r="F151" t="str">
            <v>Daniela Cecilia Urquijo Pedroza</v>
          </cell>
          <cell r="G151"/>
          <cell r="H151" t="str">
            <v>Carrera 21 No. 21-29</v>
          </cell>
          <cell r="I151" t="str">
            <v>Sabanalarga</v>
          </cell>
          <cell r="J151" t="str">
            <v>Sabanalarga</v>
          </cell>
          <cell r="K151"/>
          <cell r="L151">
            <v>3004675146</v>
          </cell>
          <cell r="M151" t="str">
            <v>corporaciondesarrollosocial@outlook.es</v>
          </cell>
          <cell r="N151" t="str">
            <v>SRD</v>
          </cell>
          <cell r="O151" t="str">
            <v>Intervención de apoyo psicosocial</v>
          </cell>
          <cell r="P151"/>
          <cell r="Q151" t="str">
            <v>Con PARD</v>
          </cell>
          <cell r="R151"/>
          <cell r="S151" t="str">
            <v>800-304-2021</v>
          </cell>
          <cell r="T151">
            <v>75</v>
          </cell>
          <cell r="U151">
            <v>44546</v>
          </cell>
          <cell r="V151">
            <v>44546</v>
          </cell>
          <cell r="W151">
            <v>44773</v>
          </cell>
          <cell r="X151">
            <v>199843762.5</v>
          </cell>
          <cell r="Y151" t="str">
            <v>Martha Charris Rolong</v>
          </cell>
          <cell r="Z151" t="str">
            <v>Coordinador centro zonal</v>
          </cell>
        </row>
        <row r="152">
          <cell r="B152" t="str">
            <v>08-60-151</v>
          </cell>
          <cell r="C152" t="str">
            <v>Atlántico</v>
          </cell>
          <cell r="D152" t="str">
            <v>Corporación desarrollo social Jaime Urquijo Barrios</v>
          </cell>
          <cell r="E152" t="str">
            <v>800218607-1</v>
          </cell>
          <cell r="F152" t="str">
            <v>Daniela Cecilia Urquijo Pedroza</v>
          </cell>
          <cell r="G152"/>
          <cell r="H152" t="str">
            <v>Carrera 42 No. 2 B-45</v>
          </cell>
          <cell r="I152" t="str">
            <v>Barranquilla</v>
          </cell>
          <cell r="J152" t="str">
            <v>Norte Centro Histórico</v>
          </cell>
          <cell r="K152">
            <v>3491023</v>
          </cell>
          <cell r="L152">
            <v>3004675146</v>
          </cell>
          <cell r="M152" t="str">
            <v>corporaciondesarrollosocial@outlook.es</v>
          </cell>
          <cell r="N152" t="str">
            <v>SRD</v>
          </cell>
          <cell r="O152" t="str">
            <v>Intervención de apoyo psicosocial</v>
          </cell>
          <cell r="P152"/>
          <cell r="Q152" t="str">
            <v>Con PARD</v>
          </cell>
          <cell r="R152"/>
          <cell r="S152" t="str">
            <v>800-305-2021</v>
          </cell>
          <cell r="T152">
            <v>75</v>
          </cell>
          <cell r="U152">
            <v>44546</v>
          </cell>
          <cell r="V152">
            <v>44546</v>
          </cell>
          <cell r="W152">
            <v>44773</v>
          </cell>
          <cell r="X152">
            <v>199843762.5</v>
          </cell>
          <cell r="Y152" t="str">
            <v>Martha Mercado Fontalvo</v>
          </cell>
          <cell r="Z152" t="str">
            <v>Coordinador centro zonal</v>
          </cell>
        </row>
        <row r="153">
          <cell r="B153" t="str">
            <v>08-135-152</v>
          </cell>
          <cell r="C153" t="str">
            <v>Atlántico</v>
          </cell>
          <cell r="D153" t="str">
            <v>Fundación hogares Claret</v>
          </cell>
          <cell r="E153" t="str">
            <v>800098983-8</v>
          </cell>
          <cell r="F153" t="str">
            <v>Gabriel Gonzalez Lopez</v>
          </cell>
          <cell r="G153" t="str">
            <v>CETRA</v>
          </cell>
          <cell r="H153" t="str">
            <v>Calle 45 No. 43-54</v>
          </cell>
          <cell r="I153" t="str">
            <v>Barranquilla</v>
          </cell>
          <cell r="J153" t="str">
            <v>Norte Centro Histórico</v>
          </cell>
          <cell r="K153">
            <v>3035757</v>
          </cell>
          <cell r="L153">
            <v>3207296498</v>
          </cell>
          <cell r="M153" t="str">
            <v>gabriel.gonzalez@fhclaret.org</v>
          </cell>
          <cell r="N153" t="str">
            <v>SRPA</v>
          </cell>
          <cell r="O153" t="str">
            <v>Centro transitorio</v>
          </cell>
          <cell r="P153"/>
          <cell r="Q153" t="str">
            <v>SRPA</v>
          </cell>
          <cell r="R153"/>
          <cell r="S153" t="str">
            <v>800-290-2021</v>
          </cell>
          <cell r="T153">
            <v>5</v>
          </cell>
          <cell r="U153">
            <v>44546</v>
          </cell>
          <cell r="V153">
            <v>44546</v>
          </cell>
          <cell r="W153">
            <v>44773</v>
          </cell>
          <cell r="X153">
            <v>77015302.5</v>
          </cell>
          <cell r="Y153" t="str">
            <v>Viviana Morales Ortega</v>
          </cell>
          <cell r="Z153" t="str">
            <v>Líder SRPA</v>
          </cell>
        </row>
        <row r="154">
          <cell r="B154" t="str">
            <v>08-168-153</v>
          </cell>
          <cell r="C154" t="str">
            <v>Atlántico</v>
          </cell>
          <cell r="D154" t="str">
            <v>Fundación Pactos</v>
          </cell>
          <cell r="E154" t="str">
            <v>802010646-1</v>
          </cell>
          <cell r="F154" t="str">
            <v>Monica Maria Olarte Valencia</v>
          </cell>
          <cell r="G154" t="str">
            <v>Mi Refugio</v>
          </cell>
          <cell r="H154" t="str">
            <v>Calle 44 No. 41-62</v>
          </cell>
          <cell r="I154" t="str">
            <v>Barranquilla</v>
          </cell>
          <cell r="J154" t="str">
            <v>Norte Centro Histórico</v>
          </cell>
          <cell r="K154">
            <v>3512406</v>
          </cell>
          <cell r="L154">
            <v>3003050732</v>
          </cell>
          <cell r="M154" t="str">
            <v>directora@fundacionpactos.org</v>
          </cell>
          <cell r="N154" t="str">
            <v>SRPA</v>
          </cell>
          <cell r="O154" t="str">
            <v>Internado RAJ</v>
          </cell>
          <cell r="P154"/>
          <cell r="Q154" t="str">
            <v>RAJ</v>
          </cell>
          <cell r="R154"/>
          <cell r="S154" t="str">
            <v>800-295-2021</v>
          </cell>
          <cell r="T154">
            <v>55</v>
          </cell>
          <cell r="U154">
            <v>44545</v>
          </cell>
          <cell r="V154">
            <v>44546</v>
          </cell>
          <cell r="W154">
            <v>44773</v>
          </cell>
          <cell r="X154">
            <v>705107865</v>
          </cell>
          <cell r="Y154" t="str">
            <v>Viviana Morales Ortega</v>
          </cell>
          <cell r="Z154" t="str">
            <v>Líder SRPA</v>
          </cell>
        </row>
        <row r="155">
          <cell r="B155" t="str">
            <v>08-135-154</v>
          </cell>
          <cell r="C155" t="str">
            <v>Atlántico</v>
          </cell>
          <cell r="D155" t="str">
            <v>Fundación hogares Claret</v>
          </cell>
          <cell r="E155" t="str">
            <v>800098983-8</v>
          </cell>
          <cell r="F155" t="str">
            <v>Gabriel Gonzalez Lopez</v>
          </cell>
          <cell r="G155" t="str">
            <v>Centro de Reeducación El Oasis</v>
          </cell>
          <cell r="H155" t="str">
            <v>Avenida Circunvlarar No. 41A-286</v>
          </cell>
          <cell r="I155" t="str">
            <v>Soledad</v>
          </cell>
          <cell r="J155" t="str">
            <v>Norte Centro Histórico</v>
          </cell>
          <cell r="K155">
            <v>3931024</v>
          </cell>
          <cell r="L155">
            <v>3207296498</v>
          </cell>
          <cell r="M155" t="str">
            <v>gabriel.gonzalez@fhclaret.org</v>
          </cell>
          <cell r="N155" t="str">
            <v>SRPA</v>
          </cell>
          <cell r="O155" t="str">
            <v>Centro de atención especializada</v>
          </cell>
          <cell r="P155"/>
          <cell r="Q155" t="str">
            <v>SRPA</v>
          </cell>
          <cell r="R155"/>
          <cell r="S155" t="str">
            <v>800-296-2021</v>
          </cell>
          <cell r="T155">
            <v>59</v>
          </cell>
          <cell r="U155">
            <v>44547</v>
          </cell>
          <cell r="V155">
            <v>44547</v>
          </cell>
          <cell r="W155">
            <v>44773</v>
          </cell>
          <cell r="X155">
            <v>1290538059</v>
          </cell>
          <cell r="Y155" t="str">
            <v>Viviana Morales Ortega</v>
          </cell>
          <cell r="Z155" t="str">
            <v>Líder SRPA</v>
          </cell>
        </row>
        <row r="156">
          <cell r="B156" t="str">
            <v>08-135-155</v>
          </cell>
          <cell r="C156" t="str">
            <v>Atlántico</v>
          </cell>
          <cell r="D156" t="str">
            <v>Fundación hogares Claret</v>
          </cell>
          <cell r="E156" t="str">
            <v>800098983-8</v>
          </cell>
          <cell r="F156" t="str">
            <v>Gabriel Gonzalez Lopez</v>
          </cell>
          <cell r="G156" t="str">
            <v>Centro de Reeducación El Oasis</v>
          </cell>
          <cell r="H156" t="str">
            <v>Avenida Circunvlarar No. 41A-286</v>
          </cell>
          <cell r="I156" t="str">
            <v>Soledad</v>
          </cell>
          <cell r="J156" t="str">
            <v>Norte Centro Histórico</v>
          </cell>
          <cell r="K156">
            <v>3931024</v>
          </cell>
          <cell r="L156">
            <v>3207296498</v>
          </cell>
          <cell r="M156" t="str">
            <v>gabriel.gonzalez@fhclaret.org</v>
          </cell>
          <cell r="N156" t="str">
            <v>SRPA</v>
          </cell>
          <cell r="O156" t="str">
            <v>Centro de internamiento preventivo</v>
          </cell>
          <cell r="P156"/>
          <cell r="Q156" t="str">
            <v>SRPA</v>
          </cell>
          <cell r="R156"/>
          <cell r="S156" t="str">
            <v>800-296-2021</v>
          </cell>
          <cell r="T156">
            <v>12</v>
          </cell>
          <cell r="U156">
            <v>44547</v>
          </cell>
          <cell r="V156">
            <v>44547</v>
          </cell>
          <cell r="W156">
            <v>44773</v>
          </cell>
          <cell r="X156"/>
          <cell r="Y156" t="str">
            <v>Viviana Morales Ortega</v>
          </cell>
          <cell r="Z156" t="str">
            <v>Líder SRPA</v>
          </cell>
        </row>
        <row r="157">
          <cell r="B157" t="str">
            <v>08-135-156</v>
          </cell>
          <cell r="C157" t="str">
            <v>Atlántico</v>
          </cell>
          <cell r="D157" t="str">
            <v>Fundación hogares Claret</v>
          </cell>
          <cell r="E157" t="str">
            <v>800098983-8</v>
          </cell>
          <cell r="F157" t="str">
            <v>Gabriel Gonzalez Lopez</v>
          </cell>
          <cell r="G157" t="str">
            <v>Centro de Reeducación El Oasis</v>
          </cell>
          <cell r="H157" t="str">
            <v>Avenida Circunvlarar No. 41A-286</v>
          </cell>
          <cell r="I157" t="str">
            <v>Soledad</v>
          </cell>
          <cell r="J157" t="str">
            <v>Norte Centro Histórico</v>
          </cell>
          <cell r="K157">
            <v>3931024</v>
          </cell>
          <cell r="L157">
            <v>3207296498</v>
          </cell>
          <cell r="M157" t="str">
            <v>gabriel.gonzalez@fhclaret.org</v>
          </cell>
          <cell r="N157" t="str">
            <v>SRPA</v>
          </cell>
          <cell r="O157" t="str">
            <v>Apoyo postinstitucional – SRPA</v>
          </cell>
          <cell r="P157"/>
          <cell r="Q157" t="str">
            <v>SRPA</v>
          </cell>
          <cell r="R157"/>
          <cell r="S157" t="str">
            <v>800-296-2021</v>
          </cell>
          <cell r="T157">
            <v>40</v>
          </cell>
          <cell r="U157">
            <v>44547</v>
          </cell>
          <cell r="V157">
            <v>44547</v>
          </cell>
          <cell r="W157">
            <v>44773</v>
          </cell>
          <cell r="X157"/>
          <cell r="Y157" t="str">
            <v>Viviana Morales Ortega</v>
          </cell>
          <cell r="Z157" t="str">
            <v>Líder SRPA</v>
          </cell>
        </row>
        <row r="158">
          <cell r="B158" t="str">
            <v>08-135-157</v>
          </cell>
          <cell r="C158" t="str">
            <v>Atlántico</v>
          </cell>
          <cell r="D158" t="str">
            <v>Fundación hogares Claret</v>
          </cell>
          <cell r="E158" t="str">
            <v>800098983-8</v>
          </cell>
          <cell r="F158" t="str">
            <v>Gabriel Gonzalez Lopez</v>
          </cell>
          <cell r="G158" t="str">
            <v>Luz de Esperanza</v>
          </cell>
          <cell r="H158" t="str">
            <v>Carrera 42 No. 45-81</v>
          </cell>
          <cell r="I158" t="str">
            <v>Barranquilla</v>
          </cell>
          <cell r="J158" t="str">
            <v>Norte Centro Histórico</v>
          </cell>
          <cell r="K158">
            <v>3035757</v>
          </cell>
          <cell r="L158">
            <v>3006683248</v>
          </cell>
          <cell r="M158" t="str">
            <v>luzdeesperanza.atlantico@fhclaret.org</v>
          </cell>
          <cell r="N158" t="str">
            <v>SRPA</v>
          </cell>
          <cell r="O158" t="str">
            <v>Semicerrado externado</v>
          </cell>
          <cell r="P158" t="str">
            <v>Media jornada</v>
          </cell>
          <cell r="Q158" t="str">
            <v>SRPA</v>
          </cell>
          <cell r="R158"/>
          <cell r="S158" t="str">
            <v>800-297-2021</v>
          </cell>
          <cell r="T158">
            <v>5</v>
          </cell>
          <cell r="U158">
            <v>44547</v>
          </cell>
          <cell r="V158">
            <v>44547</v>
          </cell>
          <cell r="W158">
            <v>44773</v>
          </cell>
          <cell r="X158">
            <v>721584862.5</v>
          </cell>
          <cell r="Y158" t="str">
            <v>Viviana Morales Ortega</v>
          </cell>
          <cell r="Z158" t="str">
            <v>Líder SRPA</v>
          </cell>
        </row>
        <row r="159">
          <cell r="B159" t="str">
            <v>08-135-158</v>
          </cell>
          <cell r="C159" t="str">
            <v>Atlántico</v>
          </cell>
          <cell r="D159" t="str">
            <v>Fundación hogares Claret</v>
          </cell>
          <cell r="E159" t="str">
            <v>800098983-8</v>
          </cell>
          <cell r="F159" t="str">
            <v>Gabriel Gonzalez Lopez</v>
          </cell>
          <cell r="G159" t="str">
            <v>Luz de Esperanza</v>
          </cell>
          <cell r="H159" t="str">
            <v>Carrera 42 No. 45-81</v>
          </cell>
          <cell r="I159" t="str">
            <v>Barranquilla</v>
          </cell>
          <cell r="J159" t="str">
            <v>Norte Centro Histórico</v>
          </cell>
          <cell r="K159">
            <v>3035757</v>
          </cell>
          <cell r="L159">
            <v>3006683248</v>
          </cell>
          <cell r="M159" t="str">
            <v>luzdeesperanza.atlantico@fhclaret.org</v>
          </cell>
          <cell r="N159" t="str">
            <v>SRPA</v>
          </cell>
          <cell r="O159" t="str">
            <v>Semicerrado externado</v>
          </cell>
          <cell r="P159" t="str">
            <v>Jornada completa</v>
          </cell>
          <cell r="Q159" t="str">
            <v>SRPA</v>
          </cell>
          <cell r="R159"/>
          <cell r="S159" t="str">
            <v>800-297-2021</v>
          </cell>
          <cell r="T159">
            <v>30</v>
          </cell>
          <cell r="U159">
            <v>44547</v>
          </cell>
          <cell r="V159">
            <v>44547</v>
          </cell>
          <cell r="W159">
            <v>44773</v>
          </cell>
          <cell r="X159"/>
          <cell r="Y159" t="str">
            <v>Viviana Morales Ortega</v>
          </cell>
          <cell r="Z159" t="str">
            <v>Líder SRPA</v>
          </cell>
        </row>
        <row r="160">
          <cell r="B160" t="str">
            <v>08-135-159</v>
          </cell>
          <cell r="C160" t="str">
            <v>Atlántico</v>
          </cell>
          <cell r="D160" t="str">
            <v>Fundación hogares Claret</v>
          </cell>
          <cell r="E160" t="str">
            <v>800098983-8</v>
          </cell>
          <cell r="F160" t="str">
            <v>Gabriel Gonzalez Lopez</v>
          </cell>
          <cell r="G160" t="str">
            <v>Luz de Esperanza</v>
          </cell>
          <cell r="H160" t="str">
            <v>Carrera 42 No. 45-81</v>
          </cell>
          <cell r="I160" t="str">
            <v>Barranquilla</v>
          </cell>
          <cell r="J160" t="str">
            <v>Norte Centro Histórico</v>
          </cell>
          <cell r="K160">
            <v>3035757</v>
          </cell>
          <cell r="L160">
            <v>3006683248</v>
          </cell>
          <cell r="M160" t="str">
            <v>luzdeesperanza.atlantico@fhclaret.org</v>
          </cell>
          <cell r="N160" t="str">
            <v>SRPA</v>
          </cell>
          <cell r="O160" t="str">
            <v>Prestación de servicios sociales a la comunidad</v>
          </cell>
          <cell r="P160"/>
          <cell r="Q160" t="str">
            <v>SRPA</v>
          </cell>
          <cell r="R160"/>
          <cell r="S160" t="str">
            <v>800-297-2021</v>
          </cell>
          <cell r="T160">
            <v>5</v>
          </cell>
          <cell r="U160">
            <v>44547</v>
          </cell>
          <cell r="V160">
            <v>44547</v>
          </cell>
          <cell r="W160">
            <v>44773</v>
          </cell>
          <cell r="X160"/>
          <cell r="Y160" t="str">
            <v>Viviana Morales Ortega</v>
          </cell>
          <cell r="Z160" t="str">
            <v>Líder SRPA</v>
          </cell>
        </row>
        <row r="161">
          <cell r="B161" t="str">
            <v>08-135-160</v>
          </cell>
          <cell r="C161" t="str">
            <v>Atlántico</v>
          </cell>
          <cell r="D161" t="str">
            <v>Fundación hogares Claret</v>
          </cell>
          <cell r="E161" t="str">
            <v>800098983-8</v>
          </cell>
          <cell r="F161" t="str">
            <v>Gabriel Gonzalez Lopez</v>
          </cell>
          <cell r="G161" t="str">
            <v>Luz de Esperanza</v>
          </cell>
          <cell r="H161" t="str">
            <v>Carrera 42 No. 45-81</v>
          </cell>
          <cell r="I161" t="str">
            <v>Barranquilla</v>
          </cell>
          <cell r="J161" t="str">
            <v>Norte Centro Histórico</v>
          </cell>
          <cell r="K161">
            <v>3035757</v>
          </cell>
          <cell r="L161">
            <v>3006683248</v>
          </cell>
          <cell r="M161" t="str">
            <v>luzdeesperanza.atlantico@fhclaret.org</v>
          </cell>
          <cell r="N161" t="str">
            <v>SRPA</v>
          </cell>
          <cell r="O161" t="str">
            <v>Libertad vigilada – asistida</v>
          </cell>
          <cell r="P161"/>
          <cell r="Q161" t="str">
            <v>SRPA</v>
          </cell>
          <cell r="R161"/>
          <cell r="S161" t="str">
            <v>800-297-2021</v>
          </cell>
          <cell r="T161">
            <v>35</v>
          </cell>
          <cell r="U161">
            <v>44547</v>
          </cell>
          <cell r="V161">
            <v>44547</v>
          </cell>
          <cell r="W161">
            <v>44773</v>
          </cell>
          <cell r="X161"/>
          <cell r="Y161" t="str">
            <v>Viviana Morales Ortega</v>
          </cell>
          <cell r="Z161" t="str">
            <v>Líder SRPA</v>
          </cell>
        </row>
        <row r="162">
          <cell r="B162" t="str">
            <v>08-135-161</v>
          </cell>
          <cell r="C162" t="str">
            <v>Atlántico</v>
          </cell>
          <cell r="D162" t="str">
            <v>Fundación hogares Claret</v>
          </cell>
          <cell r="E162" t="str">
            <v>800098983-8</v>
          </cell>
          <cell r="F162" t="str">
            <v>Gabriel Gonzalez Lopez</v>
          </cell>
          <cell r="G162" t="str">
            <v>Luz de Esperanza</v>
          </cell>
          <cell r="H162" t="str">
            <v>Carrera 42 No. 45-81</v>
          </cell>
          <cell r="I162" t="str">
            <v>Barranquilla</v>
          </cell>
          <cell r="J162" t="str">
            <v>Norte Centro Histórico</v>
          </cell>
          <cell r="K162">
            <v>3035757</v>
          </cell>
          <cell r="L162">
            <v>3006683248</v>
          </cell>
          <cell r="M162" t="str">
            <v>luzdeesperanza.atlantico@fhclaret.org</v>
          </cell>
          <cell r="N162" t="str">
            <v>SRPA</v>
          </cell>
          <cell r="O162" t="str">
            <v>Intervención de apoyo RAJ</v>
          </cell>
          <cell r="P162"/>
          <cell r="Q162" t="str">
            <v>RAJ</v>
          </cell>
          <cell r="R162"/>
          <cell r="S162" t="str">
            <v>800-297-2021</v>
          </cell>
          <cell r="T162">
            <v>15</v>
          </cell>
          <cell r="U162">
            <v>44547</v>
          </cell>
          <cell r="V162">
            <v>44547</v>
          </cell>
          <cell r="W162">
            <v>44773</v>
          </cell>
          <cell r="X162"/>
          <cell r="Y162" t="str">
            <v>Viviana Morales Ortega</v>
          </cell>
          <cell r="Z162" t="str">
            <v>Líder SRPA</v>
          </cell>
        </row>
        <row r="163">
          <cell r="B163" t="str">
            <v>08-135-162</v>
          </cell>
          <cell r="C163" t="str">
            <v>Atlántico</v>
          </cell>
          <cell r="D163" t="str">
            <v>Fundación hogares Claret</v>
          </cell>
          <cell r="E163" t="str">
            <v>800098983-8</v>
          </cell>
          <cell r="F163" t="str">
            <v>Gabriel Gonzalez Lopez</v>
          </cell>
          <cell r="G163" t="str">
            <v>Luz de Esperanza</v>
          </cell>
          <cell r="H163" t="str">
            <v>Carrera 42 No. 45-81</v>
          </cell>
          <cell r="I163" t="str">
            <v>Barranquilla</v>
          </cell>
          <cell r="J163" t="str">
            <v>Norte Centro Histórico</v>
          </cell>
          <cell r="K163">
            <v>3035757</v>
          </cell>
          <cell r="L163">
            <v>3006683248</v>
          </cell>
          <cell r="M163" t="str">
            <v>luzdeesperanza.atlantico@fhclaret.org</v>
          </cell>
          <cell r="N163" t="str">
            <v>SRPA</v>
          </cell>
          <cell r="O163" t="str">
            <v>Externado RAJ</v>
          </cell>
          <cell r="P163" t="str">
            <v>Jornada completa</v>
          </cell>
          <cell r="Q163" t="str">
            <v>RAJ</v>
          </cell>
          <cell r="R163"/>
          <cell r="S163" t="str">
            <v>800-297-2021</v>
          </cell>
          <cell r="T163">
            <v>40</v>
          </cell>
          <cell r="U163">
            <v>44547</v>
          </cell>
          <cell r="V163">
            <v>44547</v>
          </cell>
          <cell r="W163">
            <v>44773</v>
          </cell>
          <cell r="X163"/>
          <cell r="Y163" t="str">
            <v>Viviana Morales Ortega</v>
          </cell>
          <cell r="Z163" t="str">
            <v>Líder SRPA</v>
          </cell>
        </row>
        <row r="164">
          <cell r="B164" t="str">
            <v>08-168-163</v>
          </cell>
          <cell r="C164" t="str">
            <v>Atlántico</v>
          </cell>
          <cell r="D164" t="str">
            <v>Fundación Pactos</v>
          </cell>
          <cell r="E164" t="str">
            <v>802010646-1</v>
          </cell>
          <cell r="F164" t="str">
            <v>Monica Maria Olarte Valencia</v>
          </cell>
          <cell r="G164"/>
          <cell r="H164" t="str">
            <v>Calle 18 No. 19B-18</v>
          </cell>
          <cell r="I164" t="str">
            <v>Sabanalarga</v>
          </cell>
          <cell r="J164" t="str">
            <v>Sabanalarga</v>
          </cell>
          <cell r="K164"/>
          <cell r="L164">
            <v>3022233617</v>
          </cell>
          <cell r="M164" t="str">
            <v>sabanalarga@fundacionpactos.org</v>
          </cell>
          <cell r="N164" t="str">
            <v>SRPA</v>
          </cell>
          <cell r="O164" t="str">
            <v>Libertad vigilada – asistida</v>
          </cell>
          <cell r="P164"/>
          <cell r="Q164" t="str">
            <v>SRPA</v>
          </cell>
          <cell r="R164"/>
          <cell r="S164" t="str">
            <v>800-298-2021</v>
          </cell>
          <cell r="T164">
            <v>10</v>
          </cell>
          <cell r="U164">
            <v>44545</v>
          </cell>
          <cell r="V164">
            <v>44546</v>
          </cell>
          <cell r="W164">
            <v>44773</v>
          </cell>
          <cell r="X164">
            <v>156400358</v>
          </cell>
          <cell r="Y164" t="str">
            <v>Martha Charris Rolong</v>
          </cell>
          <cell r="Z164" t="str">
            <v>Coordinador centro zonal</v>
          </cell>
        </row>
        <row r="165">
          <cell r="B165" t="str">
            <v>08-168-164</v>
          </cell>
          <cell r="C165" t="str">
            <v>Atlántico</v>
          </cell>
          <cell r="D165" t="str">
            <v>Fundación Pactos</v>
          </cell>
          <cell r="E165" t="str">
            <v>802010646-1</v>
          </cell>
          <cell r="F165" t="str">
            <v>Monica Maria Olarte Valencia</v>
          </cell>
          <cell r="G165"/>
          <cell r="H165" t="str">
            <v>Calle 18 No. 19B-18</v>
          </cell>
          <cell r="I165" t="str">
            <v>Sabanalarga</v>
          </cell>
          <cell r="J165" t="str">
            <v>Sabanalarga</v>
          </cell>
          <cell r="K165"/>
          <cell r="L165">
            <v>3022233617</v>
          </cell>
          <cell r="M165" t="str">
            <v>sabanalarga@fundacionpactos.org</v>
          </cell>
          <cell r="N165" t="str">
            <v>SRPA</v>
          </cell>
          <cell r="O165" t="str">
            <v>Intervención de apoyo RAJ</v>
          </cell>
          <cell r="P165"/>
          <cell r="Q165" t="str">
            <v>RAJ</v>
          </cell>
          <cell r="R165"/>
          <cell r="S165" t="str">
            <v>800-298-2021</v>
          </cell>
          <cell r="T165">
            <v>10</v>
          </cell>
          <cell r="U165">
            <v>44545</v>
          </cell>
          <cell r="V165">
            <v>44546</v>
          </cell>
          <cell r="W165">
            <v>44773</v>
          </cell>
          <cell r="X165"/>
          <cell r="Y165" t="str">
            <v>Martha Charris Rolong</v>
          </cell>
          <cell r="Z165" t="str">
            <v>Coordinador centro zonal</v>
          </cell>
        </row>
        <row r="166">
          <cell r="B166" t="str">
            <v>08-168-165</v>
          </cell>
          <cell r="C166" t="str">
            <v>Atlántico</v>
          </cell>
          <cell r="D166" t="str">
            <v>Fundación Pactos</v>
          </cell>
          <cell r="E166" t="str">
            <v>802010646-1</v>
          </cell>
          <cell r="F166" t="str">
            <v>Monica Maria Olarte Valencia</v>
          </cell>
          <cell r="G166"/>
          <cell r="H166" t="str">
            <v>Calle 18 No. 19B-18</v>
          </cell>
          <cell r="I166" t="str">
            <v>Sabanalarga</v>
          </cell>
          <cell r="J166" t="str">
            <v>Sabanalarga</v>
          </cell>
          <cell r="K166"/>
          <cell r="L166">
            <v>3022233617</v>
          </cell>
          <cell r="M166" t="str">
            <v>sabanalarga@fundacionpactos.org</v>
          </cell>
          <cell r="N166" t="str">
            <v>SRPA</v>
          </cell>
          <cell r="O166" t="str">
            <v>Centro transitorio</v>
          </cell>
          <cell r="P166"/>
          <cell r="Q166" t="str">
            <v>SRPA</v>
          </cell>
          <cell r="R166"/>
          <cell r="S166" t="str">
            <v>800-298-2021</v>
          </cell>
          <cell r="T166">
            <v>6</v>
          </cell>
          <cell r="U166">
            <v>44545</v>
          </cell>
          <cell r="V166">
            <v>44546</v>
          </cell>
          <cell r="W166">
            <v>44773</v>
          </cell>
          <cell r="X166"/>
          <cell r="Y166" t="str">
            <v>Martha Charris Rolong</v>
          </cell>
          <cell r="Z166" t="str">
            <v>Coordinador centro zonal</v>
          </cell>
        </row>
        <row r="167">
          <cell r="B167" t="str">
            <v>11-241-166</v>
          </cell>
          <cell r="C167" t="str">
            <v>Bogotá</v>
          </cell>
          <cell r="D167" t="str">
            <v>Obra social Mornes</v>
          </cell>
          <cell r="E167" t="str">
            <v>830103677-1</v>
          </cell>
          <cell r="F167" t="str">
            <v>Ana Ines Cordero Fuentes</v>
          </cell>
          <cell r="G167"/>
          <cell r="H167" t="str">
            <v>Calle 73 No. 18F-32 Sur Barrio La Estrella - Ciudad Bolívar</v>
          </cell>
          <cell r="I167" t="str">
            <v>Bogotá, D.C.</v>
          </cell>
          <cell r="J167" t="str">
            <v>CZ Ciudad Bolivar</v>
          </cell>
          <cell r="K167">
            <v>7905121</v>
          </cell>
          <cell r="L167">
            <v>3167439353</v>
          </cell>
          <cell r="M167" t="str">
            <v>ciudadbolivarmornes@yahoo.com.mx
alvaradosi@hotmail.com</v>
          </cell>
          <cell r="N167" t="str">
            <v>SRD</v>
          </cell>
          <cell r="O167" t="str">
            <v>Externado</v>
          </cell>
          <cell r="P167" t="str">
            <v>Media jornada</v>
          </cell>
          <cell r="Q167" t="str">
            <v>Con PARD</v>
          </cell>
          <cell r="R167"/>
          <cell r="S167" t="str">
            <v>1100-1000-2021</v>
          </cell>
          <cell r="T167">
            <v>60</v>
          </cell>
          <cell r="U167">
            <v>44545</v>
          </cell>
          <cell r="V167">
            <v>44546</v>
          </cell>
          <cell r="W167">
            <v>44773</v>
          </cell>
          <cell r="X167">
            <v>245893020</v>
          </cell>
          <cell r="Y167" t="str">
            <v>Erika Alexandra Valencia Ospina</v>
          </cell>
          <cell r="Z167" t="str">
            <v>Profesional coordinación técnica Protección</v>
          </cell>
        </row>
        <row r="168">
          <cell r="B168" t="str">
            <v>11-134-167</v>
          </cell>
          <cell r="C168" t="str">
            <v>Bogotá</v>
          </cell>
          <cell r="D168" t="str">
            <v>Fundación hogar San Mauricio</v>
          </cell>
          <cell r="E168" t="str">
            <v>860515777-5</v>
          </cell>
          <cell r="F168" t="str">
            <v>Gloria Londoño De Cajiao-natalia Arciniegas Bonilla</v>
          </cell>
          <cell r="G168"/>
          <cell r="H168" t="str">
            <v>Carrera 80 No. 172A-90 - Barrio San José de Bavaria</v>
          </cell>
          <cell r="I168" t="str">
            <v>Bogotá, D.C.</v>
          </cell>
          <cell r="J168" t="str">
            <v>Regional</v>
          </cell>
          <cell r="K168">
            <v>6709850</v>
          </cell>
          <cell r="L168" t="str">
            <v xml:space="preserve">
3212034611
3153314085</v>
          </cell>
          <cell r="M168" t="str">
            <v>glorialcajiao@yahoo.com
coordinacionPSS@sanmauricio.org
gerencia@sanmauricio.org
hogar@sanmauricio.org</v>
          </cell>
          <cell r="N168" t="str">
            <v>SRD</v>
          </cell>
          <cell r="O168" t="str">
            <v>Internado</v>
          </cell>
          <cell r="P168"/>
          <cell r="Q168" t="str">
            <v>Con PARD</v>
          </cell>
          <cell r="R168"/>
          <cell r="S168" t="str">
            <v>1100-1003-2021</v>
          </cell>
          <cell r="T168">
            <v>160</v>
          </cell>
          <cell r="U168">
            <v>44546</v>
          </cell>
          <cell r="V168">
            <v>44546</v>
          </cell>
          <cell r="W168">
            <v>44773</v>
          </cell>
          <cell r="X168">
            <v>1794248480</v>
          </cell>
          <cell r="Y168" t="str">
            <v>Sarai Lagos Archila</v>
          </cell>
          <cell r="Z168" t="str">
            <v>Profesional coordinación técnica Protección</v>
          </cell>
        </row>
        <row r="169">
          <cell r="B169" t="str">
            <v>11-159-168</v>
          </cell>
          <cell r="C169" t="str">
            <v>Bogotá</v>
          </cell>
          <cell r="D169" t="str">
            <v>Fundación niña María</v>
          </cell>
          <cell r="E169" t="str">
            <v>830058704-8</v>
          </cell>
          <cell r="F169" t="str">
            <v>Rosa Marlen Gomez</v>
          </cell>
          <cell r="G169" t="str">
            <v>Hogar San Jose</v>
          </cell>
          <cell r="H169" t="str">
            <v>Kilómetro 3 vía Alban - Villeta</v>
          </cell>
          <cell r="I169" t="str">
            <v>Albán</v>
          </cell>
          <cell r="J169" t="str">
            <v>CZ Tunjuelito</v>
          </cell>
          <cell r="K169">
            <v>8624863</v>
          </cell>
          <cell r="L169" t="str">
            <v>3125046602 -3187150464-3143640356</v>
          </cell>
          <cell r="M169" t="str">
            <v>fundacionninamariatecnica@gmail.com;ninamaria03@yahoo.com</v>
          </cell>
          <cell r="N169" t="str">
            <v>SRD</v>
          </cell>
          <cell r="O169" t="str">
            <v>Internado</v>
          </cell>
          <cell r="P169"/>
          <cell r="Q169" t="str">
            <v>Discapacidad</v>
          </cell>
          <cell r="R169" t="str">
            <v>Psicosocial</v>
          </cell>
          <cell r="S169" t="str">
            <v>1100-1004-2021</v>
          </cell>
          <cell r="T169">
            <v>101</v>
          </cell>
          <cell r="U169">
            <v>44546</v>
          </cell>
          <cell r="V169">
            <v>44546</v>
          </cell>
          <cell r="W169">
            <v>44773</v>
          </cell>
          <cell r="X169">
            <v>2419092077</v>
          </cell>
          <cell r="Y169" t="str">
            <v>Ingrid Yohana Castiblanco Sanguino</v>
          </cell>
          <cell r="Z169" t="str">
            <v>Profesional coordinación técnica Protección</v>
          </cell>
        </row>
        <row r="170">
          <cell r="B170" t="str">
            <v>11-159-169</v>
          </cell>
          <cell r="C170" t="str">
            <v>Bogotá</v>
          </cell>
          <cell r="D170" t="str">
            <v>Fundación niña María</v>
          </cell>
          <cell r="E170" t="str">
            <v>830058704-8</v>
          </cell>
          <cell r="F170" t="str">
            <v>Rosa Marlen Gomez</v>
          </cell>
          <cell r="G170" t="str">
            <v>Sede Chía</v>
          </cell>
          <cell r="H170" t="str">
            <v>Finca Bulevar de Fagua Vereda La Fagua</v>
          </cell>
          <cell r="I170" t="str">
            <v>Chía</v>
          </cell>
          <cell r="J170" t="str">
            <v>CZ Tunjuelito</v>
          </cell>
          <cell r="K170">
            <v>8624863</v>
          </cell>
          <cell r="L170" t="str">
            <v>3125046602 -3187150464-3143640356</v>
          </cell>
          <cell r="M170" t="str">
            <v>fundacionninamariatecnica@gmail.com;ninamaria03@yahoo.com</v>
          </cell>
          <cell r="N170" t="str">
            <v>SRD</v>
          </cell>
          <cell r="O170" t="str">
            <v>Internado</v>
          </cell>
          <cell r="P170"/>
          <cell r="Q170" t="str">
            <v>Discapacidad</v>
          </cell>
          <cell r="R170" t="str">
            <v>Psicosocial</v>
          </cell>
          <cell r="S170" t="str">
            <v>1100-1004-2021</v>
          </cell>
          <cell r="T170">
            <v>28</v>
          </cell>
          <cell r="U170">
            <v>44546</v>
          </cell>
          <cell r="V170">
            <v>44546</v>
          </cell>
          <cell r="W170">
            <v>44773</v>
          </cell>
          <cell r="X170"/>
          <cell r="Y170" t="str">
            <v>Ingrid Yohana Castiblanco Sanguino</v>
          </cell>
          <cell r="Z170" t="str">
            <v>Profesional coordinación técnica Protección</v>
          </cell>
        </row>
        <row r="171">
          <cell r="B171" t="str">
            <v>11-18-170</v>
          </cell>
          <cell r="C171" t="str">
            <v>Bogotá</v>
          </cell>
          <cell r="D171" t="str">
            <v>Asociación hogar para el niño especial - AHPNE</v>
          </cell>
          <cell r="E171" t="str">
            <v>860090041-7</v>
          </cell>
          <cell r="F171" t="str">
            <v>Edith Ordoñez De Oliveros</v>
          </cell>
          <cell r="G171" t="str">
            <v>Villa Esperanza</v>
          </cell>
          <cell r="H171" t="str">
            <v>Vereda Cerca de Piedra Finca El Carmen</v>
          </cell>
          <cell r="I171" t="str">
            <v>Chía</v>
          </cell>
          <cell r="J171" t="str">
            <v>CZ Creer</v>
          </cell>
          <cell r="K171">
            <v>88559058</v>
          </cell>
          <cell r="L171" t="str">
            <v>3144708650 - 3185589388</v>
          </cell>
          <cell r="M171" t="str">
            <v>ahpnecoordinacióngeneral@gmail.com</v>
          </cell>
          <cell r="N171" t="str">
            <v>SRD</v>
          </cell>
          <cell r="O171" t="str">
            <v>Internado</v>
          </cell>
          <cell r="P171"/>
          <cell r="Q171" t="str">
            <v>Discapacidad</v>
          </cell>
          <cell r="R171" t="str">
            <v>Psicosocial</v>
          </cell>
          <cell r="S171" t="str">
            <v>1100-1005-2021</v>
          </cell>
          <cell r="T171">
            <v>50</v>
          </cell>
          <cell r="U171">
            <v>44546</v>
          </cell>
          <cell r="V171">
            <v>44546</v>
          </cell>
          <cell r="W171">
            <v>44773</v>
          </cell>
          <cell r="X171">
            <v>934580650</v>
          </cell>
          <cell r="Y171" t="str">
            <v>Ingrid Yohana Castiblanco Sanguino</v>
          </cell>
          <cell r="Z171" t="str">
            <v>Profesional coordinación técnica Protección</v>
          </cell>
        </row>
        <row r="172">
          <cell r="B172" t="str">
            <v>11-179-171</v>
          </cell>
          <cell r="C172" t="str">
            <v>Bogotá</v>
          </cell>
          <cell r="D172" t="str">
            <v>Fundación para la asistencia de la niñez abandonada - FANA</v>
          </cell>
          <cell r="E172" t="str">
            <v>860032186-9</v>
          </cell>
          <cell r="F172" t="str">
            <v>Elena Martinez Pineda</v>
          </cell>
          <cell r="G172"/>
          <cell r="H172" t="str">
            <v>Carrera 96 No. 156B-18 Barrio el Salitre</v>
          </cell>
          <cell r="I172" t="str">
            <v>Bogotá, D.C.</v>
          </cell>
          <cell r="J172" t="str">
            <v>CZ Creer</v>
          </cell>
          <cell r="K172"/>
          <cell r="L172">
            <v>3002423696</v>
          </cell>
          <cell r="M172" t="str">
            <v>dir.restab@fundacionfana.org</v>
          </cell>
          <cell r="N172" t="str">
            <v>SRD</v>
          </cell>
          <cell r="O172" t="str">
            <v>Internado</v>
          </cell>
          <cell r="P172"/>
          <cell r="Q172" t="str">
            <v>0 a 8 años</v>
          </cell>
          <cell r="R172"/>
          <cell r="S172" t="str">
            <v>1100-1006-2021</v>
          </cell>
          <cell r="T172">
            <v>92</v>
          </cell>
          <cell r="U172">
            <v>44545</v>
          </cell>
          <cell r="V172">
            <v>44546</v>
          </cell>
          <cell r="W172">
            <v>44773</v>
          </cell>
          <cell r="X172">
            <v>1154899926</v>
          </cell>
          <cell r="Y172" t="str">
            <v>Erika Alexandra Valencia Ospina</v>
          </cell>
          <cell r="Z172" t="str">
            <v>Profesional coordinación técnica Protección</v>
          </cell>
        </row>
        <row r="173">
          <cell r="B173" t="str">
            <v>11-47-172</v>
          </cell>
          <cell r="C173" t="str">
            <v>Bogotá</v>
          </cell>
          <cell r="D173" t="str">
            <v>Congregación religiosos terciarios capuchinos nuestra señora de los dolores</v>
          </cell>
          <cell r="E173" t="str">
            <v>860005068-3</v>
          </cell>
          <cell r="F173" t="str">
            <v>Padre Arnoldo De Jesus Acosta Benjumea- Suplente Padre Gil Correa Hector Anibal</v>
          </cell>
          <cell r="G173" t="str">
            <v>Sede Ciudadela De La Niña</v>
          </cell>
          <cell r="H173" t="str">
            <v>Kilómetro 24 Vía Bogotá Facatativá</v>
          </cell>
          <cell r="I173" t="str">
            <v>Madrid</v>
          </cell>
          <cell r="J173" t="str">
            <v>Regional</v>
          </cell>
          <cell r="K173"/>
          <cell r="L173">
            <v>3005876838</v>
          </cell>
          <cell r="M173" t="str">
            <v>contabilidadopannp@gmail.com
coordinacion.ciudadela@opanamigo.org
direccion@opanamigo.org</v>
          </cell>
          <cell r="N173" t="str">
            <v>SRD</v>
          </cell>
          <cell r="O173" t="str">
            <v>Internado</v>
          </cell>
          <cell r="P173"/>
          <cell r="Q173" t="str">
            <v>Con PARD</v>
          </cell>
          <cell r="R173"/>
          <cell r="S173" t="str">
            <v>1100-1007-2021</v>
          </cell>
          <cell r="T173">
            <v>110</v>
          </cell>
          <cell r="U173">
            <v>44546</v>
          </cell>
          <cell r="V173">
            <v>44546</v>
          </cell>
          <cell r="W173">
            <v>44773</v>
          </cell>
          <cell r="X173">
            <v>1233545830</v>
          </cell>
          <cell r="Y173" t="str">
            <v>Sarai Lagos Archila</v>
          </cell>
          <cell r="Z173" t="str">
            <v>Profesional coordinación técnica Protección</v>
          </cell>
        </row>
        <row r="174">
          <cell r="B174" t="str">
            <v>11-143-173</v>
          </cell>
          <cell r="C174" t="str">
            <v>Bogotá</v>
          </cell>
          <cell r="D174" t="str">
            <v>Fundación IPS Psicorehabilitar</v>
          </cell>
          <cell r="E174" t="str">
            <v>900217424-7</v>
          </cell>
          <cell r="F174" t="str">
            <v>Jairo Segura Romero</v>
          </cell>
          <cell r="G174"/>
          <cell r="H174" t="str">
            <v>Calle 6 No. 70B-71 Barrio Nueva Marsella II Sector</v>
          </cell>
          <cell r="I174" t="str">
            <v>Bogotá, D.C.</v>
          </cell>
          <cell r="J174" t="str">
            <v>Regional</v>
          </cell>
          <cell r="K174">
            <v>9292628</v>
          </cell>
          <cell r="L174" t="str">
            <v>3203991392 - 3203991385</v>
          </cell>
          <cell r="M174" t="str">
            <v>coordinacionpsicorehabilitar2@gmail.com;o	adm.psicorehabilitar@gmail.com</v>
          </cell>
          <cell r="N174" t="str">
            <v>SRD</v>
          </cell>
          <cell r="O174" t="str">
            <v>Apoyo psicológico especializado</v>
          </cell>
          <cell r="P174"/>
          <cell r="Q174" t="str">
            <v>Con PARD</v>
          </cell>
          <cell r="R174"/>
          <cell r="S174" t="str">
            <v>1100-1010-2021</v>
          </cell>
          <cell r="T174">
            <v>1101</v>
          </cell>
          <cell r="U174">
            <v>44546</v>
          </cell>
          <cell r="V174">
            <v>44546</v>
          </cell>
          <cell r="W174">
            <v>44773</v>
          </cell>
          <cell r="X174">
            <v>2365432440</v>
          </cell>
          <cell r="Y174" t="str">
            <v>Jenny Jimena Currea Rodriguez</v>
          </cell>
          <cell r="Z174" t="str">
            <v>Profesional coordinación técnica Protección</v>
          </cell>
        </row>
        <row r="175">
          <cell r="B175" t="str">
            <v>11-84-174</v>
          </cell>
          <cell r="C175" t="str">
            <v>Bogotá</v>
          </cell>
          <cell r="D175" t="str">
            <v>Fundación ayuda a La infancia Hogares Bambi Bogotá</v>
          </cell>
          <cell r="E175" t="str">
            <v>800035174-6</v>
          </cell>
          <cell r="F175" t="str">
            <v>Nelsy Mabel Arandia Forero</v>
          </cell>
          <cell r="G175"/>
          <cell r="H175" t="str">
            <v>Trasversal 5Q No. 48J-24 Sur Barrio Callejón de Santa Barbara</v>
          </cell>
          <cell r="I175" t="str">
            <v>Bogotá, D.C.</v>
          </cell>
          <cell r="J175" t="str">
            <v>Regional</v>
          </cell>
          <cell r="K175">
            <v>2797150</v>
          </cell>
          <cell r="L175">
            <v>3124482125</v>
          </cell>
          <cell r="M175" t="str">
            <v>hogaresbambicolombia@hotmail.com
hogarbambi@gmail.com</v>
          </cell>
          <cell r="N175" t="str">
            <v>SRD</v>
          </cell>
          <cell r="O175" t="str">
            <v>Internado</v>
          </cell>
          <cell r="P175"/>
          <cell r="Q175" t="str">
            <v>Con PARD</v>
          </cell>
          <cell r="R175"/>
          <cell r="S175" t="str">
            <v>1100-1012-2021</v>
          </cell>
          <cell r="T175">
            <v>50</v>
          </cell>
          <cell r="U175">
            <v>44545</v>
          </cell>
          <cell r="V175">
            <v>44546</v>
          </cell>
          <cell r="W175">
            <v>44773</v>
          </cell>
          <cell r="X175">
            <v>561702650</v>
          </cell>
          <cell r="Y175" t="str">
            <v>Sarai Lagos Archila</v>
          </cell>
          <cell r="Z175" t="str">
            <v>Profesional coordinación técnica Protección</v>
          </cell>
        </row>
        <row r="176">
          <cell r="B176" t="str">
            <v>11-180-175</v>
          </cell>
          <cell r="C176" t="str">
            <v>Bogotá</v>
          </cell>
          <cell r="D176" t="str">
            <v>Fundación para la atención integral de niños y niñas con habilidades y necesidades especiales - SURCOS</v>
          </cell>
          <cell r="E176" t="str">
            <v>900096152-8</v>
          </cell>
          <cell r="F176" t="str">
            <v>Angelica Ospina Castro</v>
          </cell>
          <cell r="G176"/>
          <cell r="H176" t="str">
            <v>Calle 62 No. 45-35 Barrio Nicolas de Federman</v>
          </cell>
          <cell r="I176" t="str">
            <v>Bogotá, D.C.</v>
          </cell>
          <cell r="J176" t="str">
            <v>Regional</v>
          </cell>
          <cell r="K176"/>
          <cell r="L176">
            <v>3112653332</v>
          </cell>
          <cell r="M176" t="str">
            <v>fundacionsurcos@outlook.com</v>
          </cell>
          <cell r="N176" t="str">
            <v>SRD</v>
          </cell>
          <cell r="O176" t="str">
            <v>Internado</v>
          </cell>
          <cell r="P176"/>
          <cell r="Q176" t="str">
            <v>Con PARD</v>
          </cell>
          <cell r="R176"/>
          <cell r="S176" t="str">
            <v>1100-1013-2021</v>
          </cell>
          <cell r="T176">
            <v>60</v>
          </cell>
          <cell r="U176">
            <v>44546</v>
          </cell>
          <cell r="V176">
            <v>44546</v>
          </cell>
          <cell r="W176">
            <v>44773</v>
          </cell>
          <cell r="X176">
            <v>672843180</v>
          </cell>
          <cell r="Y176" t="str">
            <v>Sarai Lagos Archila</v>
          </cell>
          <cell r="Z176" t="str">
            <v>Profesional coordinación técnica Protección</v>
          </cell>
        </row>
        <row r="177">
          <cell r="B177" t="str">
            <v>11-29-176</v>
          </cell>
          <cell r="C177" t="str">
            <v>Bogotá</v>
          </cell>
          <cell r="D177" t="str">
            <v>Casa familia María Magdalena Frescobaldi</v>
          </cell>
          <cell r="E177" t="str">
            <v>900183866-0</v>
          </cell>
          <cell r="F177" t="str">
            <v>Hna. Edelmira Hernandez Carvajal</v>
          </cell>
          <cell r="G177"/>
          <cell r="H177" t="str">
            <v>Finca El Cortijo-Vereda San Antonio</v>
          </cell>
          <cell r="I177" t="str">
            <v>Arbeláez</v>
          </cell>
          <cell r="J177" t="str">
            <v>Regional</v>
          </cell>
          <cell r="K177"/>
          <cell r="L177">
            <v>3176756794</v>
          </cell>
          <cell r="M177" t="str">
            <v>casamagdalenafrescobaldi@hotmail.com</v>
          </cell>
          <cell r="N177" t="str">
            <v>SRD</v>
          </cell>
          <cell r="O177" t="str">
            <v>Internado</v>
          </cell>
          <cell r="P177"/>
          <cell r="Q177" t="str">
            <v>Con PARD</v>
          </cell>
          <cell r="R177"/>
          <cell r="S177" t="str">
            <v>1100-1014-2021</v>
          </cell>
          <cell r="T177">
            <v>50</v>
          </cell>
          <cell r="U177">
            <v>44545</v>
          </cell>
          <cell r="V177">
            <v>44546</v>
          </cell>
          <cell r="W177">
            <v>44773</v>
          </cell>
          <cell r="X177">
            <v>560702650</v>
          </cell>
          <cell r="Y177" t="str">
            <v>Sarai Lagos Archila</v>
          </cell>
          <cell r="Z177" t="str">
            <v>Profesional coordinación técnica Protección</v>
          </cell>
        </row>
        <row r="178">
          <cell r="B178" t="str">
            <v>11-226-177</v>
          </cell>
          <cell r="C178" t="str">
            <v>Bogotá</v>
          </cell>
          <cell r="D178" t="str">
            <v>Hogares Club Michin</v>
          </cell>
          <cell r="E178" t="str">
            <v>860020370-6</v>
          </cell>
          <cell r="F178" t="str">
            <v>Camila Mariana Ceballos Arango</v>
          </cell>
          <cell r="G178" t="str">
            <v>Casa Tea Weiss</v>
          </cell>
          <cell r="H178" t="str">
            <v>Calle 72A No. 72A-06</v>
          </cell>
          <cell r="I178" t="str">
            <v>Bogotá, D.C.</v>
          </cell>
          <cell r="J178" t="str">
            <v>Regional</v>
          </cell>
          <cell r="K178"/>
          <cell r="L178" t="str">
            <v>3123861724
3206276190
3107913376</v>
          </cell>
          <cell r="M178" t="str">
            <v>cceballos@fundacionmichin.org
rguana@hogaresclubmichin.com</v>
          </cell>
          <cell r="N178" t="str">
            <v>SRD</v>
          </cell>
          <cell r="O178" t="str">
            <v>Internado</v>
          </cell>
          <cell r="P178"/>
          <cell r="Q178" t="str">
            <v>Con PARD</v>
          </cell>
          <cell r="R178"/>
          <cell r="S178" t="str">
            <v>1100-1015-2021</v>
          </cell>
          <cell r="T178">
            <v>148</v>
          </cell>
          <cell r="U178">
            <v>44546</v>
          </cell>
          <cell r="V178">
            <v>44546</v>
          </cell>
          <cell r="W178">
            <v>44773</v>
          </cell>
          <cell r="X178">
            <v>1659679844</v>
          </cell>
          <cell r="Y178" t="str">
            <v>Sarai Lagos Archila</v>
          </cell>
          <cell r="Z178" t="str">
            <v>Profesional coordinación técnica Protección</v>
          </cell>
        </row>
        <row r="179">
          <cell r="B179" t="str">
            <v>11-226-178</v>
          </cell>
          <cell r="C179" t="str">
            <v>Bogotá</v>
          </cell>
          <cell r="D179" t="str">
            <v>Hogares Club Michin</v>
          </cell>
          <cell r="E179" t="str">
            <v>860020370-6</v>
          </cell>
          <cell r="F179" t="str">
            <v>Camila Mariana Ceballos Arango</v>
          </cell>
          <cell r="G179" t="str">
            <v>Casa Effle Wetton</v>
          </cell>
          <cell r="H179" t="str">
            <v>Carrera 75 No. 72-31</v>
          </cell>
          <cell r="I179" t="str">
            <v>Bogotá, D.C.</v>
          </cell>
          <cell r="J179" t="str">
            <v>Regional</v>
          </cell>
          <cell r="K179"/>
          <cell r="L179" t="str">
            <v>3123861724
3206276190
3107913376</v>
          </cell>
          <cell r="M179" t="str">
            <v>cceballos@fundacionmichin.org
rguana@hogaresclubmichin.com</v>
          </cell>
          <cell r="N179" t="str">
            <v>SRD</v>
          </cell>
          <cell r="O179" t="str">
            <v>Internado</v>
          </cell>
          <cell r="P179"/>
          <cell r="Q179" t="str">
            <v>Con PARD</v>
          </cell>
          <cell r="R179"/>
          <cell r="S179" t="str">
            <v>1100-1015-2021</v>
          </cell>
          <cell r="T179"/>
          <cell r="U179">
            <v>44546</v>
          </cell>
          <cell r="V179">
            <v>44546</v>
          </cell>
          <cell r="W179">
            <v>44773</v>
          </cell>
          <cell r="X179"/>
          <cell r="Y179" t="str">
            <v>Sarai Lagos Archila</v>
          </cell>
          <cell r="Z179" t="str">
            <v>Profesional coordinación técnica Protección</v>
          </cell>
        </row>
        <row r="180">
          <cell r="B180" t="str">
            <v>11-226-179</v>
          </cell>
          <cell r="C180" t="str">
            <v>Bogotá</v>
          </cell>
          <cell r="D180" t="str">
            <v>Hogares Club Michin</v>
          </cell>
          <cell r="E180" t="str">
            <v>860020370-6</v>
          </cell>
          <cell r="F180" t="str">
            <v>Camila Mariana Ceballos Arango</v>
          </cell>
          <cell r="G180" t="str">
            <v>Casa Genia Buverte</v>
          </cell>
          <cell r="H180" t="str">
            <v>Calle 72A No. 73A-62</v>
          </cell>
          <cell r="I180" t="str">
            <v>Bogotá, D.C.</v>
          </cell>
          <cell r="J180" t="str">
            <v>Regional</v>
          </cell>
          <cell r="K180"/>
          <cell r="L180" t="str">
            <v>3123861724
3206276190
3107913376</v>
          </cell>
          <cell r="M180" t="str">
            <v>cceballos@fundacionmichin.org
rguana@hogaresclubmichin.com</v>
          </cell>
          <cell r="N180" t="str">
            <v>SRD</v>
          </cell>
          <cell r="O180" t="str">
            <v>Internado</v>
          </cell>
          <cell r="P180"/>
          <cell r="Q180" t="str">
            <v>Con PARD</v>
          </cell>
          <cell r="R180"/>
          <cell r="S180" t="str">
            <v>1100-1015-2021</v>
          </cell>
          <cell r="T180"/>
          <cell r="U180">
            <v>44546</v>
          </cell>
          <cell r="V180">
            <v>44546</v>
          </cell>
          <cell r="W180">
            <v>44773</v>
          </cell>
          <cell r="X180"/>
          <cell r="Y180" t="str">
            <v>Sarai Lagos Archila</v>
          </cell>
          <cell r="Z180" t="str">
            <v>Profesional coordinación técnica Protección</v>
          </cell>
        </row>
        <row r="181">
          <cell r="B181" t="str">
            <v>11-226-180</v>
          </cell>
          <cell r="C181" t="str">
            <v>Bogotá</v>
          </cell>
          <cell r="D181" t="str">
            <v>Hogares Club Michin</v>
          </cell>
          <cell r="E181" t="str">
            <v>860020370-6</v>
          </cell>
          <cell r="F181" t="str">
            <v>Camila Mariana Ceballos Arango</v>
          </cell>
          <cell r="G181" t="str">
            <v>Casa Esther Julia</v>
          </cell>
          <cell r="H181" t="str">
            <v>Calle 72A No. 72A-65</v>
          </cell>
          <cell r="I181" t="str">
            <v>Bogotá, D.C.</v>
          </cell>
          <cell r="J181" t="str">
            <v>Regional</v>
          </cell>
          <cell r="K181"/>
          <cell r="L181" t="str">
            <v>3123861724
3206276190
3107913376</v>
          </cell>
          <cell r="M181" t="str">
            <v>cceballos@fundacionmichin.org
rguana@hogaresclubmichin.com</v>
          </cell>
          <cell r="N181" t="str">
            <v>SRD</v>
          </cell>
          <cell r="O181" t="str">
            <v>Internado</v>
          </cell>
          <cell r="P181"/>
          <cell r="Q181" t="str">
            <v>Con PARD</v>
          </cell>
          <cell r="R181"/>
          <cell r="S181" t="str">
            <v>1100-1015-2021</v>
          </cell>
          <cell r="T181"/>
          <cell r="U181">
            <v>44546</v>
          </cell>
          <cell r="V181">
            <v>44546</v>
          </cell>
          <cell r="W181">
            <v>44773</v>
          </cell>
          <cell r="X181"/>
          <cell r="Y181" t="str">
            <v>Sarai Lagos Archila</v>
          </cell>
          <cell r="Z181" t="str">
            <v>Profesional coordinación técnica Protección</v>
          </cell>
        </row>
        <row r="182">
          <cell r="B182" t="str">
            <v>11-226-181</v>
          </cell>
          <cell r="C182" t="str">
            <v>Bogotá</v>
          </cell>
          <cell r="D182" t="str">
            <v>Hogares Club Michin</v>
          </cell>
          <cell r="E182" t="str">
            <v>860020370-6</v>
          </cell>
          <cell r="F182" t="str">
            <v>Camila Mariana Ceballos Arango</v>
          </cell>
          <cell r="G182" t="str">
            <v>Casa Angela</v>
          </cell>
          <cell r="H182" t="str">
            <v>Calle 72A No. 73A-45</v>
          </cell>
          <cell r="I182" t="str">
            <v>Bogotá, D.C.</v>
          </cell>
          <cell r="J182" t="str">
            <v>Regional</v>
          </cell>
          <cell r="K182"/>
          <cell r="L182" t="str">
            <v>3123861724
3206276190
3107913376</v>
          </cell>
          <cell r="M182" t="str">
            <v>cceballos@fundacionmichin.org
rguana@hogaresclubmichin.com</v>
          </cell>
          <cell r="N182" t="str">
            <v>SRD</v>
          </cell>
          <cell r="O182" t="str">
            <v>Internado</v>
          </cell>
          <cell r="P182"/>
          <cell r="Q182" t="str">
            <v>Con PARD</v>
          </cell>
          <cell r="R182"/>
          <cell r="S182" t="str">
            <v>1100-1015-2021</v>
          </cell>
          <cell r="T182"/>
          <cell r="U182">
            <v>44546</v>
          </cell>
          <cell r="V182">
            <v>44546</v>
          </cell>
          <cell r="W182">
            <v>44773</v>
          </cell>
          <cell r="X182"/>
          <cell r="Y182" t="str">
            <v>Sarai Lagos Archila</v>
          </cell>
          <cell r="Z182" t="str">
            <v>Profesional coordinación técnica Protección</v>
          </cell>
        </row>
        <row r="183">
          <cell r="B183" t="str">
            <v>11-226-182</v>
          </cell>
          <cell r="C183" t="str">
            <v>Bogotá</v>
          </cell>
          <cell r="D183" t="str">
            <v>Hogares Club Michin</v>
          </cell>
          <cell r="E183" t="str">
            <v>860020370-6</v>
          </cell>
          <cell r="F183" t="str">
            <v>Camila Mariana Ceballos Arango</v>
          </cell>
          <cell r="G183" t="str">
            <v>Casa Sarita</v>
          </cell>
          <cell r="H183" t="str">
            <v>Calle 72A No. 72A-43</v>
          </cell>
          <cell r="I183" t="str">
            <v>Bogotá, D.C.</v>
          </cell>
          <cell r="J183" t="str">
            <v>Regional</v>
          </cell>
          <cell r="K183"/>
          <cell r="L183" t="str">
            <v>3123861724
3206276190
3107913376</v>
          </cell>
          <cell r="M183" t="str">
            <v>cceballos@fundacionmichin.org
rguana@hogaresclubmichin.com</v>
          </cell>
          <cell r="N183" t="str">
            <v>SRD</v>
          </cell>
          <cell r="O183" t="str">
            <v>Internado</v>
          </cell>
          <cell r="P183"/>
          <cell r="Q183" t="str">
            <v>Con PARD</v>
          </cell>
          <cell r="R183"/>
          <cell r="S183" t="str">
            <v>1100-1015-2021</v>
          </cell>
          <cell r="T183"/>
          <cell r="U183">
            <v>44546</v>
          </cell>
          <cell r="V183">
            <v>44546</v>
          </cell>
          <cell r="W183">
            <v>44773</v>
          </cell>
          <cell r="X183"/>
          <cell r="Y183" t="str">
            <v>Sarai Lagos Archila</v>
          </cell>
          <cell r="Z183" t="str">
            <v>Profesional coordinación técnica Protección</v>
          </cell>
        </row>
        <row r="184">
          <cell r="B184" t="str">
            <v>11-226-183</v>
          </cell>
          <cell r="C184" t="str">
            <v>Bogotá</v>
          </cell>
          <cell r="D184" t="str">
            <v>Hogares Club Michin</v>
          </cell>
          <cell r="E184" t="str">
            <v>860020370-6</v>
          </cell>
          <cell r="F184" t="str">
            <v>Camila Mariana Ceballos Arango</v>
          </cell>
          <cell r="G184" t="str">
            <v>Casa Consultorios</v>
          </cell>
          <cell r="H184" t="str">
            <v>Calle 74A No. 72A-21</v>
          </cell>
          <cell r="I184" t="str">
            <v>Bogotá, D.C.</v>
          </cell>
          <cell r="J184" t="str">
            <v>Regional</v>
          </cell>
          <cell r="K184"/>
          <cell r="L184" t="str">
            <v>3123861724
3206276190
3107913376</v>
          </cell>
          <cell r="M184" t="str">
            <v>cceballos@fundacionmichin.org
rguana@hogaresclubmichin.com</v>
          </cell>
          <cell r="N184" t="str">
            <v>SRD</v>
          </cell>
          <cell r="O184" t="str">
            <v>Internado</v>
          </cell>
          <cell r="P184"/>
          <cell r="Q184" t="str">
            <v>Con PARD</v>
          </cell>
          <cell r="R184"/>
          <cell r="S184" t="str">
            <v>1100-1015-2021</v>
          </cell>
          <cell r="T184"/>
          <cell r="U184">
            <v>44546</v>
          </cell>
          <cell r="V184">
            <v>44546</v>
          </cell>
          <cell r="W184">
            <v>44773</v>
          </cell>
          <cell r="X184"/>
          <cell r="Y184" t="str">
            <v>Sarai Lagos Archila</v>
          </cell>
          <cell r="Z184" t="str">
            <v>Profesional coordinación técnica Protección</v>
          </cell>
        </row>
        <row r="185">
          <cell r="B185" t="str">
            <v>11-47-184</v>
          </cell>
          <cell r="C185" t="str">
            <v>Bogotá</v>
          </cell>
          <cell r="D185" t="str">
            <v>Congregación religiosos terciarios capuchinos nuestra señora de los dolores</v>
          </cell>
          <cell r="E185" t="str">
            <v>860005068-3</v>
          </cell>
          <cell r="F185" t="str">
            <v>Wilson Alexander Restrepo Gutierrez</v>
          </cell>
          <cell r="G185" t="str">
            <v>Club Amigo Suba</v>
          </cell>
          <cell r="H185" t="str">
            <v>Transversal 60 No. 128A-51 Barrio Sotileza</v>
          </cell>
          <cell r="I185" t="str">
            <v>Bogotá, D.C.</v>
          </cell>
          <cell r="J185" t="str">
            <v>CZ Suba</v>
          </cell>
          <cell r="K185"/>
          <cell r="L185">
            <v>3124259405</v>
          </cell>
          <cell r="M185" t="str">
            <v>coord.suba@opanamigo.org</v>
          </cell>
          <cell r="N185" t="str">
            <v>SRD</v>
          </cell>
          <cell r="O185" t="str">
            <v>Externado</v>
          </cell>
          <cell r="P185" t="str">
            <v>Media jornada</v>
          </cell>
          <cell r="Q185" t="str">
            <v>Con PARD</v>
          </cell>
          <cell r="R185"/>
          <cell r="S185" t="str">
            <v>1100-1018-2021</v>
          </cell>
          <cell r="T185">
            <v>70</v>
          </cell>
          <cell r="U185">
            <v>44546</v>
          </cell>
          <cell r="V185">
            <v>44546</v>
          </cell>
          <cell r="W185">
            <v>44773</v>
          </cell>
          <cell r="X185">
            <v>286875190</v>
          </cell>
          <cell r="Y185" t="str">
            <v>Erika Alexandra Valencia Ospina</v>
          </cell>
          <cell r="Z185" t="str">
            <v>Profesional coordinación técnica Protección</v>
          </cell>
        </row>
        <row r="186">
          <cell r="B186" t="str">
            <v>11-185-185</v>
          </cell>
          <cell r="C186" t="str">
            <v>Bogotá</v>
          </cell>
          <cell r="D186" t="str">
            <v>Fundación Pilar &amp; Gracia</v>
          </cell>
          <cell r="E186" t="str">
            <v>900977848-6</v>
          </cell>
          <cell r="F186" t="str">
            <v>Maria Del Pilar Suarez Pinzon</v>
          </cell>
          <cell r="G186"/>
          <cell r="H186" t="str">
            <v>Carrera 75D No. 146C-40 Barrio Casa Blanca Suba</v>
          </cell>
          <cell r="I186" t="str">
            <v>Bogotá, D.C.</v>
          </cell>
          <cell r="J186" t="str">
            <v>CZ Creer</v>
          </cell>
          <cell r="K186">
            <v>3462306</v>
          </cell>
          <cell r="L186" t="str">
            <v>3142765462
3134036111</v>
          </cell>
          <cell r="M186" t="str">
            <v>fundacionpilarygracia@gmail.com</v>
          </cell>
          <cell r="N186" t="str">
            <v>SRD</v>
          </cell>
          <cell r="O186" t="str">
            <v>Internado</v>
          </cell>
          <cell r="P186"/>
          <cell r="Q186" t="str">
            <v>Gestantes</v>
          </cell>
          <cell r="R186"/>
          <cell r="S186" t="str">
            <v>1100-1019-2021</v>
          </cell>
          <cell r="T186">
            <v>44</v>
          </cell>
          <cell r="U186">
            <v>44545</v>
          </cell>
          <cell r="V186">
            <v>44546</v>
          </cell>
          <cell r="W186">
            <v>44773</v>
          </cell>
          <cell r="X186">
            <v>504285382</v>
          </cell>
          <cell r="Y186" t="str">
            <v>Erika Alexandra Valencia Ospina</v>
          </cell>
          <cell r="Z186" t="str">
            <v>Profesional coordinación técnica Protección</v>
          </cell>
        </row>
        <row r="187">
          <cell r="B187" t="str">
            <v>11-11-186</v>
          </cell>
          <cell r="C187" t="str">
            <v>Bogotá</v>
          </cell>
          <cell r="D187" t="str">
            <v>Asociación cristiana de jóvenes de Bogotá y Cundinamarca – ACJ YMCA</v>
          </cell>
          <cell r="E187" t="str">
            <v>860018862-1</v>
          </cell>
          <cell r="F187" t="str">
            <v>Gloria Cecilia Hidalgo Franco</v>
          </cell>
          <cell r="G187" t="str">
            <v>Hogar Encuentro Sede A Juan Rey</v>
          </cell>
          <cell r="H187" t="str">
            <v>Calle 69 Sur No. 11D-71 Este - Barrio Juan Rey</v>
          </cell>
          <cell r="I187" t="str">
            <v>Bogotá, D.C.</v>
          </cell>
          <cell r="J187" t="str">
            <v>CZ San Cristobal</v>
          </cell>
          <cell r="K187">
            <v>3851600</v>
          </cell>
          <cell r="L187">
            <v>3176906020</v>
          </cell>
          <cell r="M187" t="str">
            <v>hogarencuentro@ymcabogota.org</v>
          </cell>
          <cell r="N187" t="str">
            <v>SRD</v>
          </cell>
          <cell r="O187" t="str">
            <v>Externado</v>
          </cell>
          <cell r="P187" t="str">
            <v>Media jornada</v>
          </cell>
          <cell r="Q187" t="str">
            <v>Con PARD</v>
          </cell>
          <cell r="R187"/>
          <cell r="S187" t="str">
            <v>1100-1023-2021</v>
          </cell>
          <cell r="T187">
            <v>102</v>
          </cell>
          <cell r="U187">
            <v>44545</v>
          </cell>
          <cell r="V187">
            <v>44546</v>
          </cell>
          <cell r="W187">
            <v>44773</v>
          </cell>
          <cell r="X187">
            <v>860625570</v>
          </cell>
          <cell r="Y187" t="str">
            <v>Erika Alexandra Valencia Ospina</v>
          </cell>
          <cell r="Z187" t="str">
            <v>Profesional coordinación técnica Protección</v>
          </cell>
        </row>
        <row r="188">
          <cell r="B188" t="str">
            <v>11-11-187</v>
          </cell>
          <cell r="C188" t="str">
            <v>Bogotá</v>
          </cell>
          <cell r="D188" t="str">
            <v>Asociación cristiana de jóvenes de Bogotá y Cundinamarca – ACJ YMCA</v>
          </cell>
          <cell r="E188" t="str">
            <v>860018862-1</v>
          </cell>
          <cell r="F188" t="str">
            <v>Gloria Cecilia Hidalgo Franco</v>
          </cell>
          <cell r="G188" t="str">
            <v>Hogar Encuentro Sede B La Victoria</v>
          </cell>
          <cell r="H188" t="str">
            <v>Calle 41 Bis Sur No. 2-82 Barrio Victoria</v>
          </cell>
          <cell r="I188" t="str">
            <v>Bogotá, D.C.</v>
          </cell>
          <cell r="J188" t="str">
            <v>CZ San Cristobal</v>
          </cell>
          <cell r="K188">
            <v>3640225</v>
          </cell>
          <cell r="L188">
            <v>3208141686</v>
          </cell>
          <cell r="M188" t="str">
            <v>hogarencuentro@ymcabogota.org</v>
          </cell>
          <cell r="N188" t="str">
            <v>SRD</v>
          </cell>
          <cell r="O188" t="str">
            <v>Externado</v>
          </cell>
          <cell r="P188" t="str">
            <v>Media jornada</v>
          </cell>
          <cell r="Q188" t="str">
            <v>Con PARD</v>
          </cell>
          <cell r="R188"/>
          <cell r="S188" t="str">
            <v>1100-1023-2021</v>
          </cell>
          <cell r="T188">
            <v>108</v>
          </cell>
          <cell r="U188">
            <v>44545</v>
          </cell>
          <cell r="V188">
            <v>44546</v>
          </cell>
          <cell r="W188">
            <v>44773</v>
          </cell>
          <cell r="X188"/>
          <cell r="Y188" t="str">
            <v>Erika Alexandra Valencia Ospina</v>
          </cell>
          <cell r="Z188" t="str">
            <v>Profesional coordinación técnica Protección</v>
          </cell>
        </row>
        <row r="189">
          <cell r="B189" t="str">
            <v>11-11-188</v>
          </cell>
          <cell r="C189" t="str">
            <v>Bogotá</v>
          </cell>
          <cell r="D189" t="str">
            <v>Asociación cristiana de jóvenes de Bogotá y Cundinamarca – ACJ YMCA</v>
          </cell>
          <cell r="E189" t="str">
            <v>860018862-1</v>
          </cell>
          <cell r="F189" t="str">
            <v>Gloria Cecilia Hidalgo Franco</v>
          </cell>
          <cell r="G189" t="str">
            <v>Hogar Amaneser</v>
          </cell>
          <cell r="H189" t="str">
            <v>Calle 21 No. 16-54 Barrio Santafé</v>
          </cell>
          <cell r="I189" t="str">
            <v>Bogotá, D.C.</v>
          </cell>
          <cell r="J189" t="str">
            <v>CZ Martires</v>
          </cell>
          <cell r="K189">
            <v>3415428</v>
          </cell>
          <cell r="L189">
            <v>3045994040</v>
          </cell>
          <cell r="M189" t="str">
            <v>hogaramaneser@ymca.bogota.org</v>
          </cell>
          <cell r="N189" t="str">
            <v>SRD</v>
          </cell>
          <cell r="O189" t="str">
            <v>Externado</v>
          </cell>
          <cell r="P189" t="str">
            <v>Media jornada</v>
          </cell>
          <cell r="Q189" t="str">
            <v>Con PARD</v>
          </cell>
          <cell r="R189"/>
          <cell r="S189" t="str">
            <v>1100-1027-2021</v>
          </cell>
          <cell r="T189">
            <v>60</v>
          </cell>
          <cell r="U189">
            <v>44545</v>
          </cell>
          <cell r="V189">
            <v>44546</v>
          </cell>
          <cell r="W189">
            <v>44773</v>
          </cell>
          <cell r="X189">
            <v>245893020</v>
          </cell>
          <cell r="Y189" t="str">
            <v>Erika Alexandra Valencia Ospina</v>
          </cell>
          <cell r="Z189" t="str">
            <v>Profesional coordinación técnica Protección</v>
          </cell>
        </row>
        <row r="190">
          <cell r="B190" t="str">
            <v>11-47-189</v>
          </cell>
          <cell r="C190" t="str">
            <v>Bogotá</v>
          </cell>
          <cell r="D190" t="str">
            <v>Congregación religiosos terciarios capuchinos nuestra señora de los dolores</v>
          </cell>
          <cell r="E190" t="str">
            <v>860005068-3</v>
          </cell>
          <cell r="F190" t="str">
            <v>Wilson Alexander Restrepo Gutierrez</v>
          </cell>
          <cell r="G190" t="str">
            <v>Club Amigo Martires</v>
          </cell>
          <cell r="H190" t="str">
            <v>Calle 1B No. 27-33 Santa Librada</v>
          </cell>
          <cell r="I190" t="str">
            <v>Bogotá, D.C.</v>
          </cell>
          <cell r="J190" t="str">
            <v>CZ Martires</v>
          </cell>
          <cell r="K190">
            <v>7041559</v>
          </cell>
          <cell r="L190">
            <v>3123337823</v>
          </cell>
          <cell r="M190" t="str">
            <v>coord.martires@opamamigo.org</v>
          </cell>
          <cell r="N190" t="str">
            <v>SRD</v>
          </cell>
          <cell r="O190" t="str">
            <v>Externado</v>
          </cell>
          <cell r="P190" t="str">
            <v>Media jornada</v>
          </cell>
          <cell r="Q190" t="str">
            <v>Con PARD</v>
          </cell>
          <cell r="R190"/>
          <cell r="S190" t="str">
            <v>1100-1051-2021</v>
          </cell>
          <cell r="T190">
            <v>70</v>
          </cell>
          <cell r="U190">
            <v>44546</v>
          </cell>
          <cell r="V190">
            <v>44546</v>
          </cell>
          <cell r="W190">
            <v>44773</v>
          </cell>
          <cell r="X190">
            <v>286875190</v>
          </cell>
          <cell r="Y190" t="str">
            <v>Erika Alexandra Valencia Ospina</v>
          </cell>
          <cell r="Z190" t="str">
            <v>Profesional coordinación técnica Protección</v>
          </cell>
        </row>
        <row r="191">
          <cell r="B191" t="str">
            <v>11-88-190</v>
          </cell>
          <cell r="C191" t="str">
            <v>Bogotá</v>
          </cell>
          <cell r="D191" t="str">
            <v>Fundación casa de la madre y el niño</v>
          </cell>
          <cell r="E191" t="str">
            <v>860007398-8</v>
          </cell>
          <cell r="F191" t="str">
            <v>Barbara Escobar De Vargas</v>
          </cell>
          <cell r="G191"/>
          <cell r="H191" t="str">
            <v>Carrera 5 No. 67-74</v>
          </cell>
          <cell r="I191" t="str">
            <v>Bogotá, D.C.</v>
          </cell>
          <cell r="J191" t="str">
            <v>CZ Usaquén</v>
          </cell>
          <cell r="K191" t="str">
            <v>2716236- 2170277</v>
          </cell>
          <cell r="L191" t="str">
            <v>3138521264 -3153175313</v>
          </cell>
          <cell r="M191" t="str">
            <v>gerencia@la-casa.org
LACASA@LA-CASA.ORG</v>
          </cell>
          <cell r="N191" t="str">
            <v>SRD</v>
          </cell>
          <cell r="O191" t="str">
            <v>Internado</v>
          </cell>
          <cell r="P191"/>
          <cell r="Q191" t="str">
            <v>Discapacidad</v>
          </cell>
          <cell r="R191" t="str">
            <v>Intelectual</v>
          </cell>
          <cell r="S191" t="str">
            <v>1100-342-2022</v>
          </cell>
          <cell r="T191">
            <v>62</v>
          </cell>
          <cell r="U191">
            <v>44589</v>
          </cell>
          <cell r="V191">
            <v>44589</v>
          </cell>
          <cell r="W191">
            <v>44759</v>
          </cell>
          <cell r="X191">
            <v>603815169</v>
          </cell>
          <cell r="Y191" t="str">
            <v>Ingrid Yohana Castiblanco Sanguino</v>
          </cell>
          <cell r="Z191" t="str">
            <v>Profesional coordinación técnica Protección</v>
          </cell>
        </row>
        <row r="192">
          <cell r="B192" t="str">
            <v>11-186-191</v>
          </cell>
          <cell r="C192" t="str">
            <v>Bogotá</v>
          </cell>
          <cell r="D192" t="str">
            <v>Fundación proyecto Unión</v>
          </cell>
          <cell r="E192" t="str">
            <v>830137451-9</v>
          </cell>
          <cell r="F192" t="str">
            <v>Jose Fernando Quintero Hernandez</v>
          </cell>
          <cell r="G192" t="str">
            <v>Hogar Santa Rita De Cascia</v>
          </cell>
          <cell r="H192" t="str">
            <v>Carrera 5 No. 67-74</v>
          </cell>
          <cell r="I192" t="str">
            <v>Bogotá, D.C.</v>
          </cell>
          <cell r="J192" t="str">
            <v>CZ Usaquén</v>
          </cell>
          <cell r="K192" t="str">
            <v>2716236- 2170277</v>
          </cell>
          <cell r="L192" t="str">
            <v>3138521264 -3153175313</v>
          </cell>
          <cell r="M192" t="str">
            <v>proyectounion_colombia@yahoo.es</v>
          </cell>
          <cell r="N192" t="str">
            <v>SRD</v>
          </cell>
          <cell r="O192" t="str">
            <v>Internado</v>
          </cell>
          <cell r="P192"/>
          <cell r="Q192" t="str">
            <v>Discapacidad</v>
          </cell>
          <cell r="R192" t="str">
            <v>Intelectual</v>
          </cell>
          <cell r="S192" t="str">
            <v>1100-819-2021</v>
          </cell>
          <cell r="T192">
            <v>62</v>
          </cell>
          <cell r="U192">
            <v>44546</v>
          </cell>
          <cell r="V192">
            <v>44546</v>
          </cell>
          <cell r="W192">
            <v>44602</v>
          </cell>
          <cell r="X192">
            <v>203800199</v>
          </cell>
          <cell r="Y192" t="str">
            <v>Ingrid Yohana Castiblanco Sanguino</v>
          </cell>
          <cell r="Z192" t="str">
            <v>Profesional coordinación técnica Protección</v>
          </cell>
        </row>
        <row r="193">
          <cell r="B193" t="str">
            <v>11-9-192</v>
          </cell>
          <cell r="C193" t="str">
            <v>Bogotá</v>
          </cell>
          <cell r="D193" t="str">
            <v>Asociación creemos en ti</v>
          </cell>
          <cell r="E193" t="str">
            <v>830051999-1</v>
          </cell>
          <cell r="F193" t="str">
            <v>Martha Isabel Vargas Angel</v>
          </cell>
          <cell r="G193"/>
          <cell r="H193" t="str">
            <v>Calle 39 No. 28-40 Barrio la Soledad</v>
          </cell>
          <cell r="I193" t="str">
            <v>Bogotá, D.C.</v>
          </cell>
          <cell r="J193" t="str">
            <v>Regional</v>
          </cell>
          <cell r="K193" t="str">
            <v>2680705-2446502</v>
          </cell>
          <cell r="L193">
            <v>3186190493</v>
          </cell>
          <cell r="M193" t="str">
            <v>creemosentiprincipal@asocreemosenti.org;martha.vargas@asocreemosenti.org</v>
          </cell>
          <cell r="N193" t="str">
            <v>SRD</v>
          </cell>
          <cell r="O193" t="str">
            <v>Apoyo psicológico especializado</v>
          </cell>
          <cell r="P193"/>
          <cell r="Q193" t="str">
            <v>Con PARD</v>
          </cell>
          <cell r="R193"/>
          <cell r="S193" t="str">
            <v>1100-938-2021</v>
          </cell>
          <cell r="T193">
            <v>1375</v>
          </cell>
          <cell r="U193">
            <v>44546</v>
          </cell>
          <cell r="V193">
            <v>44546</v>
          </cell>
          <cell r="W193">
            <v>44773</v>
          </cell>
          <cell r="X193">
            <v>2954105000</v>
          </cell>
          <cell r="Y193" t="str">
            <v>Jenny Jimena Currea Rodriguez</v>
          </cell>
          <cell r="Z193" t="str">
            <v>Profesional coordinación técnica Protección</v>
          </cell>
        </row>
        <row r="194">
          <cell r="B194" t="str">
            <v>11-95-193</v>
          </cell>
          <cell r="C194" t="str">
            <v>Bogotá</v>
          </cell>
          <cell r="D194" t="str">
            <v>Fundación centro de rehabilitación del niño especial - CERES</v>
          </cell>
          <cell r="E194" t="str">
            <v>808000024-8</v>
          </cell>
          <cell r="F194" t="str">
            <v>Fabiola Matiz Ruge</v>
          </cell>
          <cell r="G194"/>
          <cell r="H194" t="str">
            <v>Guabinal plan Kilómetro 5 vía Girardot - Tocaima</v>
          </cell>
          <cell r="I194" t="str">
            <v>Girardot</v>
          </cell>
          <cell r="J194" t="str">
            <v>CZ San Cristobal</v>
          </cell>
          <cell r="K194"/>
          <cell r="L194" t="str">
            <v>3123965955 - 3012787256</v>
          </cell>
          <cell r="M194" t="str">
            <v>ceresadmon@gmail.com fabiolamatiz.ceres@gmail.com</v>
          </cell>
          <cell r="N194" t="str">
            <v>SRD</v>
          </cell>
          <cell r="O194" t="str">
            <v>Internado</v>
          </cell>
          <cell r="P194"/>
          <cell r="Q194" t="str">
            <v>Discapacidad</v>
          </cell>
          <cell r="R194" t="str">
            <v>Intelectual</v>
          </cell>
          <cell r="S194" t="str">
            <v>1100-939-2021</v>
          </cell>
          <cell r="T194">
            <v>129</v>
          </cell>
          <cell r="U194">
            <v>44546</v>
          </cell>
          <cell r="V194">
            <v>44546</v>
          </cell>
          <cell r="W194">
            <v>44773</v>
          </cell>
          <cell r="X194">
            <v>1684554556</v>
          </cell>
          <cell r="Y194" t="str">
            <v>Ingrid Yohana Castiblanco Sanguino</v>
          </cell>
          <cell r="Z194" t="str">
            <v>Profesional coordinación técnica Protección</v>
          </cell>
        </row>
        <row r="195">
          <cell r="B195" t="str">
            <v>11-47-194</v>
          </cell>
          <cell r="C195" t="str">
            <v>Bogotá</v>
          </cell>
          <cell r="D195" t="str">
            <v>Congregación religiosos terciarios capuchinos nuestra señora de los dolores</v>
          </cell>
          <cell r="E195" t="str">
            <v>860005068-3</v>
          </cell>
          <cell r="F195" t="str">
            <v>Wilson Alexander Restrepo Gutierrez</v>
          </cell>
          <cell r="G195" t="str">
            <v>Club Amigo Patio Bonito</v>
          </cell>
          <cell r="H195" t="str">
            <v>Carrera 88B No. 26 Sur Barrio Patio Bonito</v>
          </cell>
          <cell r="I195" t="str">
            <v>Bogotá, D.C.</v>
          </cell>
          <cell r="J195" t="str">
            <v>CZ Kennedy</v>
          </cell>
          <cell r="K195">
            <v>4509242</v>
          </cell>
          <cell r="L195">
            <v>3115135493</v>
          </cell>
          <cell r="M195" t="str">
            <v>coord.pbonito@opanamigo.org</v>
          </cell>
          <cell r="N195" t="str">
            <v>SRD</v>
          </cell>
          <cell r="O195" t="str">
            <v>Externado</v>
          </cell>
          <cell r="P195" t="str">
            <v>Media jornada</v>
          </cell>
          <cell r="Q195" t="str">
            <v>Con PARD</v>
          </cell>
          <cell r="R195"/>
          <cell r="S195" t="str">
            <v>1100-940-2021</v>
          </cell>
          <cell r="T195">
            <v>150</v>
          </cell>
          <cell r="U195">
            <v>44546</v>
          </cell>
          <cell r="V195">
            <v>44546</v>
          </cell>
          <cell r="W195">
            <v>44773</v>
          </cell>
          <cell r="X195">
            <v>1024554250</v>
          </cell>
          <cell r="Y195" t="str">
            <v>Erika Alexandra Valencia Ospina</v>
          </cell>
          <cell r="Z195" t="str">
            <v>Profesional coordinación técnica Protección</v>
          </cell>
        </row>
        <row r="196">
          <cell r="B196" t="str">
            <v>11-47-195</v>
          </cell>
          <cell r="C196" t="str">
            <v>Bogotá</v>
          </cell>
          <cell r="D196" t="str">
            <v>Congregación religiosos terciarios capuchinos nuestra señora de los dolores</v>
          </cell>
          <cell r="E196" t="str">
            <v>860005068-3</v>
          </cell>
          <cell r="F196" t="str">
            <v>Wilson Alexander Restrepo Gutierrez</v>
          </cell>
          <cell r="G196" t="str">
            <v>Club Amigo Kennedy</v>
          </cell>
          <cell r="H196" t="str">
            <v>Carrera 73D No. 36A-07 Sur Barrio Kennedy Central</v>
          </cell>
          <cell r="I196" t="str">
            <v>Bogotá, D.C.</v>
          </cell>
          <cell r="J196" t="str">
            <v>CZ Kennedy</v>
          </cell>
          <cell r="K196">
            <v>4509242</v>
          </cell>
          <cell r="L196">
            <v>3112055448</v>
          </cell>
          <cell r="M196" t="str">
            <v>cood.kennedy.@opanamigo.org</v>
          </cell>
          <cell r="N196" t="str">
            <v>SRD</v>
          </cell>
          <cell r="O196" t="str">
            <v>Externado</v>
          </cell>
          <cell r="P196" t="str">
            <v>Media jornada</v>
          </cell>
          <cell r="Q196" t="str">
            <v>Con PARD</v>
          </cell>
          <cell r="R196"/>
          <cell r="S196" t="str">
            <v>1100-940-2021</v>
          </cell>
          <cell r="T196">
            <v>100</v>
          </cell>
          <cell r="U196">
            <v>44546</v>
          </cell>
          <cell r="V196">
            <v>44546</v>
          </cell>
          <cell r="W196">
            <v>44773</v>
          </cell>
          <cell r="X196"/>
          <cell r="Y196" t="str">
            <v>Erika Alexandra Valencia Ospina</v>
          </cell>
          <cell r="Z196" t="str">
            <v>Profesional coordinación técnica Protección</v>
          </cell>
        </row>
        <row r="197">
          <cell r="B197" t="str">
            <v>11-48-196</v>
          </cell>
          <cell r="C197" t="str">
            <v>Bogotá</v>
          </cell>
          <cell r="D197" t="str">
            <v>Congregación siervas de Cristo sacerdote - Sagrada familia</v>
          </cell>
          <cell r="E197" t="str">
            <v>860007314-1</v>
          </cell>
          <cell r="F197" t="str">
            <v>Maria Raquel Escalante Castañeda</v>
          </cell>
          <cell r="G197"/>
          <cell r="H197" t="str">
            <v>Carrera 8 No. 1D-25</v>
          </cell>
          <cell r="I197" t="str">
            <v>Bogotá, D.C.</v>
          </cell>
          <cell r="J197" t="str">
            <v>Regional</v>
          </cell>
          <cell r="K197"/>
          <cell r="L197">
            <v>3118347996</v>
          </cell>
          <cell r="M197" t="str">
            <v>hogarsagradafam@gmail.com</v>
          </cell>
          <cell r="N197" t="str">
            <v>SRD</v>
          </cell>
          <cell r="O197" t="str">
            <v>Internado</v>
          </cell>
          <cell r="P197"/>
          <cell r="Q197" t="str">
            <v>Con PARD</v>
          </cell>
          <cell r="R197"/>
          <cell r="S197" t="str">
            <v>1100-941-2021</v>
          </cell>
          <cell r="T197">
            <v>95</v>
          </cell>
          <cell r="U197">
            <v>44545</v>
          </cell>
          <cell r="V197">
            <v>44546</v>
          </cell>
          <cell r="W197">
            <v>44773</v>
          </cell>
          <cell r="X197">
            <v>1065335035</v>
          </cell>
          <cell r="Y197" t="str">
            <v>Sarai Lagos Archila</v>
          </cell>
          <cell r="Z197" t="str">
            <v>Profesional coordinación técnica Protección</v>
          </cell>
        </row>
        <row r="198">
          <cell r="B198" t="str">
            <v>11-13-197</v>
          </cell>
          <cell r="C198" t="str">
            <v>Bogotá</v>
          </cell>
          <cell r="D198" t="str">
            <v>Asociación cristiana nuevo nacimiento</v>
          </cell>
          <cell r="E198" t="str">
            <v>800250954-5</v>
          </cell>
          <cell r="F198" t="str">
            <v>Isabel Hoyos Collazos</v>
          </cell>
          <cell r="G198" t="str">
            <v>Sede La Alegria De Vivir</v>
          </cell>
          <cell r="H198" t="str">
            <v>Calle 22D No. 18-62 Barrio Santafe</v>
          </cell>
          <cell r="I198" t="str">
            <v>Bogotá, D.C.</v>
          </cell>
          <cell r="J198" t="str">
            <v>Todos Los Centros
 Zonales</v>
          </cell>
          <cell r="K198">
            <v>4870993</v>
          </cell>
          <cell r="L198">
            <v>3118044682</v>
          </cell>
          <cell r="M198" t="str">
            <v>acnncemixto@gmail.com</v>
          </cell>
          <cell r="N198" t="str">
            <v>SRD</v>
          </cell>
          <cell r="O198" t="str">
            <v>Centro de emergencia</v>
          </cell>
          <cell r="P198"/>
          <cell r="Q198" t="str">
            <v>Con PARD</v>
          </cell>
          <cell r="R198"/>
          <cell r="S198" t="str">
            <v>1100-942-2021</v>
          </cell>
          <cell r="T198">
            <v>71</v>
          </cell>
          <cell r="U198">
            <v>44545</v>
          </cell>
          <cell r="V198">
            <v>44546</v>
          </cell>
          <cell r="W198">
            <v>44773</v>
          </cell>
          <cell r="X198">
            <v>958212044</v>
          </cell>
          <cell r="Y198" t="str">
            <v>Erika Alexandra Valencia Ospina</v>
          </cell>
          <cell r="Z198" t="str">
            <v>Profesional coordinación técnica Protección</v>
          </cell>
        </row>
        <row r="199">
          <cell r="B199" t="str">
            <v>11-98-198</v>
          </cell>
          <cell r="C199" t="str">
            <v>Bogotá</v>
          </cell>
          <cell r="D199" t="str">
            <v>Fundación centro para el reintegro y atención del niño - CRAN</v>
          </cell>
          <cell r="E199" t="str">
            <v>860067294-7</v>
          </cell>
          <cell r="F199" t="str">
            <v>Fabiana Mejia Vesga</v>
          </cell>
          <cell r="G199"/>
          <cell r="H199" t="str">
            <v>Transversal 77 No. 162-06 Barrio Suba Casa Blanca</v>
          </cell>
          <cell r="I199" t="str">
            <v>Bogotá, D.C.</v>
          </cell>
          <cell r="J199" t="str">
            <v>Regional</v>
          </cell>
          <cell r="K199" t="str">
            <v>4757649
4660357</v>
          </cell>
          <cell r="L199">
            <v>3103416221</v>
          </cell>
          <cell r="M199" t="str">
            <v>liderht@cran.org.co</v>
          </cell>
          <cell r="N199" t="str">
            <v>SRD</v>
          </cell>
          <cell r="O199" t="str">
            <v>Hogar sustituto tutor entidad</v>
          </cell>
          <cell r="P199"/>
          <cell r="Q199" t="str">
            <v>Desvinculados</v>
          </cell>
          <cell r="R199"/>
          <cell r="S199" t="str">
            <v>1100-943-2021</v>
          </cell>
          <cell r="T199">
            <v>30</v>
          </cell>
          <cell r="U199">
            <v>44546</v>
          </cell>
          <cell r="V199">
            <v>44546</v>
          </cell>
          <cell r="W199">
            <v>44773</v>
          </cell>
          <cell r="X199">
            <v>385359005</v>
          </cell>
          <cell r="Y199" t="str">
            <v>Viviana Ortiz Alfonso</v>
          </cell>
          <cell r="Z199" t="str">
            <v>Profesional coordinación técnica Protección</v>
          </cell>
        </row>
        <row r="200">
          <cell r="B200" t="str">
            <v>11-13-199</v>
          </cell>
          <cell r="C200" t="str">
            <v>Bogotá</v>
          </cell>
          <cell r="D200" t="str">
            <v>Asociación cristiana nuevo nacimiento</v>
          </cell>
          <cell r="E200" t="str">
            <v>800250954-5</v>
          </cell>
          <cell r="F200" t="str">
            <v>Isabel Hoyos Collazos</v>
          </cell>
          <cell r="G200" t="str">
            <v>Sede Reconciliación</v>
          </cell>
          <cell r="H200" t="str">
            <v>Calle 22D No. 18-56 Barrio Santafe</v>
          </cell>
          <cell r="I200" t="str">
            <v>Bogotá, D.C.</v>
          </cell>
          <cell r="J200" t="str">
            <v>Todos Los Centros
 Zonales</v>
          </cell>
          <cell r="K200">
            <v>8049566</v>
          </cell>
          <cell r="L200">
            <v>3175104711</v>
          </cell>
          <cell r="M200" t="str">
            <v>acnncentrodeemergencia@gmail.com</v>
          </cell>
          <cell r="N200" t="str">
            <v>SRD</v>
          </cell>
          <cell r="O200" t="str">
            <v>Centro de emergencia</v>
          </cell>
          <cell r="P200"/>
          <cell r="Q200" t="str">
            <v>Con PARD</v>
          </cell>
          <cell r="R200"/>
          <cell r="S200" t="str">
            <v>1100-944-2021</v>
          </cell>
          <cell r="T200">
            <v>80</v>
          </cell>
          <cell r="U200">
            <v>44544</v>
          </cell>
          <cell r="V200">
            <v>44546</v>
          </cell>
          <cell r="W200">
            <v>44773</v>
          </cell>
          <cell r="X200">
            <v>1079605120</v>
          </cell>
          <cell r="Y200" t="str">
            <v>Erika Alexandra Valencia Ospina</v>
          </cell>
          <cell r="Z200" t="str">
            <v>Profesional coordinación técnica Protección</v>
          </cell>
        </row>
        <row r="201">
          <cell r="B201" t="str">
            <v>11-13-200</v>
          </cell>
          <cell r="C201" t="str">
            <v>Bogotá</v>
          </cell>
          <cell r="D201" t="str">
            <v>Asociación cristiana nuevo nacimiento</v>
          </cell>
          <cell r="E201" t="str">
            <v>800250954-5</v>
          </cell>
          <cell r="F201" t="str">
            <v>Isabel Hoyos Collazos</v>
          </cell>
          <cell r="G201" t="str">
            <v>Sede A</v>
          </cell>
          <cell r="H201" t="str">
            <v>Calle 57 No. 30-35 - Barrio Nicolas de Federman</v>
          </cell>
          <cell r="I201" t="str">
            <v>Bogotá, D.C.</v>
          </cell>
          <cell r="J201" t="str">
            <v>CZ Creer</v>
          </cell>
          <cell r="K201">
            <v>4323979</v>
          </cell>
          <cell r="L201" t="str">
            <v>3105809291/3178929022</v>
          </cell>
          <cell r="M201" t="str">
            <v>acnninternado01@gmail.com</v>
          </cell>
          <cell r="N201" t="str">
            <v>SRD</v>
          </cell>
          <cell r="O201" t="str">
            <v>Internado</v>
          </cell>
          <cell r="P201"/>
          <cell r="Q201" t="str">
            <v>Gestantes</v>
          </cell>
          <cell r="R201"/>
          <cell r="S201" t="str">
            <v>1100-945-2021</v>
          </cell>
          <cell r="T201">
            <v>38</v>
          </cell>
          <cell r="U201">
            <v>44544</v>
          </cell>
          <cell r="V201">
            <v>44546</v>
          </cell>
          <cell r="W201">
            <v>44773</v>
          </cell>
          <cell r="X201">
            <v>850028372</v>
          </cell>
          <cell r="Y201" t="str">
            <v>Erika Alexandra Valencia Ospina</v>
          </cell>
          <cell r="Z201" t="str">
            <v>Profesional coordinación técnica Protección</v>
          </cell>
        </row>
        <row r="202">
          <cell r="B202" t="str">
            <v>11-13-201</v>
          </cell>
          <cell r="C202" t="str">
            <v>Bogotá</v>
          </cell>
          <cell r="D202" t="str">
            <v>Asociación cristiana nuevo nacimiento</v>
          </cell>
          <cell r="E202" t="str">
            <v>800250954-5</v>
          </cell>
          <cell r="F202" t="str">
            <v>Isabel Hoyos Collazos</v>
          </cell>
          <cell r="G202" t="str">
            <v>Sede B</v>
          </cell>
          <cell r="H202" t="str">
            <v>Calle 57 Bis No. 35-06 - Barrio Nicolas de Federman</v>
          </cell>
          <cell r="I202" t="str">
            <v>Bogotá, D.C.</v>
          </cell>
          <cell r="J202" t="str">
            <v>CZ Creer</v>
          </cell>
          <cell r="K202">
            <v>4323957</v>
          </cell>
          <cell r="L202" t="str">
            <v>3146047575/3178929022</v>
          </cell>
          <cell r="M202" t="str">
            <v>acnninternado01@gmail.com</v>
          </cell>
          <cell r="N202" t="str">
            <v>SRD</v>
          </cell>
          <cell r="O202" t="str">
            <v>Internado</v>
          </cell>
          <cell r="P202"/>
          <cell r="Q202" t="str">
            <v>Gestantes</v>
          </cell>
          <cell r="R202"/>
          <cell r="S202" t="str">
            <v>1100-945-2021</v>
          </cell>
          <cell r="T202">
            <v>34</v>
          </cell>
          <cell r="U202">
            <v>44544</v>
          </cell>
          <cell r="V202">
            <v>44546</v>
          </cell>
          <cell r="W202">
            <v>44773</v>
          </cell>
          <cell r="X202"/>
          <cell r="Y202" t="str">
            <v>Erika Alexandra Valencia Ospina</v>
          </cell>
          <cell r="Z202" t="str">
            <v>Profesional coordinación técnica Protección</v>
          </cell>
        </row>
        <row r="203">
          <cell r="B203" t="str">
            <v>11-22-202</v>
          </cell>
          <cell r="C203" t="str">
            <v>Bogotá</v>
          </cell>
          <cell r="D203" t="str">
            <v>Asociación nuevo futuro de Colombia</v>
          </cell>
          <cell r="E203" t="str">
            <v>800230540-4</v>
          </cell>
          <cell r="F203" t="str">
            <v>Meredith Lynn Weiner Cardenas</v>
          </cell>
          <cell r="G203" t="str">
            <v>Salitre I y Salitre 2</v>
          </cell>
          <cell r="H203" t="str">
            <v>Vereda el Salitre - Finca Mariquita</v>
          </cell>
          <cell r="I203" t="str">
            <v>La Calera</v>
          </cell>
          <cell r="J203" t="str">
            <v>Regional</v>
          </cell>
          <cell r="K203"/>
          <cell r="L203">
            <v>3115445867</v>
          </cell>
          <cell r="M203" t="str">
            <v>hogares@nuevofuturocolombia.org</v>
          </cell>
          <cell r="N203" t="str">
            <v>SRD</v>
          </cell>
          <cell r="O203" t="str">
            <v>Internado</v>
          </cell>
          <cell r="P203"/>
          <cell r="Q203" t="str">
            <v>Con PARD</v>
          </cell>
          <cell r="R203"/>
          <cell r="S203" t="str">
            <v>1100-946-2021</v>
          </cell>
          <cell r="T203">
            <v>95</v>
          </cell>
          <cell r="U203">
            <v>44546</v>
          </cell>
          <cell r="V203">
            <v>44546</v>
          </cell>
          <cell r="W203">
            <v>44773</v>
          </cell>
          <cell r="X203">
            <v>1066335035</v>
          </cell>
          <cell r="Y203" t="str">
            <v>Sarai Lagos Archila</v>
          </cell>
          <cell r="Z203" t="str">
            <v>Profesional coordinación técnica Protección</v>
          </cell>
        </row>
        <row r="204">
          <cell r="B204" t="str">
            <v>11-22-203</v>
          </cell>
          <cell r="C204" t="str">
            <v>Bogotá</v>
          </cell>
          <cell r="D204" t="str">
            <v>Asociación nuevo futuro de Colombia</v>
          </cell>
          <cell r="E204" t="str">
            <v>800230540-4</v>
          </cell>
          <cell r="F204" t="str">
            <v>Meredith Lynn Weiner Cardenas</v>
          </cell>
          <cell r="G204" t="str">
            <v>Hogar Esmeraldita</v>
          </cell>
          <cell r="H204" t="str">
            <v>Vereda San Jose - Finca El Recuerdo</v>
          </cell>
          <cell r="I204" t="str">
            <v>La Calera</v>
          </cell>
          <cell r="J204" t="str">
            <v>Regional</v>
          </cell>
          <cell r="K204"/>
          <cell r="L204">
            <v>3115445867</v>
          </cell>
          <cell r="M204" t="str">
            <v>hogares@nuevofuturocolombia.org</v>
          </cell>
          <cell r="N204" t="str">
            <v>SRD</v>
          </cell>
          <cell r="O204" t="str">
            <v>Internado</v>
          </cell>
          <cell r="P204"/>
          <cell r="Q204" t="str">
            <v>Con PARD</v>
          </cell>
          <cell r="R204"/>
          <cell r="S204" t="str">
            <v>1100-946-2021</v>
          </cell>
          <cell r="T204"/>
          <cell r="U204">
            <v>44546</v>
          </cell>
          <cell r="V204">
            <v>44546</v>
          </cell>
          <cell r="W204">
            <v>44773</v>
          </cell>
          <cell r="X204"/>
          <cell r="Y204" t="str">
            <v>Sarai Lagos Archila</v>
          </cell>
          <cell r="Z204" t="str">
            <v>Profesional coordinación técnica Protección</v>
          </cell>
        </row>
        <row r="205">
          <cell r="B205" t="str">
            <v>11-22-204</v>
          </cell>
          <cell r="C205" t="str">
            <v>Bogotá</v>
          </cell>
          <cell r="D205" t="str">
            <v>Asociación nuevo futuro de Colombia</v>
          </cell>
          <cell r="E205" t="str">
            <v>800230540-4</v>
          </cell>
          <cell r="F205" t="str">
            <v>Meredith Lynn Weiner Cardenas</v>
          </cell>
          <cell r="G205" t="str">
            <v>Hogar Eden</v>
          </cell>
          <cell r="H205" t="str">
            <v>Vereda El Salitre - Finca Jadet</v>
          </cell>
          <cell r="I205" t="str">
            <v>La Calera</v>
          </cell>
          <cell r="J205" t="str">
            <v>Regional</v>
          </cell>
          <cell r="K205"/>
          <cell r="L205">
            <v>3115445867</v>
          </cell>
          <cell r="M205" t="str">
            <v>hogares@nuevofuturocolombia.org</v>
          </cell>
          <cell r="N205" t="str">
            <v>SRD</v>
          </cell>
          <cell r="O205" t="str">
            <v>Internado</v>
          </cell>
          <cell r="P205"/>
          <cell r="Q205" t="str">
            <v>Con PARD</v>
          </cell>
          <cell r="R205"/>
          <cell r="S205" t="str">
            <v>1100-946-2021</v>
          </cell>
          <cell r="T205"/>
          <cell r="U205">
            <v>44546</v>
          </cell>
          <cell r="V205">
            <v>44546</v>
          </cell>
          <cell r="W205">
            <v>44773</v>
          </cell>
          <cell r="X205"/>
          <cell r="Y205" t="str">
            <v>Sarai Lagos Archila</v>
          </cell>
          <cell r="Z205" t="str">
            <v>Profesional coordinación técnica Protección</v>
          </cell>
        </row>
        <row r="206">
          <cell r="B206" t="str">
            <v>11-22-205</v>
          </cell>
          <cell r="C206" t="str">
            <v>Bogotá</v>
          </cell>
          <cell r="D206" t="str">
            <v>Asociación nuevo futuro de Colombia</v>
          </cell>
          <cell r="E206" t="str">
            <v>800230540-4</v>
          </cell>
          <cell r="F206" t="str">
            <v>Meredith Lynn Weiner Cardenas</v>
          </cell>
          <cell r="G206" t="str">
            <v>Hogar Calera y Centro Interactivo Florever</v>
          </cell>
          <cell r="H206" t="str">
            <v>Carrera 9 No 8-23 - Barrio Villa 70 Alto de la Virgen</v>
          </cell>
          <cell r="I206" t="str">
            <v>La Calera</v>
          </cell>
          <cell r="J206" t="str">
            <v>Regional</v>
          </cell>
          <cell r="K206"/>
          <cell r="L206">
            <v>3115445867</v>
          </cell>
          <cell r="M206" t="str">
            <v>hogares@nuevofuturocolombia.org</v>
          </cell>
          <cell r="N206" t="str">
            <v>SRD</v>
          </cell>
          <cell r="O206" t="str">
            <v>Internado</v>
          </cell>
          <cell r="P206"/>
          <cell r="Q206" t="str">
            <v>Con PARD</v>
          </cell>
          <cell r="R206"/>
          <cell r="S206" t="str">
            <v>1100-946-2021</v>
          </cell>
          <cell r="T206"/>
          <cell r="U206">
            <v>44546</v>
          </cell>
          <cell r="V206">
            <v>44546</v>
          </cell>
          <cell r="W206">
            <v>44773</v>
          </cell>
          <cell r="X206"/>
          <cell r="Y206" t="str">
            <v>Sarai Lagos Archila</v>
          </cell>
          <cell r="Z206" t="str">
            <v>Profesional coordinación técnica Protección</v>
          </cell>
        </row>
        <row r="207">
          <cell r="B207" t="str">
            <v>11-22-206</v>
          </cell>
          <cell r="C207" t="str">
            <v>Bogotá</v>
          </cell>
          <cell r="D207" t="str">
            <v>Asociación nuevo futuro de Colombia</v>
          </cell>
          <cell r="E207" t="str">
            <v>800230540-4</v>
          </cell>
          <cell r="F207" t="str">
            <v>Meredith Lynn Weiner Cardenas</v>
          </cell>
          <cell r="G207" t="str">
            <v>Hogar Polo</v>
          </cell>
          <cell r="H207" t="str">
            <v>Carrera 9 No 9-59 Villa 70 Alto de la Virgen</v>
          </cell>
          <cell r="I207" t="str">
            <v>La Calera</v>
          </cell>
          <cell r="J207" t="str">
            <v>Regional</v>
          </cell>
          <cell r="K207"/>
          <cell r="L207">
            <v>3115445867</v>
          </cell>
          <cell r="M207" t="str">
            <v>hogares@nuevofuturocolombia.org</v>
          </cell>
          <cell r="N207" t="str">
            <v>SRD</v>
          </cell>
          <cell r="O207" t="str">
            <v>Internado</v>
          </cell>
          <cell r="P207"/>
          <cell r="Q207" t="str">
            <v>Con PARD</v>
          </cell>
          <cell r="R207"/>
          <cell r="S207" t="str">
            <v>1100-946-2021</v>
          </cell>
          <cell r="T207"/>
          <cell r="U207">
            <v>44546</v>
          </cell>
          <cell r="V207">
            <v>44546</v>
          </cell>
          <cell r="W207">
            <v>44773</v>
          </cell>
          <cell r="X207"/>
          <cell r="Y207" t="str">
            <v>Sarai Lagos Archila</v>
          </cell>
          <cell r="Z207" t="str">
            <v>Profesional coordinación técnica Protección</v>
          </cell>
        </row>
        <row r="208">
          <cell r="B208" t="str">
            <v>11-116-207</v>
          </cell>
          <cell r="C208" t="str">
            <v>Bogotá</v>
          </cell>
          <cell r="D208" t="str">
            <v>Fundación Educar Colombia - EDUCOL</v>
          </cell>
          <cell r="E208" t="str">
            <v>900321661-0</v>
          </cell>
          <cell r="F208" t="str">
            <v>Julian Ochoa Alzate</v>
          </cell>
          <cell r="G208"/>
          <cell r="H208" t="str">
            <v>Calle 18A Sur No. 12G-66</v>
          </cell>
          <cell r="I208" t="str">
            <v>Bogotá, D.C.</v>
          </cell>
          <cell r="J208" t="str">
            <v>Regional</v>
          </cell>
          <cell r="K208"/>
          <cell r="L208" t="str">
            <v>3222512172 -3214796641</v>
          </cell>
          <cell r="M208" t="str">
            <v>jochoa@funeducol.edu.co
administrativo@funeducol.edu.co
educolcp@funeducol.edu.co</v>
          </cell>
          <cell r="N208" t="str">
            <v>SRD</v>
          </cell>
          <cell r="O208" t="str">
            <v>Internado</v>
          </cell>
          <cell r="P208"/>
          <cell r="Q208" t="str">
            <v>Con PARD</v>
          </cell>
          <cell r="R208"/>
          <cell r="S208" t="str">
            <v>1100-947-2021</v>
          </cell>
          <cell r="T208">
            <v>50</v>
          </cell>
          <cell r="U208">
            <v>44545</v>
          </cell>
          <cell r="V208">
            <v>44546</v>
          </cell>
          <cell r="W208">
            <v>44773</v>
          </cell>
          <cell r="X208">
            <v>560702650</v>
          </cell>
          <cell r="Y208" t="str">
            <v>Sarai Lagos Archila</v>
          </cell>
          <cell r="Z208" t="str">
            <v>Profesional coordinación técnica Protección</v>
          </cell>
        </row>
        <row r="209">
          <cell r="B209" t="str">
            <v>11-153-208</v>
          </cell>
          <cell r="C209" t="str">
            <v>Bogotá</v>
          </cell>
          <cell r="D209" t="str">
            <v>Fundación María madre de los niños</v>
          </cell>
          <cell r="E209" t="str">
            <v>900423931-2</v>
          </cell>
          <cell r="F209" t="str">
            <v>Luz Myriam Vargas Puerto</v>
          </cell>
          <cell r="G209"/>
          <cell r="H209" t="str">
            <v>Finca San Jose - Vereda Fonquetá</v>
          </cell>
          <cell r="I209" t="str">
            <v>Chía</v>
          </cell>
          <cell r="J209" t="str">
            <v>Regional</v>
          </cell>
          <cell r="K209">
            <v>8629920</v>
          </cell>
          <cell r="L209" t="str">
            <v xml:space="preserve">
3114584142</v>
          </cell>
          <cell r="M209" t="str">
            <v>fundacionmariamadredelosninos@gmail.com</v>
          </cell>
          <cell r="N209" t="str">
            <v>SRD</v>
          </cell>
          <cell r="O209" t="str">
            <v>Internado</v>
          </cell>
          <cell r="P209"/>
          <cell r="Q209" t="str">
            <v>Con PARD</v>
          </cell>
          <cell r="R209"/>
          <cell r="S209" t="str">
            <v>1100-948-2021</v>
          </cell>
          <cell r="T209">
            <v>97</v>
          </cell>
          <cell r="U209">
            <v>44545</v>
          </cell>
          <cell r="V209">
            <v>44546</v>
          </cell>
          <cell r="W209">
            <v>44773</v>
          </cell>
          <cell r="X209">
            <v>1087763141</v>
          </cell>
          <cell r="Y209" t="str">
            <v>Sarai Lagos Archila</v>
          </cell>
          <cell r="Z209" t="str">
            <v>Profesional coordinación técnica Protección</v>
          </cell>
        </row>
        <row r="210">
          <cell r="B210" t="str">
            <v>11-96-209</v>
          </cell>
          <cell r="C210" t="str">
            <v>Bogotá</v>
          </cell>
          <cell r="D210" t="str">
            <v>Fundación centro de rehabilitación Superar</v>
          </cell>
          <cell r="E210" t="str">
            <v>900516167-1</v>
          </cell>
          <cell r="F210" t="str">
            <v>Gloria Stella Bustamante Opsina</v>
          </cell>
          <cell r="G210" t="str">
            <v>Sede Arcoiris</v>
          </cell>
          <cell r="H210" t="str">
            <v>Kilómetro 71 vía Fusagasugá vereda Cucharal</v>
          </cell>
          <cell r="I210" t="str">
            <v>Fusagasugá</v>
          </cell>
          <cell r="J210" t="str">
            <v>CZ Tunjuelito</v>
          </cell>
          <cell r="K210"/>
          <cell r="L210">
            <v>3202752007</v>
          </cell>
          <cell r="M210" t="str">
            <v>superarf@gmail.com-superarf2019@gmail.com- superar.arcoiris@gmail.com</v>
          </cell>
          <cell r="N210" t="str">
            <v>SRD</v>
          </cell>
          <cell r="O210" t="str">
            <v>Internado</v>
          </cell>
          <cell r="P210"/>
          <cell r="Q210" t="str">
            <v>Discapacidad</v>
          </cell>
          <cell r="R210" t="str">
            <v>Intelectual</v>
          </cell>
          <cell r="S210" t="str">
            <v>1100-949-2021</v>
          </cell>
          <cell r="T210">
            <v>108</v>
          </cell>
          <cell r="U210">
            <v>44546</v>
          </cell>
          <cell r="V210">
            <v>44546</v>
          </cell>
          <cell r="W210">
            <v>44773</v>
          </cell>
          <cell r="X210">
            <v>1404394512</v>
          </cell>
          <cell r="Y210" t="str">
            <v>Ingrid Yohana Castiblanco Sanguino</v>
          </cell>
          <cell r="Z210" t="str">
            <v>Profesional coordinación técnica Protección</v>
          </cell>
        </row>
        <row r="211">
          <cell r="B211" t="str">
            <v>11-47-210</v>
          </cell>
          <cell r="C211" t="str">
            <v>Bogotá</v>
          </cell>
          <cell r="D211" t="str">
            <v>Congregación religiosos terciarios capuchinos nuestra señora de los dolores</v>
          </cell>
          <cell r="E211" t="str">
            <v>860005068-3</v>
          </cell>
          <cell r="F211" t="str">
            <v>Padre Arnoldo De Jesus Acosta Benjumea- Suplente Padre Gil Correa Hector Anibal</v>
          </cell>
          <cell r="G211"/>
          <cell r="H211" t="str">
            <v>Calle 21 No. 5-74 Barrio San Pedro</v>
          </cell>
          <cell r="I211" t="str">
            <v>Madrid</v>
          </cell>
          <cell r="J211" t="str">
            <v>Regional</v>
          </cell>
          <cell r="K211"/>
          <cell r="L211">
            <v>3113678811</v>
          </cell>
          <cell r="M211" t="str">
            <v>contabilidadopannp@gmail.com
coord.juniormadrid@opanamigo.org
direccion@opanamigo.org</v>
          </cell>
          <cell r="N211" t="str">
            <v>SRD</v>
          </cell>
          <cell r="O211" t="str">
            <v>Internado</v>
          </cell>
          <cell r="P211"/>
          <cell r="Q211" t="str">
            <v>Con PARD</v>
          </cell>
          <cell r="R211"/>
          <cell r="S211" t="str">
            <v>1100-950-2021</v>
          </cell>
          <cell r="T211">
            <v>50</v>
          </cell>
          <cell r="U211">
            <v>44546</v>
          </cell>
          <cell r="V211">
            <v>44546</v>
          </cell>
          <cell r="W211">
            <v>44773</v>
          </cell>
          <cell r="X211">
            <v>560702650</v>
          </cell>
          <cell r="Y211" t="str">
            <v>Sarai Lagos Archila</v>
          </cell>
          <cell r="Z211" t="str">
            <v>Profesional coordinación técnica Protección</v>
          </cell>
        </row>
        <row r="212">
          <cell r="B212" t="str">
            <v>11-135-211</v>
          </cell>
          <cell r="C212" t="str">
            <v>Bogotá</v>
          </cell>
          <cell r="D212" t="str">
            <v>Fundación hogares Claret</v>
          </cell>
          <cell r="E212" t="str">
            <v>800098983-8</v>
          </cell>
          <cell r="F212" t="str">
            <v>Carmen Yanneth Vargas Ardila</v>
          </cell>
          <cell r="G212" t="str">
            <v>San Gabriel</v>
          </cell>
          <cell r="H212" t="str">
            <v>Carrera 6 No. 5B-04 Sur Barrio Villa Javier</v>
          </cell>
          <cell r="I212" t="str">
            <v>Bogotá, D.C.</v>
          </cell>
          <cell r="J212" t="str">
            <v>Todos Los Centros
 Zonales</v>
          </cell>
          <cell r="K212">
            <v>2331050</v>
          </cell>
          <cell r="L212">
            <v>3112569381</v>
          </cell>
          <cell r="M212" t="str">
            <v>auxiliar.sangabriel@hclaret.org</v>
          </cell>
          <cell r="N212" t="str">
            <v>SRD</v>
          </cell>
          <cell r="O212" t="str">
            <v>Centro de emergencia</v>
          </cell>
          <cell r="P212"/>
          <cell r="Q212" t="str">
            <v>Con PARD</v>
          </cell>
          <cell r="R212"/>
          <cell r="S212" t="str">
            <v>1100-951-2021</v>
          </cell>
          <cell r="T212">
            <v>80</v>
          </cell>
          <cell r="U212">
            <v>44545</v>
          </cell>
          <cell r="V212">
            <v>44546</v>
          </cell>
          <cell r="W212">
            <v>44773</v>
          </cell>
          <cell r="X212">
            <v>1074605120</v>
          </cell>
          <cell r="Y212" t="str">
            <v>Erika Alexandra Valencia Ospina</v>
          </cell>
          <cell r="Z212" t="str">
            <v>Profesional coordinación técnica Protección</v>
          </cell>
        </row>
        <row r="213">
          <cell r="B213" t="str">
            <v>11-38-212</v>
          </cell>
          <cell r="C213" t="str">
            <v>Bogotá</v>
          </cell>
          <cell r="D213" t="str">
            <v>Centro MYA</v>
          </cell>
          <cell r="E213" t="str">
            <v>860020533-1</v>
          </cell>
          <cell r="F213" t="str">
            <v>Letty Buitrago Gonzalez</v>
          </cell>
          <cell r="G213" t="str">
            <v>Sede Bogota</v>
          </cell>
          <cell r="H213" t="str">
            <v>Carrera 67 No. 180-15</v>
          </cell>
          <cell r="I213" t="str">
            <v>Bogotá, D.C.</v>
          </cell>
          <cell r="J213" t="str">
            <v>CZ Usaquén</v>
          </cell>
          <cell r="K213">
            <v>6711070</v>
          </cell>
          <cell r="L213" t="str">
            <v>3203470404-3143575168</v>
          </cell>
          <cell r="M213" t="str">
            <v>habilitacion@centromya.org - centromya@centromya.org</v>
          </cell>
          <cell r="N213" t="str">
            <v>SRD</v>
          </cell>
          <cell r="O213" t="str">
            <v>Internado</v>
          </cell>
          <cell r="P213"/>
          <cell r="Q213" t="str">
            <v>Discapacidad</v>
          </cell>
          <cell r="R213" t="str">
            <v>Intelectual</v>
          </cell>
          <cell r="S213" t="str">
            <v>1100-952-2021</v>
          </cell>
          <cell r="T213">
            <v>66</v>
          </cell>
          <cell r="U213">
            <v>44546</v>
          </cell>
          <cell r="V213">
            <v>44546</v>
          </cell>
          <cell r="W213">
            <v>44773</v>
          </cell>
          <cell r="X213">
            <v>1684554556</v>
          </cell>
          <cell r="Y213" t="str">
            <v>Ingrid Yohana Castiblanco Sanguino</v>
          </cell>
          <cell r="Z213" t="str">
            <v>Profesional coordinación técnica Protección</v>
          </cell>
        </row>
        <row r="214">
          <cell r="B214" t="str">
            <v>11-38-213</v>
          </cell>
          <cell r="C214" t="str">
            <v>Bogotá</v>
          </cell>
          <cell r="D214" t="str">
            <v>Centro MYA</v>
          </cell>
          <cell r="E214" t="str">
            <v>860020533-1</v>
          </cell>
          <cell r="F214" t="str">
            <v>Letty Buitrago Gonzalez</v>
          </cell>
          <cell r="G214" t="str">
            <v>Sede La Calera</v>
          </cell>
          <cell r="H214" t="str">
            <v>Finca el Mirador de los Ángeles Vereda el Márquez</v>
          </cell>
          <cell r="I214" t="str">
            <v>La Calera</v>
          </cell>
          <cell r="J214" t="str">
            <v>CZ Usaquén</v>
          </cell>
          <cell r="K214">
            <v>6711070</v>
          </cell>
          <cell r="L214" t="str">
            <v>3203470404 - 3143575168</v>
          </cell>
          <cell r="M214" t="str">
            <v>centromya@centromya.org</v>
          </cell>
          <cell r="N214" t="str">
            <v>SRD</v>
          </cell>
          <cell r="O214" t="str">
            <v>Internado</v>
          </cell>
          <cell r="P214"/>
          <cell r="Q214" t="str">
            <v>Discapacidad</v>
          </cell>
          <cell r="R214" t="str">
            <v>Intelectual</v>
          </cell>
          <cell r="S214" t="str">
            <v>1100-952-2021</v>
          </cell>
          <cell r="T214">
            <v>63</v>
          </cell>
          <cell r="U214">
            <v>44546</v>
          </cell>
          <cell r="V214">
            <v>44546</v>
          </cell>
          <cell r="W214">
            <v>44773</v>
          </cell>
          <cell r="X214"/>
          <cell r="Y214" t="str">
            <v>Ingrid Yohana Castiblanco Sanguino</v>
          </cell>
          <cell r="Z214" t="str">
            <v>Profesional coordinación técnica Protección</v>
          </cell>
        </row>
        <row r="215">
          <cell r="B215" t="str">
            <v>11-52-214</v>
          </cell>
          <cell r="C215" t="str">
            <v>Bogotá</v>
          </cell>
          <cell r="D215" t="str">
            <v>Corporación amor por Colombia</v>
          </cell>
          <cell r="E215" t="str">
            <v>830085547-2</v>
          </cell>
          <cell r="F215" t="str">
            <v>Magnolia Celis Torres</v>
          </cell>
          <cell r="G215"/>
          <cell r="H215" t="str">
            <v>Calle 78 No. 62-12</v>
          </cell>
          <cell r="I215" t="str">
            <v>Bogotá, D.C.</v>
          </cell>
          <cell r="J215" t="str">
            <v>Regional</v>
          </cell>
          <cell r="K215">
            <v>2318390</v>
          </cell>
          <cell r="L215">
            <v>3105591673</v>
          </cell>
          <cell r="M215" t="str">
            <v>coordinacion.hm@axc.com.co; direccion@axc.com.co</v>
          </cell>
          <cell r="N215" t="str">
            <v>SRD</v>
          </cell>
          <cell r="O215" t="str">
            <v>Internado</v>
          </cell>
          <cell r="P215"/>
          <cell r="Q215" t="str">
            <v>Con PARD</v>
          </cell>
          <cell r="R215"/>
          <cell r="S215" t="str">
            <v>1100-953-2021</v>
          </cell>
          <cell r="T215">
            <v>83</v>
          </cell>
          <cell r="U215">
            <v>44545</v>
          </cell>
          <cell r="V215">
            <v>44546</v>
          </cell>
          <cell r="W215">
            <v>44773</v>
          </cell>
          <cell r="X215">
            <v>930766399</v>
          </cell>
          <cell r="Y215" t="str">
            <v>Sarai Lagos Archila</v>
          </cell>
          <cell r="Z215" t="str">
            <v>Profesional coordinación técnica Protección</v>
          </cell>
        </row>
        <row r="216">
          <cell r="B216" t="str">
            <v>11-52-215</v>
          </cell>
          <cell r="C216" t="str">
            <v>Bogotá</v>
          </cell>
          <cell r="D216" t="str">
            <v>Corporación amor por Colombia</v>
          </cell>
          <cell r="E216" t="str">
            <v>830085547-2</v>
          </cell>
          <cell r="F216" t="str">
            <v>Magnolia Celis Torres</v>
          </cell>
          <cell r="G216"/>
          <cell r="H216" t="str">
            <v>Calle 78A No. 62-21</v>
          </cell>
          <cell r="I216" t="str">
            <v>Bogotá, D.C.</v>
          </cell>
          <cell r="J216" t="str">
            <v>Regional</v>
          </cell>
          <cell r="K216">
            <v>2318390</v>
          </cell>
          <cell r="L216">
            <v>3105591673</v>
          </cell>
          <cell r="M216" t="str">
            <v>coordinacion.hm@axc.com.co; direccion@axc.com.co</v>
          </cell>
          <cell r="N216" t="str">
            <v>SRD</v>
          </cell>
          <cell r="O216" t="str">
            <v>Internado</v>
          </cell>
          <cell r="P216"/>
          <cell r="Q216" t="str">
            <v>Con PARD</v>
          </cell>
          <cell r="R216"/>
          <cell r="S216" t="str">
            <v>1100-953-2021</v>
          </cell>
          <cell r="T216"/>
          <cell r="U216">
            <v>44545</v>
          </cell>
          <cell r="V216">
            <v>44546</v>
          </cell>
          <cell r="W216">
            <v>44773</v>
          </cell>
          <cell r="X216"/>
          <cell r="Y216" t="str">
            <v>Sarai Lagos Archila</v>
          </cell>
          <cell r="Z216" t="str">
            <v>Profesional coordinación técnica Protección</v>
          </cell>
        </row>
        <row r="217">
          <cell r="B217" t="str">
            <v>11-99-216</v>
          </cell>
          <cell r="C217" t="str">
            <v>Bogotá</v>
          </cell>
          <cell r="D217" t="str">
            <v>Fundación centro terapéutico infantil - CETI</v>
          </cell>
          <cell r="E217" t="str">
            <v>860354443-9</v>
          </cell>
          <cell r="F217" t="str">
            <v>Gladys Saenz Suarez</v>
          </cell>
          <cell r="G217"/>
          <cell r="H217" t="str">
            <v>Calle 67 No. 28A-35</v>
          </cell>
          <cell r="I217" t="str">
            <v>Bogotá, D.C.</v>
          </cell>
          <cell r="J217" t="str">
            <v>CZ Engativa</v>
          </cell>
          <cell r="K217" t="str">
            <v>2505351-2509099</v>
          </cell>
          <cell r="L217" t="str">
            <v>3006362186-3107677759</v>
          </cell>
          <cell r="M217" t="str">
            <v>funceti@hotmail.com</v>
          </cell>
          <cell r="N217" t="str">
            <v>SRD</v>
          </cell>
          <cell r="O217" t="str">
            <v>Internado</v>
          </cell>
          <cell r="P217"/>
          <cell r="Q217" t="str">
            <v>Discapacidad</v>
          </cell>
          <cell r="R217" t="str">
            <v>Intelectual</v>
          </cell>
          <cell r="S217" t="str">
            <v>1100-954-2021</v>
          </cell>
          <cell r="T217">
            <v>30</v>
          </cell>
          <cell r="U217">
            <v>44546</v>
          </cell>
          <cell r="V217">
            <v>44546</v>
          </cell>
          <cell r="W217">
            <v>44773</v>
          </cell>
          <cell r="X217">
            <v>390642920</v>
          </cell>
          <cell r="Y217" t="str">
            <v>Ingrid Yohana Castiblanco Sanguino</v>
          </cell>
          <cell r="Z217" t="str">
            <v>Profesional coordinación técnica Protección</v>
          </cell>
        </row>
        <row r="218">
          <cell r="B218" t="str">
            <v>11-11-217</v>
          </cell>
          <cell r="C218" t="str">
            <v>Bogotá</v>
          </cell>
          <cell r="D218" t="str">
            <v>Asociación cristiana de jóvenes de Bogotá y Cundinamarca – ACJ YMCA</v>
          </cell>
          <cell r="E218" t="str">
            <v>860018862-1</v>
          </cell>
          <cell r="F218" t="str">
            <v>Gloria Cecilia Hidalgo Franco</v>
          </cell>
          <cell r="G218" t="str">
            <v>Hogar Shekinah</v>
          </cell>
          <cell r="H218" t="str">
            <v>Transversal 26A Bis No. 45A-18 Barrio Claret</v>
          </cell>
          <cell r="I218" t="str">
            <v>Bogotá, D.C.</v>
          </cell>
          <cell r="J218" t="str">
            <v>CZ Tunjuelito</v>
          </cell>
          <cell r="K218">
            <v>2797885</v>
          </cell>
          <cell r="L218">
            <v>3204087437</v>
          </cell>
          <cell r="M218" t="str">
            <v>hogarshekinah@ymcabogota.org</v>
          </cell>
          <cell r="N218" t="str">
            <v>SRD</v>
          </cell>
          <cell r="O218" t="str">
            <v>Externado</v>
          </cell>
          <cell r="P218" t="str">
            <v>Media jornada</v>
          </cell>
          <cell r="Q218" t="str">
            <v>Con PARD</v>
          </cell>
          <cell r="R218"/>
          <cell r="S218" t="str">
            <v>1100-955-2021</v>
          </cell>
          <cell r="T218">
            <v>60</v>
          </cell>
          <cell r="U218">
            <v>44545</v>
          </cell>
          <cell r="V218">
            <v>44546</v>
          </cell>
          <cell r="W218">
            <v>44773</v>
          </cell>
          <cell r="X218">
            <v>245893020</v>
          </cell>
          <cell r="Y218" t="str">
            <v>Erika Alexandra Valencia Ospina</v>
          </cell>
          <cell r="Z218" t="str">
            <v>Profesional coordinación técnica Protección</v>
          </cell>
        </row>
        <row r="219">
          <cell r="B219" t="str">
            <v>11-202-218</v>
          </cell>
          <cell r="C219" t="str">
            <v>Bogotá</v>
          </cell>
          <cell r="D219" t="str">
            <v>Fundación Significarte</v>
          </cell>
          <cell r="E219" t="str">
            <v>901034401-5</v>
          </cell>
          <cell r="F219" t="str">
            <v>Isaira Patricia Espitia Petro</v>
          </cell>
          <cell r="G219"/>
          <cell r="H219" t="str">
            <v>Carrera 72 No. 127C-71</v>
          </cell>
          <cell r="I219" t="str">
            <v>Bogotá, D.C.</v>
          </cell>
          <cell r="J219" t="str">
            <v>CZ Creer</v>
          </cell>
          <cell r="K219">
            <v>6945681</v>
          </cell>
          <cell r="L219" t="str">
            <v>3005277640
3014348956</v>
          </cell>
          <cell r="M219" t="str">
            <v>fsignificarte@gmail.com
coorsignificarte@gmail.com</v>
          </cell>
          <cell r="N219" t="str">
            <v>SRD</v>
          </cell>
          <cell r="O219" t="str">
            <v>Internado</v>
          </cell>
          <cell r="P219"/>
          <cell r="Q219" t="str">
            <v>Gestantes</v>
          </cell>
          <cell r="R219"/>
          <cell r="S219" t="str">
            <v>1100-956-2021</v>
          </cell>
          <cell r="T219">
            <v>38</v>
          </cell>
          <cell r="U219">
            <v>44545</v>
          </cell>
          <cell r="V219">
            <v>44546</v>
          </cell>
          <cell r="W219">
            <v>44773</v>
          </cell>
          <cell r="X219">
            <v>439903863</v>
          </cell>
          <cell r="Y219" t="str">
            <v>Erika Alexandra Valencia Ospina</v>
          </cell>
          <cell r="Z219" t="str">
            <v>Profesional coordinación técnica Protección</v>
          </cell>
        </row>
        <row r="220">
          <cell r="B220" t="str">
            <v>11-22-219</v>
          </cell>
          <cell r="C220" t="str">
            <v>Bogotá</v>
          </cell>
          <cell r="D220" t="str">
            <v>Asociación nuevo futuro de Colombia</v>
          </cell>
          <cell r="E220" t="str">
            <v>800230540-4</v>
          </cell>
          <cell r="F220" t="str">
            <v>Maria Victoria Jaramillo</v>
          </cell>
          <cell r="G220"/>
          <cell r="H220" t="str">
            <v>Transversal 7 Bis A No. 108A -19 Barrio Santa Occidental</v>
          </cell>
          <cell r="I220" t="str">
            <v>Bogotá, D.C.</v>
          </cell>
          <cell r="J220" t="str">
            <v>Regional</v>
          </cell>
          <cell r="K220" t="str">
            <v xml:space="preserve">
6969141</v>
          </cell>
          <cell r="L220" t="str">
            <v>3132106257
3024232208</v>
          </cell>
          <cell r="M220" t="str">
            <v>casa.universitaria@nuevofuturocolombia.org</v>
          </cell>
          <cell r="N220" t="str">
            <v>SRD</v>
          </cell>
          <cell r="O220" t="str">
            <v>Casa universitaria</v>
          </cell>
          <cell r="P220"/>
          <cell r="Q220" t="str">
            <v>Con PARD</v>
          </cell>
          <cell r="R220"/>
          <cell r="S220" t="str">
            <v>1100-957-2021</v>
          </cell>
          <cell r="T220">
            <v>16</v>
          </cell>
          <cell r="U220">
            <v>44546</v>
          </cell>
          <cell r="V220">
            <v>44546</v>
          </cell>
          <cell r="W220">
            <v>44773</v>
          </cell>
          <cell r="X220">
            <v>193471240</v>
          </cell>
          <cell r="Y220" t="str">
            <v>Sarai Lagos Archila</v>
          </cell>
          <cell r="Z220" t="str">
            <v>Profesional coordinación técnica Protección</v>
          </cell>
        </row>
        <row r="221">
          <cell r="B221" t="str">
            <v>11-3-220</v>
          </cell>
          <cell r="C221" t="str">
            <v>Bogotá</v>
          </cell>
          <cell r="D221" t="str">
            <v>Albergue infantil Mama Yolanda</v>
          </cell>
          <cell r="E221" t="str">
            <v>860009262-4</v>
          </cell>
          <cell r="F221" t="str">
            <v>Diana Marcela Fernandez</v>
          </cell>
          <cell r="G221" t="str">
            <v>San Juan</v>
          </cell>
          <cell r="H221" t="str">
            <v>Calle 3 No. 78C-08</v>
          </cell>
          <cell r="I221" t="str">
            <v>Bogotá, D.C.</v>
          </cell>
          <cell r="J221" t="str">
            <v>Regional</v>
          </cell>
          <cell r="K221" t="str">
            <v>8109711
8109668
7498876</v>
          </cell>
          <cell r="L221" t="str">
            <v xml:space="preserve">3023735057
</v>
          </cell>
          <cell r="M221" t="str">
            <v>tecnicofunmamayolanda@gmail.com; coordfunmamayolanda@gmail.com</v>
          </cell>
          <cell r="N221" t="str">
            <v>SRD</v>
          </cell>
          <cell r="O221" t="str">
            <v>Internado</v>
          </cell>
          <cell r="P221"/>
          <cell r="Q221" t="str">
            <v>Con PARD</v>
          </cell>
          <cell r="R221"/>
          <cell r="S221" t="str">
            <v>1100-958-2021</v>
          </cell>
          <cell r="T221">
            <v>50</v>
          </cell>
          <cell r="U221">
            <v>44545</v>
          </cell>
          <cell r="V221">
            <v>44546</v>
          </cell>
          <cell r="W221">
            <v>44773</v>
          </cell>
          <cell r="X221">
            <v>563202650</v>
          </cell>
          <cell r="Y221" t="str">
            <v>Sarai Lagos Archila</v>
          </cell>
          <cell r="Z221" t="str">
            <v>Profesional coordinación técnica Protección</v>
          </cell>
        </row>
        <row r="222">
          <cell r="B222" t="str">
            <v>11-3-221</v>
          </cell>
          <cell r="C222" t="str">
            <v>Bogotá</v>
          </cell>
          <cell r="D222" t="str">
            <v>Albergue infantil Mama Yolanda</v>
          </cell>
          <cell r="E222" t="str">
            <v>860009262-4</v>
          </cell>
          <cell r="F222" t="str">
            <v>Diana Marcela Fernandez</v>
          </cell>
          <cell r="G222" t="str">
            <v>San Jorge</v>
          </cell>
          <cell r="H222" t="str">
            <v>Calle 27B Sur No. 37-06</v>
          </cell>
          <cell r="I222" t="str">
            <v>Bogotá, D.C.</v>
          </cell>
          <cell r="J222" t="str">
            <v>Regional</v>
          </cell>
          <cell r="K222" t="str">
            <v>8109711
8109668
7498876</v>
          </cell>
          <cell r="L222" t="str">
            <v xml:space="preserve">3023735057
</v>
          </cell>
          <cell r="M222" t="str">
            <v>tecnicofunmamayolanda@gmail.com; coordfunmamayolanda@gmail.com</v>
          </cell>
          <cell r="N222" t="str">
            <v>SRD</v>
          </cell>
          <cell r="O222" t="str">
            <v>Internado</v>
          </cell>
          <cell r="P222"/>
          <cell r="Q222" t="str">
            <v>Con PARD</v>
          </cell>
          <cell r="R222"/>
          <cell r="S222" t="str">
            <v>1100-958-2021</v>
          </cell>
          <cell r="T222"/>
          <cell r="U222">
            <v>44545</v>
          </cell>
          <cell r="V222">
            <v>44546</v>
          </cell>
          <cell r="W222">
            <v>44773</v>
          </cell>
          <cell r="X222"/>
          <cell r="Y222" t="str">
            <v>Sarai Lagos Archila</v>
          </cell>
          <cell r="Z222" t="str">
            <v>Profesional coordinación técnica Protección</v>
          </cell>
        </row>
        <row r="223">
          <cell r="B223" t="str">
            <v>11-244-222</v>
          </cell>
          <cell r="C223" t="str">
            <v>Bogotá</v>
          </cell>
          <cell r="D223" t="str">
            <v>Organización pro niñez indefensa - OPNI</v>
          </cell>
          <cell r="E223" t="str">
            <v>860036764-4</v>
          </cell>
          <cell r="F223" t="str">
            <v>Marina Villamizar Rincon</v>
          </cell>
          <cell r="G223" t="str">
            <v>Acogida</v>
          </cell>
          <cell r="H223" t="str">
            <v>Calle 12B No. 22-38</v>
          </cell>
          <cell r="I223" t="str">
            <v>Bogotá, D.C.</v>
          </cell>
          <cell r="J223" t="str">
            <v>Regional</v>
          </cell>
          <cell r="K223"/>
          <cell r="L223">
            <v>3142968666</v>
          </cell>
          <cell r="M223" t="str">
            <v>asociacionopni@hotmail.com
opnisecretaria@hotmail.es direccion@organizacionopni.org</v>
          </cell>
          <cell r="N223" t="str">
            <v>SRD</v>
          </cell>
          <cell r="O223" t="str">
            <v>Internado</v>
          </cell>
          <cell r="P223"/>
          <cell r="Q223" t="str">
            <v>Con PARD</v>
          </cell>
          <cell r="R223"/>
          <cell r="S223" t="str">
            <v>1100-959-2021</v>
          </cell>
          <cell r="T223">
            <v>58</v>
          </cell>
          <cell r="U223">
            <v>44545</v>
          </cell>
          <cell r="V223">
            <v>44546</v>
          </cell>
          <cell r="W223">
            <v>44773</v>
          </cell>
          <cell r="X223">
            <v>652915074</v>
          </cell>
          <cell r="Y223" t="str">
            <v>Sarai Lagos Archila</v>
          </cell>
          <cell r="Z223" t="str">
            <v>Profesional coordinación técnica Protección</v>
          </cell>
        </row>
        <row r="224">
          <cell r="B224" t="str">
            <v>11-244-223</v>
          </cell>
          <cell r="C224" t="str">
            <v>Bogotá</v>
          </cell>
          <cell r="D224" t="str">
            <v>Organización pro niñez indefensa - OPNI</v>
          </cell>
          <cell r="E224" t="str">
            <v>860036764-4</v>
          </cell>
          <cell r="F224" t="str">
            <v>Marina Villamizar Rincon</v>
          </cell>
          <cell r="G224"/>
          <cell r="H224" t="str">
            <v>Vereda Pastor Ospina - Finca el Rastrojo</v>
          </cell>
          <cell r="I224" t="str">
            <v>Guasca</v>
          </cell>
          <cell r="J224" t="str">
            <v>Regional</v>
          </cell>
          <cell r="K224"/>
          <cell r="L224">
            <v>3142968666</v>
          </cell>
          <cell r="M224" t="str">
            <v>asociacionopni@hotmail.com
opnisecretaria@hotmail.es direccion@organizacionopni.org</v>
          </cell>
          <cell r="N224" t="str">
            <v>SRD</v>
          </cell>
          <cell r="O224" t="str">
            <v>Internado</v>
          </cell>
          <cell r="P224"/>
          <cell r="Q224" t="str">
            <v>Con PARD</v>
          </cell>
          <cell r="R224"/>
          <cell r="S224" t="str">
            <v>1100-959-2021</v>
          </cell>
          <cell r="T224"/>
          <cell r="U224">
            <v>44545</v>
          </cell>
          <cell r="V224">
            <v>44546</v>
          </cell>
          <cell r="W224">
            <v>44773</v>
          </cell>
          <cell r="X224"/>
          <cell r="Y224" t="str">
            <v>Sarai Lagos Archila</v>
          </cell>
          <cell r="Z224" t="str">
            <v>Profesional coordinación técnica Protección</v>
          </cell>
        </row>
        <row r="225">
          <cell r="B225" t="str">
            <v>11-47-224</v>
          </cell>
          <cell r="C225" t="str">
            <v>Bogotá</v>
          </cell>
          <cell r="D225" t="str">
            <v>Congregación religiosos terciarios capuchinos nuestra señora de los dolores</v>
          </cell>
          <cell r="E225" t="str">
            <v>860005068-3</v>
          </cell>
          <cell r="F225" t="str">
            <v>Padre Arnoldo De Jesus Acosta Benjumea- Suplente Padre Gil Correa Hector Anibal</v>
          </cell>
          <cell r="G225" t="str">
            <v>Sede San Gregorio</v>
          </cell>
          <cell r="H225" t="str">
            <v>Kilómetro 2 Vía Siberia</v>
          </cell>
          <cell r="I225" t="str">
            <v>Cota</v>
          </cell>
          <cell r="J225" t="str">
            <v>Regional</v>
          </cell>
          <cell r="K225"/>
          <cell r="L225">
            <v>3115134247</v>
          </cell>
          <cell r="M225" t="str">
            <v>sangregorio@sangregoriocota.org</v>
          </cell>
          <cell r="N225" t="str">
            <v>SRD</v>
          </cell>
          <cell r="O225" t="str">
            <v>Internado</v>
          </cell>
          <cell r="P225"/>
          <cell r="Q225" t="str">
            <v>Con PARD</v>
          </cell>
          <cell r="R225"/>
          <cell r="S225" t="str">
            <v>1100-960-2021</v>
          </cell>
          <cell r="T225">
            <v>180</v>
          </cell>
          <cell r="U225">
            <v>44546</v>
          </cell>
          <cell r="V225">
            <v>44546</v>
          </cell>
          <cell r="W225">
            <v>44773</v>
          </cell>
          <cell r="X225">
            <v>2018529540</v>
          </cell>
          <cell r="Y225" t="str">
            <v>Sarai Lagos Archila</v>
          </cell>
          <cell r="Z225" t="str">
            <v>Profesional coordinación técnica Protección</v>
          </cell>
        </row>
        <row r="226">
          <cell r="B226" t="str">
            <v>11-52-225</v>
          </cell>
          <cell r="C226" t="str">
            <v>Bogotá</v>
          </cell>
          <cell r="D226" t="str">
            <v>Corporación amor por Colombia</v>
          </cell>
          <cell r="E226" t="str">
            <v>830085547-2</v>
          </cell>
          <cell r="F226" t="str">
            <v>Magnolia Celis Torres</v>
          </cell>
          <cell r="G226"/>
          <cell r="H226" t="str">
            <v>Calle 78 A No. 69 B-45 - Barrio las Ferias</v>
          </cell>
          <cell r="I226" t="str">
            <v>Bogotá, D.C.</v>
          </cell>
          <cell r="J226" t="str">
            <v>Regional</v>
          </cell>
          <cell r="K226" t="str">
            <v xml:space="preserve">
5650369
</v>
          </cell>
          <cell r="L226">
            <v>3204677425</v>
          </cell>
          <cell r="M226" t="str">
            <v>coordinaciondiscapacidad.sustitutosch@axc.com.co</v>
          </cell>
          <cell r="N226" t="str">
            <v>SRD</v>
          </cell>
          <cell r="O226" t="str">
            <v>Hogar sustituto entidad</v>
          </cell>
          <cell r="P226"/>
          <cell r="Q226" t="str">
            <v>Discapacidad</v>
          </cell>
          <cell r="R226"/>
          <cell r="S226" t="str">
            <v>1100-961-2021</v>
          </cell>
          <cell r="T226">
            <v>60</v>
          </cell>
          <cell r="U226">
            <v>44546</v>
          </cell>
          <cell r="V226">
            <v>44546</v>
          </cell>
          <cell r="W226">
            <v>44773</v>
          </cell>
          <cell r="X226">
            <v>858646530</v>
          </cell>
          <cell r="Y226" t="str">
            <v>Viviana Ortiz Alfonso</v>
          </cell>
          <cell r="Z226" t="str">
            <v>Profesional coordinación técnica Protección</v>
          </cell>
        </row>
        <row r="227">
          <cell r="B227" t="str">
            <v>11-135-226</v>
          </cell>
          <cell r="C227" t="str">
            <v>Bogotá</v>
          </cell>
          <cell r="D227" t="str">
            <v>Fundación hogares Claret</v>
          </cell>
          <cell r="E227" t="str">
            <v>800098983-8</v>
          </cell>
          <cell r="F227" t="str">
            <v>Carmen Yanneth Vargas Ardila</v>
          </cell>
          <cell r="G227" t="str">
            <v>Casa Claret</v>
          </cell>
          <cell r="H227" t="str">
            <v>Calle 5A No. 23-56 Barrio el progreso</v>
          </cell>
          <cell r="I227" t="str">
            <v>Bogotá, D.C.</v>
          </cell>
          <cell r="J227" t="str">
            <v>Todos Los Centros
 Zonales</v>
          </cell>
          <cell r="K227"/>
          <cell r="L227">
            <v>310969357</v>
          </cell>
          <cell r="M227" t="str">
            <v>auxiliar.casaclaretcundi@fhclaret.org</v>
          </cell>
          <cell r="N227" t="str">
            <v>SRD</v>
          </cell>
          <cell r="O227" t="str">
            <v>Centro de emergencia</v>
          </cell>
          <cell r="P227"/>
          <cell r="Q227" t="str">
            <v>Con PARD</v>
          </cell>
          <cell r="R227"/>
          <cell r="S227" t="str">
            <v>1100-962-2021</v>
          </cell>
          <cell r="T227">
            <v>40</v>
          </cell>
          <cell r="U227">
            <v>44545</v>
          </cell>
          <cell r="V227">
            <v>44546</v>
          </cell>
          <cell r="W227">
            <v>44773</v>
          </cell>
          <cell r="X227">
            <v>537302560</v>
          </cell>
          <cell r="Y227" t="str">
            <v>Erika Alexandra Valencia Ospina</v>
          </cell>
          <cell r="Z227" t="str">
            <v>Profesional coordinación técnica Protección</v>
          </cell>
        </row>
        <row r="228">
          <cell r="B228" t="str">
            <v>11-7-227</v>
          </cell>
          <cell r="C228" t="str">
            <v>Bogotá</v>
          </cell>
          <cell r="D228" t="str">
            <v>Asociación centro de educación especial, rehabilitación y capacitación Renacer</v>
          </cell>
          <cell r="E228" t="str">
            <v>800016990-9</v>
          </cell>
          <cell r="F228" t="str">
            <v>Jose Ernesto Chaparro Sarmiento</v>
          </cell>
          <cell r="G228"/>
          <cell r="H228" t="str">
            <v>Calle 33 No. 19-36/25</v>
          </cell>
          <cell r="I228" t="str">
            <v>Bogotá, D.C.</v>
          </cell>
          <cell r="J228" t="str">
            <v>CZ San Cristobal</v>
          </cell>
          <cell r="K228" t="str">
            <v>2854007-6055323- 3063609</v>
          </cell>
          <cell r="L228" t="str">
            <v>3042165872 -3123716031</v>
          </cell>
          <cell r="M228" t="str">
            <v>insrenacer2@hotmail.com</v>
          </cell>
          <cell r="N228" t="str">
            <v>SRD</v>
          </cell>
          <cell r="O228" t="str">
            <v>Internado</v>
          </cell>
          <cell r="P228"/>
          <cell r="Q228" t="str">
            <v>Discapacidad</v>
          </cell>
          <cell r="R228" t="str">
            <v>Intelectual</v>
          </cell>
          <cell r="S228" t="str">
            <v>1100-963-2021</v>
          </cell>
          <cell r="T228">
            <v>52</v>
          </cell>
          <cell r="U228">
            <v>44546</v>
          </cell>
          <cell r="V228">
            <v>44546</v>
          </cell>
          <cell r="W228">
            <v>44773</v>
          </cell>
          <cell r="X228">
            <v>673667728</v>
          </cell>
          <cell r="Y228" t="str">
            <v>Ingrid Yohana Castiblanco Sanguino</v>
          </cell>
          <cell r="Z228" t="str">
            <v>Profesional coordinación técnica Protección</v>
          </cell>
        </row>
        <row r="229">
          <cell r="B229" t="str">
            <v>11-162-228</v>
          </cell>
          <cell r="C229" t="str">
            <v>Bogotá</v>
          </cell>
          <cell r="D229" t="str">
            <v>Fundación niños de los Andes</v>
          </cell>
          <cell r="E229" t="str">
            <v>800036578-2</v>
          </cell>
          <cell r="F229" t="str">
            <v>Diana Jeannette Zamudio Garzon</v>
          </cell>
          <cell r="G229" t="str">
            <v>Sede San Patrick</v>
          </cell>
          <cell r="H229" t="str">
            <v>Carrera 71D No. 121-22</v>
          </cell>
          <cell r="I229" t="str">
            <v>Bogotá, D.C.</v>
          </cell>
          <cell r="J229" t="str">
            <v>Regional</v>
          </cell>
          <cell r="K229"/>
          <cell r="L229" t="str">
            <v>3158670640 3163991701</v>
          </cell>
          <cell r="M229" t="str">
            <v>stpatrick@ninandes.org; dirgen@ninandes.org</v>
          </cell>
          <cell r="N229" t="str">
            <v>SRD</v>
          </cell>
          <cell r="O229" t="str">
            <v>Internado</v>
          </cell>
          <cell r="P229"/>
          <cell r="Q229" t="str">
            <v>Con PARD</v>
          </cell>
          <cell r="R229"/>
          <cell r="S229" t="str">
            <v>1100-964-2021</v>
          </cell>
          <cell r="T229">
            <v>34</v>
          </cell>
          <cell r="U229">
            <v>44546</v>
          </cell>
          <cell r="V229">
            <v>44546</v>
          </cell>
          <cell r="W229">
            <v>44773</v>
          </cell>
          <cell r="X229">
            <v>381277802</v>
          </cell>
          <cell r="Y229" t="str">
            <v>Sarai Lagos Archila</v>
          </cell>
          <cell r="Z229" t="str">
            <v>Profesional coordinación técnica Protección</v>
          </cell>
        </row>
        <row r="230">
          <cell r="B230" t="str">
            <v>11-52-229</v>
          </cell>
          <cell r="C230" t="str">
            <v>Bogotá</v>
          </cell>
          <cell r="D230" t="str">
            <v>Corporación amor por Colombia</v>
          </cell>
          <cell r="E230" t="str">
            <v>830085547-2</v>
          </cell>
          <cell r="F230" t="str">
            <v>Magnolia Celis Torres</v>
          </cell>
          <cell r="G230" t="str">
            <v>Hogar Nuestra Señora De Las Lajas</v>
          </cell>
          <cell r="H230" t="str">
            <v>Carrera 59B No. 129B-61</v>
          </cell>
          <cell r="I230" t="str">
            <v>Bogotá, D.C.</v>
          </cell>
          <cell r="J230" t="str">
            <v>CZ Engativa</v>
          </cell>
          <cell r="K230">
            <v>3860676</v>
          </cell>
          <cell r="L230" t="str">
            <v>3204688063-3223662560</v>
          </cell>
          <cell r="M230" t="str">
            <v>coordinacion.lajas@axc.com.co</v>
          </cell>
          <cell r="N230" t="str">
            <v>SRD</v>
          </cell>
          <cell r="O230" t="str">
            <v>Internado</v>
          </cell>
          <cell r="P230"/>
          <cell r="Q230" t="str">
            <v>Discapacidad</v>
          </cell>
          <cell r="R230" t="str">
            <v>Psicosocial</v>
          </cell>
          <cell r="S230" t="str">
            <v>1100-965-2021</v>
          </cell>
          <cell r="T230">
            <v>84</v>
          </cell>
          <cell r="U230">
            <v>44546</v>
          </cell>
          <cell r="V230">
            <v>44546</v>
          </cell>
          <cell r="W230">
            <v>44773</v>
          </cell>
          <cell r="X230">
            <v>1592199492</v>
          </cell>
          <cell r="Y230" t="str">
            <v>Ingrid Yohana Castiblanco Sanguino</v>
          </cell>
          <cell r="Z230" t="str">
            <v>Profesional coordinación técnica Protección</v>
          </cell>
        </row>
        <row r="231">
          <cell r="B231" t="str">
            <v>11-146-230</v>
          </cell>
          <cell r="C231" t="str">
            <v>Bogotá</v>
          </cell>
          <cell r="D231" t="str">
            <v>Fundación la esperanza de Amaly</v>
          </cell>
          <cell r="E231" t="str">
            <v>900307312-7</v>
          </cell>
          <cell r="F231" t="str">
            <v>Patricia Del Carmen Gonzalez Aguirre</v>
          </cell>
          <cell r="G231"/>
          <cell r="H231" t="str">
            <v>Calle 22L No. 96H-45</v>
          </cell>
          <cell r="I231" t="str">
            <v>Bogotá, D.C.</v>
          </cell>
          <cell r="J231" t="str">
            <v>Regional</v>
          </cell>
          <cell r="K231"/>
          <cell r="L231">
            <v>3182821558</v>
          </cell>
          <cell r="M231" t="str">
            <v>fundamaly@gmail.com</v>
          </cell>
          <cell r="N231" t="str">
            <v>SRD</v>
          </cell>
          <cell r="O231" t="str">
            <v>Internado</v>
          </cell>
          <cell r="P231"/>
          <cell r="Q231" t="str">
            <v>Con PARD</v>
          </cell>
          <cell r="R231"/>
          <cell r="S231" t="str">
            <v>1100-966-2021</v>
          </cell>
          <cell r="T231">
            <v>100</v>
          </cell>
          <cell r="U231">
            <v>44544</v>
          </cell>
          <cell r="V231">
            <v>44546</v>
          </cell>
          <cell r="W231">
            <v>44773</v>
          </cell>
          <cell r="X231">
            <v>1121405300</v>
          </cell>
          <cell r="Y231" t="str">
            <v>Sarai Lagos Archila</v>
          </cell>
          <cell r="Z231" t="str">
            <v>Profesional coordinación técnica Protección</v>
          </cell>
        </row>
        <row r="232">
          <cell r="B232" t="str">
            <v>11-146-231</v>
          </cell>
          <cell r="C232" t="str">
            <v>Bogotá</v>
          </cell>
          <cell r="D232" t="str">
            <v>Fundación la esperanza de Amaly</v>
          </cell>
          <cell r="E232" t="str">
            <v>900307312-7</v>
          </cell>
          <cell r="F232" t="str">
            <v>Patricia Del Carmen Gonzalez Aguirre</v>
          </cell>
          <cell r="G232"/>
          <cell r="H232" t="str">
            <v>Calle 23G Bis No. 96G-29</v>
          </cell>
          <cell r="I232" t="str">
            <v>Bogotá, D.C.</v>
          </cell>
          <cell r="J232" t="str">
            <v>Regional</v>
          </cell>
          <cell r="K232"/>
          <cell r="L232">
            <v>3182821558</v>
          </cell>
          <cell r="M232" t="str">
            <v>fundamaly@gmail.com</v>
          </cell>
          <cell r="N232" t="str">
            <v>SRD</v>
          </cell>
          <cell r="O232" t="str">
            <v>Internado</v>
          </cell>
          <cell r="P232"/>
          <cell r="Q232" t="str">
            <v>Con PARD</v>
          </cell>
          <cell r="R232"/>
          <cell r="S232" t="str">
            <v>1100-966-2021</v>
          </cell>
          <cell r="T232"/>
          <cell r="U232">
            <v>44544</v>
          </cell>
          <cell r="V232">
            <v>44546</v>
          </cell>
          <cell r="W232">
            <v>44773</v>
          </cell>
          <cell r="X232"/>
          <cell r="Y232" t="str">
            <v>Sarai Lagos Archila</v>
          </cell>
          <cell r="Z232" t="str">
            <v>Profesional coordinación técnica Protección</v>
          </cell>
        </row>
        <row r="233">
          <cell r="B233" t="str">
            <v>11-146-232</v>
          </cell>
          <cell r="C233" t="str">
            <v>Bogotá</v>
          </cell>
          <cell r="D233" t="str">
            <v>Fundación la esperanza de Amaly</v>
          </cell>
          <cell r="E233" t="str">
            <v>900307312-7</v>
          </cell>
          <cell r="F233" t="str">
            <v>Patricia Del Carmen Gonzalez Aguirre</v>
          </cell>
          <cell r="G233" t="str">
            <v>Tavid</v>
          </cell>
          <cell r="H233" t="str">
            <v>Carrera 83 No. 81-28 Barrio la Española</v>
          </cell>
          <cell r="I233" t="str">
            <v>Bogotá, D.C.</v>
          </cell>
          <cell r="J233" t="str">
            <v>Todos Los Centros
 Zonales</v>
          </cell>
          <cell r="K233"/>
          <cell r="L233" t="str">
            <v>3182821558 - 3103027184</v>
          </cell>
          <cell r="M233" t="str">
            <v>fundaciontavid@gmail.com</v>
          </cell>
          <cell r="N233" t="str">
            <v>SRD</v>
          </cell>
          <cell r="O233" t="str">
            <v>Centro de emergencia</v>
          </cell>
          <cell r="P233"/>
          <cell r="Q233" t="str">
            <v>Con PARD</v>
          </cell>
          <cell r="R233"/>
          <cell r="S233" t="str">
            <v>1100-967-2021</v>
          </cell>
          <cell r="T233">
            <v>59</v>
          </cell>
          <cell r="U233">
            <v>44544</v>
          </cell>
          <cell r="V233">
            <v>44546</v>
          </cell>
          <cell r="W233">
            <v>44773</v>
          </cell>
          <cell r="X233">
            <v>1009742300</v>
          </cell>
          <cell r="Y233" t="str">
            <v>Erika Alexandra Valencia Ospina</v>
          </cell>
          <cell r="Z233" t="str">
            <v>Profesional coordinación técnica Protección</v>
          </cell>
        </row>
        <row r="234">
          <cell r="B234" t="str">
            <v>11-146-233</v>
          </cell>
          <cell r="C234" t="str">
            <v>Bogotá</v>
          </cell>
          <cell r="D234" t="str">
            <v>Fundación la esperanza de Amaly</v>
          </cell>
          <cell r="E234" t="str">
            <v>900307312-7</v>
          </cell>
          <cell r="F234" t="str">
            <v>Patricia Del Carmen Gonzalez Aguirre</v>
          </cell>
          <cell r="G234" t="str">
            <v>Casa Kukú</v>
          </cell>
          <cell r="H234" t="str">
            <v>Calle 82 No. 83A-18 Barrio la Española</v>
          </cell>
          <cell r="I234" t="str">
            <v>Bogotá, D.C.</v>
          </cell>
          <cell r="J234" t="str">
            <v>Todos Los Centros
 Zonales</v>
          </cell>
          <cell r="K234"/>
          <cell r="L234" t="str">
            <v>3182821558 - 3103027184</v>
          </cell>
          <cell r="M234" t="str">
            <v>fundaciontavid@gmail.com</v>
          </cell>
          <cell r="N234" t="str">
            <v>SRD</v>
          </cell>
          <cell r="O234" t="str">
            <v>Centro de emergencia</v>
          </cell>
          <cell r="P234"/>
          <cell r="Q234" t="str">
            <v>Con PARD</v>
          </cell>
          <cell r="R234"/>
          <cell r="S234" t="str">
            <v>1100-967-2021</v>
          </cell>
          <cell r="T234">
            <v>16</v>
          </cell>
          <cell r="U234">
            <v>44544</v>
          </cell>
          <cell r="V234">
            <v>44546</v>
          </cell>
          <cell r="W234">
            <v>44773</v>
          </cell>
          <cell r="X234"/>
          <cell r="Y234" t="str">
            <v>Erika Alexandra Valencia Ospina</v>
          </cell>
          <cell r="Z234" t="str">
            <v>Profesional coordinación técnica Protección</v>
          </cell>
        </row>
        <row r="235">
          <cell r="B235" t="str">
            <v>11-11-234</v>
          </cell>
          <cell r="C235" t="str">
            <v>Bogotá</v>
          </cell>
          <cell r="D235" t="str">
            <v>Asociación cristiana de jóvenes de Bogotá y Cundinamarca – ACJ YMCA</v>
          </cell>
          <cell r="E235" t="str">
            <v>860018862-1</v>
          </cell>
          <cell r="F235" t="str">
            <v>Gloria Cecilia Hidalgo Franco</v>
          </cell>
          <cell r="G235"/>
          <cell r="H235" t="str">
            <v>Transversal 26A Bis No. 45A-18 Barrio Claret</v>
          </cell>
          <cell r="I235" t="str">
            <v>Bogotá, D.C.</v>
          </cell>
          <cell r="J235" t="str">
            <v>Regional</v>
          </cell>
          <cell r="K235">
            <v>6965795</v>
          </cell>
          <cell r="L235" t="str">
            <v>3124865790 3229443475</v>
          </cell>
          <cell r="M235" t="str">
            <v>hogarsustitutoacj@ymcabogota.org</v>
          </cell>
          <cell r="N235" t="str">
            <v>SRD</v>
          </cell>
          <cell r="O235" t="str">
            <v>Hogar sustituto entidad</v>
          </cell>
          <cell r="P235"/>
          <cell r="Q235" t="str">
            <v>Vulneración</v>
          </cell>
          <cell r="R235"/>
          <cell r="S235" t="str">
            <v>1100-968-2021</v>
          </cell>
          <cell r="T235">
            <v>100</v>
          </cell>
          <cell r="U235">
            <v>44546</v>
          </cell>
          <cell r="V235">
            <v>44546</v>
          </cell>
          <cell r="W235">
            <v>44773</v>
          </cell>
          <cell r="X235">
            <v>999455000</v>
          </cell>
          <cell r="Y235" t="str">
            <v>Viviana Ortiz Alfonso</v>
          </cell>
          <cell r="Z235" t="str">
            <v>Profesional coordinación técnica Protección</v>
          </cell>
        </row>
        <row r="236">
          <cell r="B236" t="str">
            <v>11-88-235</v>
          </cell>
          <cell r="C236" t="str">
            <v>Bogotá</v>
          </cell>
          <cell r="D236" t="str">
            <v>Fundación casa de la madre y el niño</v>
          </cell>
          <cell r="E236" t="str">
            <v>860007398-8</v>
          </cell>
          <cell r="F236" t="str">
            <v>Barbara Escobar De Vargas</v>
          </cell>
          <cell r="G236" t="str">
            <v>Casa Maria</v>
          </cell>
          <cell r="H236" t="str">
            <v>Carrera 18 No. 39-42 Barrio Magdalena</v>
          </cell>
          <cell r="I236" t="str">
            <v>Bogotá, D.C.</v>
          </cell>
          <cell r="J236" t="str">
            <v>CZ Creer</v>
          </cell>
          <cell r="K236">
            <v>4572776</v>
          </cell>
          <cell r="L236">
            <v>3146047575</v>
          </cell>
          <cell r="M236" t="str">
            <v xml:space="preserve">
coordinacion.maria@la-casa.org</v>
          </cell>
          <cell r="N236" t="str">
            <v>SRD</v>
          </cell>
          <cell r="O236" t="str">
            <v>Internado</v>
          </cell>
          <cell r="P236"/>
          <cell r="Q236" t="str">
            <v>Gestantes</v>
          </cell>
          <cell r="R236"/>
          <cell r="S236" t="str">
            <v>1100-970-2021</v>
          </cell>
          <cell r="T236">
            <v>38</v>
          </cell>
          <cell r="U236">
            <v>44545</v>
          </cell>
          <cell r="V236">
            <v>44546</v>
          </cell>
          <cell r="W236">
            <v>44773</v>
          </cell>
          <cell r="X236">
            <v>440103863</v>
          </cell>
          <cell r="Y236" t="str">
            <v>Erika Alexandra Valencia Ospina</v>
          </cell>
          <cell r="Z236" t="str">
            <v>Profesional coordinación técnica Protección</v>
          </cell>
        </row>
        <row r="237">
          <cell r="B237" t="str">
            <v>11-162-236</v>
          </cell>
          <cell r="C237" t="str">
            <v>Bogotá</v>
          </cell>
          <cell r="D237" t="str">
            <v>Fundación niños de los Andes</v>
          </cell>
          <cell r="E237" t="str">
            <v>800036578-2</v>
          </cell>
          <cell r="F237" t="str">
            <v>Diana Jeannette Zamudio Garzon</v>
          </cell>
          <cell r="G237" t="str">
            <v>Sede Nuevo Amanecer</v>
          </cell>
          <cell r="H237" t="str">
            <v>Carrera 7 No. 237-54 Barrio Torca</v>
          </cell>
          <cell r="I237" t="str">
            <v>Bogotá, D.C.</v>
          </cell>
          <cell r="J237" t="str">
            <v>Regional</v>
          </cell>
          <cell r="K237"/>
          <cell r="L237">
            <v>3142392583</v>
          </cell>
          <cell r="M237" t="str">
            <v>dir.administrativa@ninandes.org
dirgen@ninandes.org</v>
          </cell>
          <cell r="N237" t="str">
            <v>SRD</v>
          </cell>
          <cell r="O237" t="str">
            <v>Internado</v>
          </cell>
          <cell r="P237"/>
          <cell r="Q237" t="str">
            <v>Con PARD</v>
          </cell>
          <cell r="R237"/>
          <cell r="S237" t="str">
            <v>1100-972-2021</v>
          </cell>
          <cell r="T237">
            <v>62</v>
          </cell>
          <cell r="U237">
            <v>44546</v>
          </cell>
          <cell r="V237">
            <v>44546</v>
          </cell>
          <cell r="W237">
            <v>44773</v>
          </cell>
          <cell r="X237">
            <v>695271286</v>
          </cell>
          <cell r="Y237" t="str">
            <v>Sarai Lagos Archila</v>
          </cell>
          <cell r="Z237" t="str">
            <v>Profesional coordinación técnica Protección</v>
          </cell>
        </row>
        <row r="238">
          <cell r="B238" t="str">
            <v>11-11-237</v>
          </cell>
          <cell r="C238" t="str">
            <v>Bogotá</v>
          </cell>
          <cell r="D238" t="str">
            <v>Asociación cristiana de jóvenes de Bogotá y Cundinamarca – ACJ YMCA</v>
          </cell>
          <cell r="E238" t="str">
            <v>860018862-1</v>
          </cell>
          <cell r="F238" t="str">
            <v>Gloria Cecilia Hidalgo Franco</v>
          </cell>
          <cell r="G238" t="str">
            <v>Hogar Maranatha</v>
          </cell>
          <cell r="H238" t="str">
            <v>Calle 74B Sur No. 88-08 Barrio Bosa San Bernardino</v>
          </cell>
          <cell r="I238" t="str">
            <v>Bogotá, D.C.</v>
          </cell>
          <cell r="J238" t="str">
            <v>CZ Bosa</v>
          </cell>
          <cell r="K238">
            <v>7832439</v>
          </cell>
          <cell r="L238">
            <v>3204087437</v>
          </cell>
          <cell r="M238" t="str">
            <v>maranatha@ymcabogota.org</v>
          </cell>
          <cell r="N238" t="str">
            <v>SRD</v>
          </cell>
          <cell r="O238" t="str">
            <v>Externado</v>
          </cell>
          <cell r="P238" t="str">
            <v>Media jornada</v>
          </cell>
          <cell r="Q238" t="str">
            <v>Con PARD</v>
          </cell>
          <cell r="R238"/>
          <cell r="S238" t="str">
            <v>1100-973-2021</v>
          </cell>
          <cell r="T238">
            <v>50</v>
          </cell>
          <cell r="U238">
            <v>44545</v>
          </cell>
          <cell r="V238">
            <v>44546</v>
          </cell>
          <cell r="W238">
            <v>44773</v>
          </cell>
          <cell r="X238">
            <v>204910850</v>
          </cell>
          <cell r="Y238" t="str">
            <v>Erika Alexandra Valencia Ospina</v>
          </cell>
          <cell r="Z238" t="str">
            <v>Profesional coordinación técnica Protección</v>
          </cell>
        </row>
        <row r="239">
          <cell r="B239" t="str">
            <v>11-135-238</v>
          </cell>
          <cell r="C239" t="str">
            <v>Bogotá</v>
          </cell>
          <cell r="D239" t="str">
            <v>Fundación hogares Claret</v>
          </cell>
          <cell r="E239" t="str">
            <v>800098983-8</v>
          </cell>
          <cell r="F239" t="str">
            <v>Hernan Montoya Cadavid- Apoderada. Carmenza Yaneth Vargas Ardila</v>
          </cell>
          <cell r="G239"/>
          <cell r="H239" t="str">
            <v>Diagonal 40A Bis No. 14-29 Teusaquillo</v>
          </cell>
          <cell r="I239" t="str">
            <v>Bogotá, D.C.</v>
          </cell>
          <cell r="J239" t="str">
            <v>Regional</v>
          </cell>
          <cell r="K239">
            <v>2870947</v>
          </cell>
          <cell r="L239" t="str">
            <v xml:space="preserve">
3113451394
</v>
          </cell>
          <cell r="M239" t="str">
            <v>yanneth.vargas@fhclaret.org;
auxiliar.semillasdevida@fhclaret.org</v>
          </cell>
          <cell r="N239" t="str">
            <v>SRD</v>
          </cell>
          <cell r="O239" t="str">
            <v>Internado</v>
          </cell>
          <cell r="P239"/>
          <cell r="Q239" t="str">
            <v>Con PARD</v>
          </cell>
          <cell r="R239"/>
          <cell r="S239" t="str">
            <v>1100-974-2021</v>
          </cell>
          <cell r="T239">
            <v>100</v>
          </cell>
          <cell r="U239">
            <v>44547</v>
          </cell>
          <cell r="V239">
            <v>44546</v>
          </cell>
          <cell r="W239">
            <v>44773</v>
          </cell>
          <cell r="X239">
            <v>1121405300</v>
          </cell>
          <cell r="Y239" t="str">
            <v>Sarai Lagos Archila</v>
          </cell>
          <cell r="Z239" t="str">
            <v>Profesional coordinación técnica Protección</v>
          </cell>
        </row>
        <row r="240">
          <cell r="B240" t="str">
            <v>11-135-239</v>
          </cell>
          <cell r="C240" t="str">
            <v>Bogotá</v>
          </cell>
          <cell r="D240" t="str">
            <v>Fundación hogares Claret</v>
          </cell>
          <cell r="E240" t="str">
            <v>800098983-8</v>
          </cell>
          <cell r="F240" t="str">
            <v>Hernan Montoya Cadavid- Apoderada. Carmenza Yaneth Vargas Ardila</v>
          </cell>
          <cell r="G240"/>
          <cell r="H240" t="str">
            <v>Vereda San Bernardo - Finca Los Naranjos</v>
          </cell>
          <cell r="I240" t="str">
            <v>Sasaima</v>
          </cell>
          <cell r="J240" t="str">
            <v>Regional</v>
          </cell>
          <cell r="K240">
            <v>2870947</v>
          </cell>
          <cell r="L240" t="str">
            <v xml:space="preserve">
3113451394
</v>
          </cell>
          <cell r="M240" t="str">
            <v>yanneth.vargas@fhclaret.org;
auxiliar.semillasdevida@fhclaret.org</v>
          </cell>
          <cell r="N240" t="str">
            <v>SRD</v>
          </cell>
          <cell r="O240" t="str">
            <v>Internado</v>
          </cell>
          <cell r="P240"/>
          <cell r="Q240" t="str">
            <v>Con PARD</v>
          </cell>
          <cell r="R240"/>
          <cell r="S240" t="str">
            <v>1100-974-2021</v>
          </cell>
          <cell r="T240"/>
          <cell r="U240">
            <v>44547</v>
          </cell>
          <cell r="V240">
            <v>44546</v>
          </cell>
          <cell r="W240">
            <v>44773</v>
          </cell>
          <cell r="X240"/>
          <cell r="Y240" t="str">
            <v>Sarai Lagos Archila</v>
          </cell>
          <cell r="Z240" t="str">
            <v>Profesional coordinación técnica Protección</v>
          </cell>
        </row>
        <row r="241">
          <cell r="B241" t="str">
            <v>11-238-240</v>
          </cell>
          <cell r="C241" t="str">
            <v>Bogotá</v>
          </cell>
          <cell r="D241" t="str">
            <v>Kids first foundation Colombia</v>
          </cell>
          <cell r="E241" t="str">
            <v>900657322-1</v>
          </cell>
          <cell r="F241" t="str">
            <v>Eduardo Enrique Scopell Barrios Con Poder Ximena Torres</v>
          </cell>
          <cell r="G241" t="str">
            <v>Esmeralda</v>
          </cell>
          <cell r="H241" t="str">
            <v>Calle 56 No. 36A-56</v>
          </cell>
          <cell r="I241" t="str">
            <v>Bogotá, D.C.</v>
          </cell>
          <cell r="J241" t="str">
            <v>CZ San Cristobal</v>
          </cell>
          <cell r="K241">
            <v>8051066</v>
          </cell>
          <cell r="L241" t="str">
            <v>3209232305 -3116570210</v>
          </cell>
          <cell r="M241" t="str">
            <v>coordinacion@kidsffadmin.org</v>
          </cell>
          <cell r="N241" t="str">
            <v>SRD</v>
          </cell>
          <cell r="O241" t="str">
            <v>Internado</v>
          </cell>
          <cell r="P241"/>
          <cell r="Q241" t="str">
            <v>Discapacidad</v>
          </cell>
          <cell r="R241" t="str">
            <v>Intelectual</v>
          </cell>
          <cell r="S241" t="str">
            <v>1100-975-2021</v>
          </cell>
          <cell r="T241">
            <v>60</v>
          </cell>
          <cell r="U241">
            <v>44546</v>
          </cell>
          <cell r="V241">
            <v>44546</v>
          </cell>
          <cell r="W241">
            <v>44773</v>
          </cell>
          <cell r="X241">
            <v>776585840</v>
          </cell>
          <cell r="Y241" t="str">
            <v>Ingrid Yohana Castiblanco Sanguino</v>
          </cell>
          <cell r="Z241" t="str">
            <v>Profesional coordinación técnica Protección</v>
          </cell>
        </row>
        <row r="242">
          <cell r="B242" t="str">
            <v>11-47-241</v>
          </cell>
          <cell r="C242" t="str">
            <v>Bogotá</v>
          </cell>
          <cell r="D242" t="str">
            <v>Congregación religiosos terciarios capuchinos nuestra señora de los dolores</v>
          </cell>
          <cell r="E242" t="str">
            <v>860005068-3</v>
          </cell>
          <cell r="F242" t="str">
            <v>Wilson Alexander Restrepo Gutierrez</v>
          </cell>
          <cell r="G242" t="str">
            <v>Club Amigo Fontibon</v>
          </cell>
          <cell r="H242" t="str">
            <v>Calle 24 No. 116B-25 Fontibón</v>
          </cell>
          <cell r="I242" t="str">
            <v>Bogotá, D.C.</v>
          </cell>
          <cell r="J242" t="str">
            <v>CZ Fontibon</v>
          </cell>
          <cell r="K242">
            <v>3099724</v>
          </cell>
          <cell r="L242">
            <v>3143909861</v>
          </cell>
          <cell r="M242" t="str">
            <v>coord.fontibon@opanamigo.org</v>
          </cell>
          <cell r="N242" t="str">
            <v>SRD</v>
          </cell>
          <cell r="O242" t="str">
            <v>Externado</v>
          </cell>
          <cell r="P242" t="str">
            <v>Media jornada</v>
          </cell>
          <cell r="Q242" t="str">
            <v>Con PARD</v>
          </cell>
          <cell r="R242"/>
          <cell r="S242" t="str">
            <v>1100-977-2021</v>
          </cell>
          <cell r="T242">
            <v>70</v>
          </cell>
          <cell r="U242">
            <v>44546</v>
          </cell>
          <cell r="V242">
            <v>44546</v>
          </cell>
          <cell r="W242">
            <v>44773</v>
          </cell>
          <cell r="X242">
            <v>286875190</v>
          </cell>
          <cell r="Y242" t="str">
            <v>Erika Alexandra Valencia Ospina</v>
          </cell>
          <cell r="Z242" t="str">
            <v>Profesional coordinación técnica Protección</v>
          </cell>
        </row>
        <row r="243">
          <cell r="B243" t="str">
            <v>11-47-242</v>
          </cell>
          <cell r="C243" t="str">
            <v>Bogotá</v>
          </cell>
          <cell r="D243" t="str">
            <v>Congregación religiosos terciarios capuchinos nuestra señora de los dolores</v>
          </cell>
          <cell r="E243" t="str">
            <v>860005068-3</v>
          </cell>
          <cell r="F243" t="str">
            <v>Wilson Alexander Restrepo Gutierrez</v>
          </cell>
          <cell r="G243" t="str">
            <v>Club Amigo Diana Turbay</v>
          </cell>
          <cell r="H243" t="str">
            <v>Diagonal Calle 49 No. 2B-22 Sur Diana Turbay</v>
          </cell>
          <cell r="I243" t="str">
            <v>Bogotá, D.C.</v>
          </cell>
          <cell r="J243" t="str">
            <v>CZ Rafael Uribe</v>
          </cell>
          <cell r="K243">
            <v>7711592</v>
          </cell>
          <cell r="L243">
            <v>3505610111</v>
          </cell>
          <cell r="M243" t="str">
            <v>coord.dianaturbay@apanamigo.org</v>
          </cell>
          <cell r="N243" t="str">
            <v>SRD</v>
          </cell>
          <cell r="O243" t="str">
            <v>Externado</v>
          </cell>
          <cell r="P243" t="str">
            <v>Media jornada</v>
          </cell>
          <cell r="Q243" t="str">
            <v>Con PARD</v>
          </cell>
          <cell r="R243"/>
          <cell r="S243" t="str">
            <v>1100-978-2021</v>
          </cell>
          <cell r="T243">
            <v>60</v>
          </cell>
          <cell r="U243">
            <v>44546</v>
          </cell>
          <cell r="V243">
            <v>44546</v>
          </cell>
          <cell r="W243">
            <v>44773</v>
          </cell>
          <cell r="X243">
            <v>245893020</v>
          </cell>
          <cell r="Y243" t="str">
            <v>Erika Alexandra Valencia Ospina</v>
          </cell>
          <cell r="Z243" t="str">
            <v>Profesional coordinación técnica Protección</v>
          </cell>
        </row>
        <row r="244">
          <cell r="B244" t="str">
            <v>11-150-243</v>
          </cell>
          <cell r="C244" t="str">
            <v>Bogotá</v>
          </cell>
          <cell r="D244" t="str">
            <v>Fundación los Pisingos</v>
          </cell>
          <cell r="E244" t="str">
            <v>860031289-4</v>
          </cell>
          <cell r="F244" t="str">
            <v>Daniel Fernandez Castrillon</v>
          </cell>
          <cell r="G244"/>
          <cell r="H244" t="str">
            <v>Carrera 7 No. 158-41 Barrio San Cristobal</v>
          </cell>
          <cell r="I244" t="str">
            <v>Bogotá, D.C.</v>
          </cell>
          <cell r="J244" t="str">
            <v>Regional</v>
          </cell>
          <cell r="K244" t="str">
            <v>7448364 ext: 118-103</v>
          </cell>
          <cell r="L244">
            <v>3168717782</v>
          </cell>
          <cell r="M244" t="str">
            <v>dfernandez@lospisingos.com;administrativa02@lospisingos.com</v>
          </cell>
          <cell r="N244" t="str">
            <v>SRD</v>
          </cell>
          <cell r="O244" t="str">
            <v>Apoyo psicológico especializado</v>
          </cell>
          <cell r="P244"/>
          <cell r="Q244" t="str">
            <v>Con PARD</v>
          </cell>
          <cell r="R244"/>
          <cell r="S244" t="str">
            <v>1100-979-2021</v>
          </cell>
          <cell r="T244">
            <v>395</v>
          </cell>
          <cell r="U244">
            <v>44546</v>
          </cell>
          <cell r="V244">
            <v>44546</v>
          </cell>
          <cell r="W244">
            <v>44773</v>
          </cell>
          <cell r="X244">
            <v>848633800</v>
          </cell>
          <cell r="Y244" t="str">
            <v>Jenny Jimena Currea Rodriguez</v>
          </cell>
          <cell r="Z244" t="str">
            <v>Profesional coordinación técnica Protección</v>
          </cell>
        </row>
        <row r="245">
          <cell r="B245" t="str">
            <v>11-88-244</v>
          </cell>
          <cell r="C245" t="str">
            <v>Bogotá</v>
          </cell>
          <cell r="D245" t="str">
            <v>Fundación casa de la madre y el niño</v>
          </cell>
          <cell r="E245" t="str">
            <v>860007398-8</v>
          </cell>
          <cell r="F245" t="str">
            <v>Barbara Escobar De Vargas</v>
          </cell>
          <cell r="G245" t="str">
            <v>Casa Universitaria Femenina</v>
          </cell>
          <cell r="H245" t="str">
            <v>Calle 40B Bis No. 13-20</v>
          </cell>
          <cell r="I245" t="str">
            <v>Bogotá, D.C.</v>
          </cell>
          <cell r="J245" t="str">
            <v>Referentes Afectivos Regional Bogota</v>
          </cell>
          <cell r="K245"/>
          <cell r="L245">
            <v>3103001418</v>
          </cell>
          <cell r="M245" t="str">
            <v>direccion.suenos@la-casa.org
adm.suenos@la-casa.org</v>
          </cell>
          <cell r="N245" t="str">
            <v>SRD</v>
          </cell>
          <cell r="O245" t="str">
            <v>Internado</v>
          </cell>
          <cell r="P245"/>
          <cell r="Q245" t="str">
            <v>Con PARD</v>
          </cell>
          <cell r="R245"/>
          <cell r="S245" t="str">
            <v>1100-980-2021</v>
          </cell>
          <cell r="T245">
            <v>20</v>
          </cell>
          <cell r="U245">
            <v>44545</v>
          </cell>
          <cell r="V245">
            <v>44546</v>
          </cell>
          <cell r="W245">
            <v>44773</v>
          </cell>
          <cell r="X245">
            <v>241839050</v>
          </cell>
          <cell r="Y245" t="str">
            <v>Erika Alexandra Valencia Ospina</v>
          </cell>
          <cell r="Z245" t="str">
            <v>Profesional coordinación técnica Protección</v>
          </cell>
        </row>
        <row r="246">
          <cell r="B246" t="str">
            <v>11-47-245</v>
          </cell>
          <cell r="C246" t="str">
            <v>Bogotá</v>
          </cell>
          <cell r="D246" t="str">
            <v>Congregación religiosos terciarios capuchinos nuestra señora de los dolores</v>
          </cell>
          <cell r="E246" t="str">
            <v>860005068-3</v>
          </cell>
          <cell r="F246" t="str">
            <v>Wilson Alexander Restrepo Gutierrez</v>
          </cell>
          <cell r="G246" t="str">
            <v>Club Amigo Venecia</v>
          </cell>
          <cell r="H246" t="str">
            <v>Diagonal 47 Sur No. 52A-04 Puerta 2 Barrio Venecia</v>
          </cell>
          <cell r="I246" t="str">
            <v>Bogotá, D.C.</v>
          </cell>
          <cell r="J246" t="str">
            <v>CZ Tunjuelito</v>
          </cell>
          <cell r="K246">
            <v>7130658</v>
          </cell>
          <cell r="L246">
            <v>3154086931</v>
          </cell>
          <cell r="M246" t="str">
            <v>coord.venecia@opanamigo.org</v>
          </cell>
          <cell r="N246" t="str">
            <v>SRD</v>
          </cell>
          <cell r="O246" t="str">
            <v>Externado</v>
          </cell>
          <cell r="P246" t="str">
            <v>Media jornada</v>
          </cell>
          <cell r="Q246" t="str">
            <v>Con PARD</v>
          </cell>
          <cell r="R246"/>
          <cell r="S246" t="str">
            <v>1100-981-2021</v>
          </cell>
          <cell r="T246">
            <v>60</v>
          </cell>
          <cell r="U246">
            <v>44546</v>
          </cell>
          <cell r="V246">
            <v>44546</v>
          </cell>
          <cell r="W246">
            <v>44773</v>
          </cell>
          <cell r="X246">
            <v>245893020</v>
          </cell>
          <cell r="Y246" t="str">
            <v>Erika Alexandra Valencia Ospina</v>
          </cell>
          <cell r="Z246" t="str">
            <v>Profesional coordinación técnica Protección</v>
          </cell>
        </row>
        <row r="247">
          <cell r="B247" t="str">
            <v>11-235-246</v>
          </cell>
          <cell r="C247" t="str">
            <v>Bogotá</v>
          </cell>
          <cell r="D247" t="str">
            <v>Instituto para niños ciegos - Fundación Juan Antonio Pardo Ospina</v>
          </cell>
          <cell r="E247" t="str">
            <v>860021935-1</v>
          </cell>
          <cell r="F247" t="str">
            <v>German Ernesto Wills Figueroa</v>
          </cell>
          <cell r="G247"/>
          <cell r="H247" t="str">
            <v>Carrera 12 este No. 11-30 Sur</v>
          </cell>
          <cell r="I247" t="str">
            <v>Bogotá, D.C.</v>
          </cell>
          <cell r="J247" t="str">
            <v>CZ San Cristobal</v>
          </cell>
          <cell r="K247">
            <v>2897302</v>
          </cell>
          <cell r="L247" t="str">
            <v>3153175313 -3106800526- 3204935946</v>
          </cell>
          <cell r="M247" t="str">
            <v>cproteccion@outlook.com--admo.ninosciegos@gmail.com</v>
          </cell>
          <cell r="N247" t="str">
            <v>SRD</v>
          </cell>
          <cell r="O247" t="str">
            <v>Internado</v>
          </cell>
          <cell r="P247"/>
          <cell r="Q247" t="str">
            <v>Discapacidad</v>
          </cell>
          <cell r="R247" t="str">
            <v>Intelectual</v>
          </cell>
          <cell r="S247" t="str">
            <v>1100-982-2021</v>
          </cell>
          <cell r="T247">
            <v>100</v>
          </cell>
          <cell r="U247">
            <v>44546</v>
          </cell>
          <cell r="V247">
            <v>44546</v>
          </cell>
          <cell r="W247">
            <v>44773</v>
          </cell>
          <cell r="X247">
            <v>1306476400</v>
          </cell>
          <cell r="Y247" t="str">
            <v>Ingrid Yohana Castiblanco Sanguino</v>
          </cell>
          <cell r="Z247" t="str">
            <v>Profesional coordinación técnica Protección</v>
          </cell>
        </row>
        <row r="248">
          <cell r="B248" t="str">
            <v>11-88-247</v>
          </cell>
          <cell r="C248" t="str">
            <v>Bogotá</v>
          </cell>
          <cell r="D248" t="str">
            <v>Fundación casa de la madre y el niño</v>
          </cell>
          <cell r="E248" t="str">
            <v>860007398-8</v>
          </cell>
          <cell r="F248" t="str">
            <v>Barbara Escobar De Vargas</v>
          </cell>
          <cell r="G248" t="str">
            <v>Casa 1</v>
          </cell>
          <cell r="H248" t="str">
            <v>Calle 48 No.28-30 Barrio Belalcázar</v>
          </cell>
          <cell r="I248" t="str">
            <v>Bogotá, D.C.</v>
          </cell>
          <cell r="J248" t="str">
            <v>CZ Revivir</v>
          </cell>
          <cell r="K248"/>
          <cell r="L248">
            <v>3124482964</v>
          </cell>
          <cell r="M248" t="str">
            <v>coordinacion.ninos@la-casa.org</v>
          </cell>
          <cell r="N248" t="str">
            <v>SRD</v>
          </cell>
          <cell r="O248" t="str">
            <v>Internado</v>
          </cell>
          <cell r="P248"/>
          <cell r="Q248" t="str">
            <v>0 a 8 años</v>
          </cell>
          <cell r="R248"/>
          <cell r="S248" t="str">
            <v>1100-983-2021</v>
          </cell>
          <cell r="T248">
            <v>142</v>
          </cell>
          <cell r="U248">
            <v>44545</v>
          </cell>
          <cell r="V248">
            <v>44546</v>
          </cell>
          <cell r="W248">
            <v>44773</v>
          </cell>
          <cell r="X248">
            <v>1818869451</v>
          </cell>
          <cell r="Y248" t="str">
            <v>Erika Alexandra Valencia Ospina</v>
          </cell>
          <cell r="Z248" t="str">
            <v>Profesional coordinación técnica Protección</v>
          </cell>
        </row>
        <row r="249">
          <cell r="B249" t="str">
            <v>11-36-248</v>
          </cell>
          <cell r="C249" t="str">
            <v>Bogotá</v>
          </cell>
          <cell r="D249" t="str">
            <v>Centro infantil madre de Dios Tribilin</v>
          </cell>
          <cell r="E249" t="str">
            <v>860516050-4</v>
          </cell>
          <cell r="F249" t="str">
            <v>Flor Elvira Castillo Arcos</v>
          </cell>
          <cell r="G249" t="str">
            <v>Madre De Dios Tribilin</v>
          </cell>
          <cell r="H249" t="str">
            <v>Carrera 9 Este No. 2B-38 Barrio Rocio Alto</v>
          </cell>
          <cell r="I249" t="str">
            <v>Bogotá, D.C.</v>
          </cell>
          <cell r="J249" t="str">
            <v>CZ Santa Fe</v>
          </cell>
          <cell r="K249">
            <v>2330370</v>
          </cell>
          <cell r="L249">
            <v>3115366259</v>
          </cell>
          <cell r="M249" t="str">
            <v>externadomd1oc2015@gmail.com</v>
          </cell>
          <cell r="N249" t="str">
            <v>SRD</v>
          </cell>
          <cell r="O249" t="str">
            <v>Externado</v>
          </cell>
          <cell r="P249" t="str">
            <v>Media jornada</v>
          </cell>
          <cell r="Q249" t="str">
            <v>Con PARD</v>
          </cell>
          <cell r="R249"/>
          <cell r="S249" t="str">
            <v>1100-984-2021</v>
          </cell>
          <cell r="T249">
            <v>50</v>
          </cell>
          <cell r="U249">
            <v>44545</v>
          </cell>
          <cell r="V249">
            <v>44546</v>
          </cell>
          <cell r="W249">
            <v>44773</v>
          </cell>
          <cell r="X249">
            <v>204910850</v>
          </cell>
          <cell r="Y249" t="str">
            <v>Erika Alexandra Valencia Ospina</v>
          </cell>
          <cell r="Z249" t="str">
            <v>Profesional coordinación técnica Protección</v>
          </cell>
        </row>
        <row r="250">
          <cell r="B250" t="str">
            <v>11-52-249</v>
          </cell>
          <cell r="C250" t="str">
            <v>Bogotá</v>
          </cell>
          <cell r="D250" t="str">
            <v>Corporación amor por Colombia</v>
          </cell>
          <cell r="E250" t="str">
            <v>830085547-2</v>
          </cell>
          <cell r="F250" t="str">
            <v>Magnolia Celis Torres</v>
          </cell>
          <cell r="G250"/>
          <cell r="H250" t="str">
            <v>Calle 78 A No. 69 B-45 - Barrio las Ferias</v>
          </cell>
          <cell r="I250" t="str">
            <v>Bogotá, D.C.</v>
          </cell>
          <cell r="J250" t="str">
            <v>Regional</v>
          </cell>
          <cell r="K250" t="str">
            <v xml:space="preserve">
5650369
</v>
          </cell>
          <cell r="L250">
            <v>3204677425</v>
          </cell>
          <cell r="M250" t="str">
            <v>direccion@axc.com.co</v>
          </cell>
          <cell r="N250" t="str">
            <v>SRD</v>
          </cell>
          <cell r="O250" t="str">
            <v>Hogar sustituto entidad</v>
          </cell>
          <cell r="P250"/>
          <cell r="Q250" t="str">
            <v>Vulneración</v>
          </cell>
          <cell r="R250"/>
          <cell r="S250" t="str">
            <v>1100-985-2021</v>
          </cell>
          <cell r="T250">
            <v>125</v>
          </cell>
          <cell r="U250">
            <v>44546</v>
          </cell>
          <cell r="V250">
            <v>44546</v>
          </cell>
          <cell r="W250">
            <v>44773</v>
          </cell>
          <cell r="X250">
            <v>1237778750</v>
          </cell>
          <cell r="Y250" t="str">
            <v>Viviana Ortiz Alfonso</v>
          </cell>
          <cell r="Z250" t="str">
            <v>Profesional coordinación técnica Protección</v>
          </cell>
        </row>
        <row r="251">
          <cell r="B251" t="str">
            <v>11-92-250</v>
          </cell>
          <cell r="C251" t="str">
            <v>Bogotá</v>
          </cell>
          <cell r="D251" t="str">
            <v>Fundación centro de estimulación, nivelación y desarrollo - CEDESNID</v>
          </cell>
          <cell r="E251" t="str">
            <v>860071892-7</v>
          </cell>
          <cell r="F251" t="str">
            <v>Camilo Alberto Arenas Rendon</v>
          </cell>
          <cell r="G251" t="str">
            <v>Sede Alegria</v>
          </cell>
          <cell r="H251" t="str">
            <v>Finca Villa Calazans Vereda la Puerta - Chinauta</v>
          </cell>
          <cell r="I251" t="str">
            <v>Fusagasugá</v>
          </cell>
          <cell r="J251" t="str">
            <v>CZ Tunjuelito</v>
          </cell>
          <cell r="K251"/>
          <cell r="L251">
            <v>3202753008</v>
          </cell>
          <cell r="M251" t="str">
            <v>patricianemoga@cedesnid.org.co;contacto@cedesnid.org</v>
          </cell>
          <cell r="N251" t="str">
            <v>SRD</v>
          </cell>
          <cell r="O251" t="str">
            <v>Internado</v>
          </cell>
          <cell r="P251"/>
          <cell r="Q251" t="str">
            <v>Discapacidad</v>
          </cell>
          <cell r="R251" t="str">
            <v>Psicosocial</v>
          </cell>
          <cell r="S251" t="str">
            <v>1100-986-2021</v>
          </cell>
          <cell r="T251">
            <v>55</v>
          </cell>
          <cell r="U251">
            <v>44546</v>
          </cell>
          <cell r="V251">
            <v>44546</v>
          </cell>
          <cell r="W251">
            <v>44773</v>
          </cell>
          <cell r="X251">
            <v>1414820975</v>
          </cell>
          <cell r="Y251" t="str">
            <v>Ingrid Yohana Castiblanco Sanguino</v>
          </cell>
          <cell r="Z251" t="str">
            <v>Profesional coordinación técnica Protección</v>
          </cell>
        </row>
        <row r="252">
          <cell r="B252" t="str">
            <v>11-92-251</v>
          </cell>
          <cell r="C252" t="str">
            <v>Bogotá</v>
          </cell>
          <cell r="D252" t="str">
            <v>Fundación centro de estimulación, nivelación y desarrollo - CEDESNID</v>
          </cell>
          <cell r="E252" t="str">
            <v>860071892-7</v>
          </cell>
          <cell r="F252" t="str">
            <v>Camilo Alberto Arenas Rendon</v>
          </cell>
          <cell r="G252" t="str">
            <v>Sede Esperanza</v>
          </cell>
          <cell r="H252" t="str">
            <v>Kilómetro 65 Avenida Los Cerezos - Finca Los Tulipanes - Chinauta</v>
          </cell>
          <cell r="I252" t="str">
            <v>Fusagasugá</v>
          </cell>
          <cell r="J252" t="str">
            <v>CZ Tunjuelito</v>
          </cell>
          <cell r="K252">
            <v>8717150</v>
          </cell>
          <cell r="L252">
            <v>3212457396</v>
          </cell>
          <cell r="M252" t="str">
            <v>patricianemoga@cedesnid.org.co;contacto@cedesnid.org</v>
          </cell>
          <cell r="N252" t="str">
            <v>SRD</v>
          </cell>
          <cell r="O252" t="str">
            <v>Internado</v>
          </cell>
          <cell r="P252"/>
          <cell r="Q252" t="str">
            <v>Discapacidad</v>
          </cell>
          <cell r="R252" t="str">
            <v>Psicosocial</v>
          </cell>
          <cell r="S252" t="str">
            <v>1100-986-2021</v>
          </cell>
          <cell r="T252">
            <v>20</v>
          </cell>
          <cell r="U252">
            <v>44546</v>
          </cell>
          <cell r="V252">
            <v>44546</v>
          </cell>
          <cell r="W252">
            <v>44773</v>
          </cell>
          <cell r="X252"/>
          <cell r="Y252" t="str">
            <v>Ingrid Yohana Castiblanco Sanguino</v>
          </cell>
          <cell r="Z252" t="str">
            <v>Profesional coordinación técnica Protección</v>
          </cell>
        </row>
        <row r="253">
          <cell r="B253" t="str">
            <v>11-84-252</v>
          </cell>
          <cell r="C253" t="str">
            <v>Bogotá</v>
          </cell>
          <cell r="D253" t="str">
            <v>Fundación ayuda a La infancia Hogares Bambi Bogotá</v>
          </cell>
          <cell r="E253" t="str">
            <v>800035174-6</v>
          </cell>
          <cell r="F253" t="str">
            <v>Nelsy Mabel Arandia Forero</v>
          </cell>
          <cell r="G253"/>
          <cell r="H253" t="str">
            <v>Trasversal 5Q No. 48J-24 Sur Barrio Callejón de Santa Barbara</v>
          </cell>
          <cell r="I253" t="str">
            <v>Bogotá, D.C.</v>
          </cell>
          <cell r="J253" t="str">
            <v>Regional</v>
          </cell>
          <cell r="K253">
            <v>2797150</v>
          </cell>
          <cell r="L253">
            <v>3124482125</v>
          </cell>
          <cell r="M253" t="str">
            <v>bambihsustitutos2020@gmail.com</v>
          </cell>
          <cell r="N253" t="str">
            <v>SRD</v>
          </cell>
          <cell r="O253" t="str">
            <v>Hogar sustituto entidad</v>
          </cell>
          <cell r="P253"/>
          <cell r="Q253" t="str">
            <v>Vulneración</v>
          </cell>
          <cell r="R253"/>
          <cell r="S253" t="str">
            <v>1100-987-2021</v>
          </cell>
          <cell r="T253">
            <v>30</v>
          </cell>
          <cell r="U253">
            <v>44546</v>
          </cell>
          <cell r="V253">
            <v>44546</v>
          </cell>
          <cell r="W253">
            <v>44773</v>
          </cell>
          <cell r="X253">
            <v>292036500</v>
          </cell>
          <cell r="Y253" t="str">
            <v>Viviana Ortiz Alfonso</v>
          </cell>
          <cell r="Z253" t="str">
            <v>Profesional coordinación técnica Protección</v>
          </cell>
        </row>
        <row r="254">
          <cell r="B254" t="str">
            <v>11-116-253</v>
          </cell>
          <cell r="C254" t="str">
            <v>Bogotá</v>
          </cell>
          <cell r="D254" t="str">
            <v>Fundación Educar Colombia - EDUCOL</v>
          </cell>
          <cell r="E254" t="str">
            <v>900321661-0</v>
          </cell>
          <cell r="F254" t="str">
            <v>Julian Ochoa Alzate</v>
          </cell>
          <cell r="G254"/>
          <cell r="H254" t="str">
            <v>Carrera 67 No. 12A-32 Barrio Salazar Gomez</v>
          </cell>
          <cell r="I254" t="str">
            <v>Bogotá, D.C.</v>
          </cell>
          <cell r="J254" t="str">
            <v>Regional</v>
          </cell>
          <cell r="K254"/>
          <cell r="L254">
            <v>3103186720</v>
          </cell>
          <cell r="M254" t="str">
            <v>auxiliar.operativocp@funeducol.edu.co jochoa@funeducol.edu.co
administrativo@funeducol.edu.co
educolcp@funeducol.edu.co</v>
          </cell>
          <cell r="N254" t="str">
            <v>SRD</v>
          </cell>
          <cell r="O254" t="str">
            <v>Internado</v>
          </cell>
          <cell r="P254"/>
          <cell r="Q254" t="str">
            <v>Con PARD</v>
          </cell>
          <cell r="R254"/>
          <cell r="S254" t="str">
            <v>1100-988-2021</v>
          </cell>
          <cell r="T254">
            <v>46</v>
          </cell>
          <cell r="U254">
            <v>44545</v>
          </cell>
          <cell r="V254">
            <v>44546</v>
          </cell>
          <cell r="W254">
            <v>44773</v>
          </cell>
          <cell r="X254">
            <v>515846438</v>
          </cell>
          <cell r="Y254" t="str">
            <v>Sarai Lagos Archila</v>
          </cell>
          <cell r="Z254" t="str">
            <v>Profesional coordinación técnica Protección</v>
          </cell>
        </row>
        <row r="255">
          <cell r="B255" t="str">
            <v>11-98-254</v>
          </cell>
          <cell r="C255" t="str">
            <v>Bogotá</v>
          </cell>
          <cell r="D255" t="str">
            <v>Fundación centro para el reintegro y atención del niño - CRAN</v>
          </cell>
          <cell r="E255" t="str">
            <v>860067294-7</v>
          </cell>
          <cell r="F255" t="str">
            <v>Fabiana Mejia Vesga</v>
          </cell>
          <cell r="G255"/>
          <cell r="H255" t="str">
            <v>Transversal 77 No. 162-06 Barrio Suba Casa Blanca</v>
          </cell>
          <cell r="I255" t="str">
            <v>Bogotá, D.C.</v>
          </cell>
          <cell r="J255" t="str">
            <v>CZ Creer</v>
          </cell>
          <cell r="K255"/>
          <cell r="L255">
            <v>3204946555</v>
          </cell>
          <cell r="M255" t="str">
            <v>liderhi@cran.org.co</v>
          </cell>
          <cell r="N255" t="str">
            <v>SRD</v>
          </cell>
          <cell r="O255" t="str">
            <v>Internado</v>
          </cell>
          <cell r="P255"/>
          <cell r="Q255" t="str">
            <v>0 a 8 años</v>
          </cell>
          <cell r="R255"/>
          <cell r="S255" t="str">
            <v>1100-989-2021</v>
          </cell>
          <cell r="T255">
            <v>72</v>
          </cell>
          <cell r="U255">
            <v>44545</v>
          </cell>
          <cell r="V255">
            <v>44546</v>
          </cell>
          <cell r="W255">
            <v>44773</v>
          </cell>
          <cell r="X255">
            <v>882052116</v>
          </cell>
          <cell r="Y255" t="str">
            <v>Erika Alexandra Valencia Ospina</v>
          </cell>
          <cell r="Z255" t="str">
            <v>Profesional coordinación técnica Protección</v>
          </cell>
        </row>
        <row r="256">
          <cell r="B256" t="str">
            <v>11-88-255</v>
          </cell>
          <cell r="C256" t="str">
            <v>Bogotá</v>
          </cell>
          <cell r="D256" t="str">
            <v>Fundación casa de la madre y el niño</v>
          </cell>
          <cell r="E256" t="str">
            <v>860007398-8</v>
          </cell>
          <cell r="F256" t="str">
            <v>Barbara Escobar De Vargas</v>
          </cell>
          <cell r="G256" t="str">
            <v>Casa 2 Imagina</v>
          </cell>
          <cell r="H256" t="str">
            <v>Carrera 65 No. 98-31 Barrio los Andes</v>
          </cell>
          <cell r="I256" t="str">
            <v>Bogotá, D.C.</v>
          </cell>
          <cell r="J256" t="str">
            <v>CZ Revivir</v>
          </cell>
          <cell r="K256"/>
          <cell r="L256" t="str">
            <v>312 4482964</v>
          </cell>
          <cell r="M256" t="str">
            <v>coordinacion.casa2@la-casa.org</v>
          </cell>
          <cell r="N256" t="str">
            <v>SRD</v>
          </cell>
          <cell r="O256" t="str">
            <v>Internado</v>
          </cell>
          <cell r="P256"/>
          <cell r="Q256" t="str">
            <v>Con PARD</v>
          </cell>
          <cell r="R256"/>
          <cell r="S256" t="str">
            <v>1100-993-2021</v>
          </cell>
          <cell r="T256">
            <v>28</v>
          </cell>
          <cell r="U256">
            <v>44545</v>
          </cell>
          <cell r="V256">
            <v>44546</v>
          </cell>
          <cell r="W256">
            <v>44773</v>
          </cell>
          <cell r="X256">
            <v>313993484</v>
          </cell>
          <cell r="Y256" t="str">
            <v>Erika Alexandra Valencia Ospina</v>
          </cell>
          <cell r="Z256" t="str">
            <v>Profesional coordinación técnica Protección</v>
          </cell>
        </row>
        <row r="257">
          <cell r="B257" t="str">
            <v>11-111-256</v>
          </cell>
          <cell r="C257" t="str">
            <v>Bogotá</v>
          </cell>
          <cell r="D257" t="str">
            <v>Fundación de rehabilitación para la población con discapacidad física y mental - Amanecer</v>
          </cell>
          <cell r="E257" t="str">
            <v>830147304-7</v>
          </cell>
          <cell r="F257" t="str">
            <v>Tesesita Cubillos Ruiz</v>
          </cell>
          <cell r="G257"/>
          <cell r="H257" t="str">
            <v>Carrera 100 No. 24B-17</v>
          </cell>
          <cell r="I257" t="str">
            <v>Bogotá, D.C.</v>
          </cell>
          <cell r="J257" t="str">
            <v>CZ Engativa</v>
          </cell>
          <cell r="K257" t="str">
            <v>7579678- 6944791</v>
          </cell>
          <cell r="L257">
            <v>3144446367</v>
          </cell>
          <cell r="M257" t="str">
            <v>fundacion_amanecer@hotmail.com - marisol.cardenas2@hotmail.com - tere_358@hotmail.com</v>
          </cell>
          <cell r="N257" t="str">
            <v>SRD</v>
          </cell>
          <cell r="O257" t="str">
            <v>Internado</v>
          </cell>
          <cell r="P257"/>
          <cell r="Q257" t="str">
            <v>Discapacidad</v>
          </cell>
          <cell r="R257" t="str">
            <v>Intelectual</v>
          </cell>
          <cell r="S257" t="str">
            <v>1100-994-2021</v>
          </cell>
          <cell r="T257">
            <v>66</v>
          </cell>
          <cell r="U257">
            <v>44546</v>
          </cell>
          <cell r="V257">
            <v>44546</v>
          </cell>
          <cell r="W257">
            <v>44773</v>
          </cell>
          <cell r="X257">
            <v>853774424</v>
          </cell>
          <cell r="Y257" t="str">
            <v>Ingrid Yohana Castiblanco Sanguino</v>
          </cell>
          <cell r="Z257" t="str">
            <v>Profesional coordinación técnica Protección</v>
          </cell>
        </row>
        <row r="258">
          <cell r="B258" t="str">
            <v>11-88-257</v>
          </cell>
          <cell r="C258" t="str">
            <v>Bogotá</v>
          </cell>
          <cell r="D258" t="str">
            <v>Fundación casa de la madre y el niño</v>
          </cell>
          <cell r="E258" t="str">
            <v>860007398-8</v>
          </cell>
          <cell r="F258" t="str">
            <v>Barbara Escobar De Vargas</v>
          </cell>
          <cell r="G258"/>
          <cell r="H258" t="str">
            <v>Calle 48 No.28-30 Barrio Belalcázar</v>
          </cell>
          <cell r="I258" t="str">
            <v>Bogotá, D.C.</v>
          </cell>
          <cell r="J258" t="str">
            <v>Regional</v>
          </cell>
          <cell r="K258" t="str">
            <v>2687400
2687592</v>
          </cell>
          <cell r="L258">
            <v>3112512188</v>
          </cell>
          <cell r="M258" t="str">
            <v>lacasa@la_casa.org</v>
          </cell>
          <cell r="N258" t="str">
            <v>SRD</v>
          </cell>
          <cell r="O258" t="str">
            <v>Hogar sustituto entidad</v>
          </cell>
          <cell r="P258"/>
          <cell r="Q258" t="str">
            <v>Vulneración</v>
          </cell>
          <cell r="R258"/>
          <cell r="S258" t="str">
            <v>1100-995-2021</v>
          </cell>
          <cell r="T258">
            <v>20</v>
          </cell>
          <cell r="U258">
            <v>44546</v>
          </cell>
          <cell r="V258">
            <v>44546</v>
          </cell>
          <cell r="W258">
            <v>44773</v>
          </cell>
          <cell r="X258">
            <v>194291000</v>
          </cell>
          <cell r="Y258" t="str">
            <v>Viviana Ortiz Alfonso</v>
          </cell>
          <cell r="Z258" t="str">
            <v>Profesional coordinación técnica Protección</v>
          </cell>
        </row>
        <row r="259">
          <cell r="B259" t="str">
            <v>11-226-258</v>
          </cell>
          <cell r="C259" t="str">
            <v>Bogotá</v>
          </cell>
          <cell r="D259" t="str">
            <v>Hogares Club Michin</v>
          </cell>
          <cell r="E259" t="str">
            <v>860020370-6</v>
          </cell>
          <cell r="F259" t="str">
            <v>Camila Mariana Ceballos Arango</v>
          </cell>
          <cell r="G259"/>
          <cell r="H259" t="str">
            <v>Carrera 1A Este No. 49D-33 PISO 1 Y 2 Barrio Palermos Sur</v>
          </cell>
          <cell r="I259" t="str">
            <v>Bogotá, D.C.</v>
          </cell>
          <cell r="J259" t="str">
            <v>Regional</v>
          </cell>
          <cell r="K259">
            <v>2362903</v>
          </cell>
          <cell r="L259">
            <v>3133988372</v>
          </cell>
          <cell r="M259" t="str">
            <v>michin@fundacionmichin.org</v>
          </cell>
          <cell r="N259" t="str">
            <v>SRD</v>
          </cell>
          <cell r="O259" t="str">
            <v>Hogar sustituto entidad</v>
          </cell>
          <cell r="P259"/>
          <cell r="Q259" t="str">
            <v>Vulneración</v>
          </cell>
          <cell r="R259"/>
          <cell r="S259" t="str">
            <v>1100-995-2021</v>
          </cell>
          <cell r="T259">
            <v>30</v>
          </cell>
          <cell r="U259">
            <v>44546</v>
          </cell>
          <cell r="V259">
            <v>44546</v>
          </cell>
          <cell r="W259">
            <v>44773</v>
          </cell>
          <cell r="X259">
            <v>243863750</v>
          </cell>
          <cell r="Y259" t="str">
            <v>Viviana Ortiz Alfonso</v>
          </cell>
          <cell r="Z259" t="str">
            <v>Profesional coordinación técnica Protección</v>
          </cell>
        </row>
        <row r="260">
          <cell r="B260" t="str">
            <v>11-19-259</v>
          </cell>
          <cell r="C260" t="str">
            <v>Bogotá</v>
          </cell>
          <cell r="D260" t="str">
            <v>Asociación hogares Luz y Vida</v>
          </cell>
          <cell r="E260" t="str">
            <v>800199818-4</v>
          </cell>
          <cell r="F260" t="str">
            <v>Ana Belen Londoño Hoyos</v>
          </cell>
          <cell r="G260" t="str">
            <v>Sede Casa San José</v>
          </cell>
          <cell r="H260" t="str">
            <v>Carrera 1A No. 6C-55 sur Barrio Buenos Aires</v>
          </cell>
          <cell r="I260" t="str">
            <v>Bogotá, D.C.</v>
          </cell>
          <cell r="J260" t="str">
            <v>CZ San Cristobal</v>
          </cell>
          <cell r="K260">
            <v>5659683</v>
          </cell>
          <cell r="L260" t="str">
            <v>3103296547 - 3142305218</v>
          </cell>
          <cell r="M260" t="str">
            <v>hogaresluzyvida@hotmail.com</v>
          </cell>
          <cell r="N260" t="str">
            <v>SRD</v>
          </cell>
          <cell r="O260" t="str">
            <v>Internado</v>
          </cell>
          <cell r="P260"/>
          <cell r="Q260" t="str">
            <v>Discapacidad</v>
          </cell>
          <cell r="R260" t="str">
            <v>Intelectual</v>
          </cell>
          <cell r="S260" t="str">
            <v>1100-997-2021</v>
          </cell>
          <cell r="T260">
            <v>82</v>
          </cell>
          <cell r="U260">
            <v>44546</v>
          </cell>
          <cell r="V260">
            <v>44546</v>
          </cell>
          <cell r="W260">
            <v>44773</v>
          </cell>
          <cell r="X260">
            <v>2298415588</v>
          </cell>
          <cell r="Y260" t="str">
            <v>Ingrid Yohana Castiblanco Sanguino</v>
          </cell>
          <cell r="Z260" t="str">
            <v>Profesional coordinación técnica Protección</v>
          </cell>
        </row>
        <row r="261">
          <cell r="B261" t="str">
            <v>11-19-260</v>
          </cell>
          <cell r="C261" t="str">
            <v>Bogotá</v>
          </cell>
          <cell r="D261" t="str">
            <v>Asociación hogares Luz y Vida</v>
          </cell>
          <cell r="E261" t="str">
            <v>800199818-4</v>
          </cell>
          <cell r="F261" t="str">
            <v>Ana Belen Londoño Hoyos</v>
          </cell>
          <cell r="G261" t="str">
            <v>Casa Tio Sergio</v>
          </cell>
          <cell r="H261" t="str">
            <v>Calle 8 Sur No. 5-59</v>
          </cell>
          <cell r="I261" t="str">
            <v>Bogotá, D.C.</v>
          </cell>
          <cell r="J261" t="str">
            <v>CZ San Cristobal</v>
          </cell>
          <cell r="K261"/>
          <cell r="L261">
            <v>3112370627</v>
          </cell>
          <cell r="M261" t="str">
            <v>hogaresluzyvida@hotmail.com</v>
          </cell>
          <cell r="N261" t="str">
            <v>SRD</v>
          </cell>
          <cell r="O261" t="str">
            <v>Internado</v>
          </cell>
          <cell r="P261"/>
          <cell r="Q261" t="str">
            <v>Discapacidad</v>
          </cell>
          <cell r="R261" t="str">
            <v>Intelectual</v>
          </cell>
          <cell r="S261" t="str">
            <v>1100-997-2021</v>
          </cell>
          <cell r="T261">
            <v>50</v>
          </cell>
          <cell r="U261">
            <v>44546</v>
          </cell>
          <cell r="V261">
            <v>44546</v>
          </cell>
          <cell r="W261">
            <v>44773</v>
          </cell>
          <cell r="X261"/>
          <cell r="Y261" t="str">
            <v>Ingrid Yohana Castiblanco Sanguino</v>
          </cell>
          <cell r="Z261" t="str">
            <v>Profesional coordinación técnica Protección</v>
          </cell>
        </row>
        <row r="262">
          <cell r="B262" t="str">
            <v>11-19-261</v>
          </cell>
          <cell r="C262" t="str">
            <v>Bogotá</v>
          </cell>
          <cell r="D262" t="str">
            <v>Asociación hogares Luz y Vida</v>
          </cell>
          <cell r="E262" t="str">
            <v>800199818-4</v>
          </cell>
          <cell r="F262" t="str">
            <v>Ana Belen Londoño Hoyos</v>
          </cell>
          <cell r="G262" t="str">
            <v>Granja Nuestra Señora Del Valle</v>
          </cell>
          <cell r="H262" t="str">
            <v>Vereda el Mojón - Finca el Porfin nuestra Señora del Valle</v>
          </cell>
          <cell r="I262" t="str">
            <v>Sasaima</v>
          </cell>
          <cell r="J262" t="str">
            <v>CZ San Cristobal</v>
          </cell>
          <cell r="K262"/>
          <cell r="L262">
            <v>3195394647</v>
          </cell>
          <cell r="M262" t="str">
            <v>hogaresluzyvidafinca@hotmail.com</v>
          </cell>
          <cell r="N262" t="str">
            <v>SRD</v>
          </cell>
          <cell r="O262" t="str">
            <v>Internado</v>
          </cell>
          <cell r="P262"/>
          <cell r="Q262" t="str">
            <v>Discapacidad</v>
          </cell>
          <cell r="R262" t="str">
            <v>Intelectual</v>
          </cell>
          <cell r="S262" t="str">
            <v>1100-997-2021</v>
          </cell>
          <cell r="T262">
            <v>35</v>
          </cell>
          <cell r="U262">
            <v>44546</v>
          </cell>
          <cell r="V262">
            <v>44546</v>
          </cell>
          <cell r="W262">
            <v>44773</v>
          </cell>
          <cell r="X262"/>
          <cell r="Y262" t="str">
            <v>Ingrid Yohana Castiblanco Sanguino</v>
          </cell>
          <cell r="Z262" t="str">
            <v>Profesional coordinación técnica Protección</v>
          </cell>
        </row>
        <row r="263">
          <cell r="B263" t="str">
            <v>11-149-262</v>
          </cell>
          <cell r="C263" t="str">
            <v>Bogotá</v>
          </cell>
          <cell r="D263" t="str">
            <v>Fundación Laudes</v>
          </cell>
          <cell r="E263" t="str">
            <v>900098908-8</v>
          </cell>
          <cell r="F263" t="str">
            <v>Adriana Barbosa Malaver</v>
          </cell>
          <cell r="G263" t="str">
            <v>Marsella</v>
          </cell>
          <cell r="H263" t="str">
            <v>Calle 6 B No. 71 D-14</v>
          </cell>
          <cell r="I263" t="str">
            <v>Bogotá, D.C.</v>
          </cell>
          <cell r="J263" t="str">
            <v>Regional</v>
          </cell>
          <cell r="K263" t="str">
            <v>6635752 Marsella 9261941 Andes 4672722 Americas</v>
          </cell>
          <cell r="L263" t="str">
            <v xml:space="preserve">
3208392988</v>
          </cell>
          <cell r="M263" t="str">
            <v>laudes4@hotmail.com</v>
          </cell>
          <cell r="N263" t="str">
            <v>SRD</v>
          </cell>
          <cell r="O263" t="str">
            <v>Internado</v>
          </cell>
          <cell r="P263"/>
          <cell r="Q263" t="str">
            <v>Con PARD</v>
          </cell>
          <cell r="R263"/>
          <cell r="S263" t="str">
            <v>1100-998-2021</v>
          </cell>
          <cell r="T263">
            <v>165</v>
          </cell>
          <cell r="U263">
            <v>44545</v>
          </cell>
          <cell r="V263">
            <v>44546</v>
          </cell>
          <cell r="W263">
            <v>44773</v>
          </cell>
          <cell r="X263">
            <v>1850318745</v>
          </cell>
          <cell r="Y263" t="str">
            <v>Sarai Lagos Archila</v>
          </cell>
          <cell r="Z263" t="str">
            <v>Profesional coordinación técnica Protección</v>
          </cell>
        </row>
        <row r="264">
          <cell r="B264" t="str">
            <v>11-149-263</v>
          </cell>
          <cell r="C264" t="str">
            <v>Bogotá</v>
          </cell>
          <cell r="D264" t="str">
            <v>Fundación Laudes</v>
          </cell>
          <cell r="E264" t="str">
            <v>900098908-8</v>
          </cell>
          <cell r="F264" t="str">
            <v>Adriana Barbosa Malaver</v>
          </cell>
          <cell r="G264" t="str">
            <v>Americas Sede Complementaria</v>
          </cell>
          <cell r="H264" t="str">
            <v>Avenida Calle 6 No. 69B -45</v>
          </cell>
          <cell r="I264" t="str">
            <v>Bogotá, D.C.</v>
          </cell>
          <cell r="J264" t="str">
            <v>Regional</v>
          </cell>
          <cell r="K264" t="str">
            <v>6635752 Marsella 9261941 Andes 4672722 Americas</v>
          </cell>
          <cell r="L264" t="str">
            <v xml:space="preserve">
3208392988</v>
          </cell>
          <cell r="M264" t="str">
            <v>laudes4@hotmail.com</v>
          </cell>
          <cell r="N264" t="str">
            <v>SRD</v>
          </cell>
          <cell r="O264" t="str">
            <v>Internado</v>
          </cell>
          <cell r="P264"/>
          <cell r="Q264" t="str">
            <v>Con PARD</v>
          </cell>
          <cell r="R264"/>
          <cell r="S264" t="str">
            <v>1100-998-2021</v>
          </cell>
          <cell r="T264"/>
          <cell r="U264">
            <v>44545</v>
          </cell>
          <cell r="V264">
            <v>44546</v>
          </cell>
          <cell r="W264">
            <v>44773</v>
          </cell>
          <cell r="X264"/>
          <cell r="Y264" t="str">
            <v>Sarai Lagos Archila</v>
          </cell>
          <cell r="Z264" t="str">
            <v>Profesional coordinación técnica Protección</v>
          </cell>
        </row>
        <row r="265">
          <cell r="B265" t="str">
            <v>11-149-264</v>
          </cell>
          <cell r="C265" t="str">
            <v>Bogotá</v>
          </cell>
          <cell r="D265" t="str">
            <v>Fundación Laudes</v>
          </cell>
          <cell r="E265" t="str">
            <v>900098908-8</v>
          </cell>
          <cell r="F265" t="str">
            <v>Adriana Barbosa Malaver</v>
          </cell>
          <cell r="G265" t="str">
            <v>Andes</v>
          </cell>
          <cell r="H265" t="str">
            <v>Carrera 65A No. 94-38</v>
          </cell>
          <cell r="I265" t="str">
            <v>Bogotá, D.C.</v>
          </cell>
          <cell r="J265" t="str">
            <v>Regional</v>
          </cell>
          <cell r="K265" t="str">
            <v>6635752 Marsella 9261941 Andes 4672722 Americas</v>
          </cell>
          <cell r="L265" t="str">
            <v xml:space="preserve">
3208392988</v>
          </cell>
          <cell r="M265" t="str">
            <v>laudes4@hotmail.com</v>
          </cell>
          <cell r="N265" t="str">
            <v>SRD</v>
          </cell>
          <cell r="O265" t="str">
            <v>Internado</v>
          </cell>
          <cell r="P265"/>
          <cell r="Q265" t="str">
            <v>Con PARD</v>
          </cell>
          <cell r="R265"/>
          <cell r="S265" t="str">
            <v>1100-998-2021</v>
          </cell>
          <cell r="T265"/>
          <cell r="U265">
            <v>44545</v>
          </cell>
          <cell r="V265">
            <v>44546</v>
          </cell>
          <cell r="W265">
            <v>44773</v>
          </cell>
          <cell r="X265"/>
          <cell r="Y265" t="str">
            <v>Sarai Lagos Archila</v>
          </cell>
          <cell r="Z265" t="str">
            <v>Profesional coordinación técnica Protección</v>
          </cell>
        </row>
        <row r="266">
          <cell r="B266" t="str">
            <v>11-196-265</v>
          </cell>
          <cell r="C266" t="str">
            <v>Bogotá</v>
          </cell>
          <cell r="D266" t="str">
            <v>Fundación Semillas de Amor</v>
          </cell>
          <cell r="E266" t="str">
            <v>830024022-7</v>
          </cell>
          <cell r="F266" t="str">
            <v>Luz Marina Garcia Daza.-suplente Amparo Alfonso Urrea.</v>
          </cell>
          <cell r="G266"/>
          <cell r="H266" t="str">
            <v>Avenida Carrera 72 No. 180-84 - Barrio San Jose de Bavaria</v>
          </cell>
          <cell r="I266" t="str">
            <v>Bogotá, D.C.</v>
          </cell>
          <cell r="J266" t="str">
            <v>Regional</v>
          </cell>
          <cell r="K266"/>
          <cell r="L266">
            <v>3187827084</v>
          </cell>
          <cell r="M266" t="str">
            <v>semillasdeamor2@hotmail.com
direccion@fundacionsemillasdeamor.com
coordinacion@fundacionsemillasdeamor.com</v>
          </cell>
          <cell r="N266" t="str">
            <v>SRD</v>
          </cell>
          <cell r="O266" t="str">
            <v>Internado</v>
          </cell>
          <cell r="P266"/>
          <cell r="Q266" t="str">
            <v>Con PARD</v>
          </cell>
          <cell r="R266"/>
          <cell r="S266" t="str">
            <v>1100-999-2021</v>
          </cell>
          <cell r="T266">
            <v>80</v>
          </cell>
          <cell r="U266">
            <v>44545</v>
          </cell>
          <cell r="V266">
            <v>44546</v>
          </cell>
          <cell r="W266">
            <v>44773</v>
          </cell>
          <cell r="X266">
            <v>897124240</v>
          </cell>
          <cell r="Y266" t="str">
            <v>Sarai Lagos Archila</v>
          </cell>
          <cell r="Z266" t="str">
            <v>Profesional coordinación técnica Protección</v>
          </cell>
        </row>
        <row r="267">
          <cell r="B267" t="str">
            <v>11-236-266</v>
          </cell>
          <cell r="C267" t="str">
            <v>Bogotá</v>
          </cell>
          <cell r="D267" t="str">
            <v>Instituto psicoeducativo de Colombia - IPSICOL</v>
          </cell>
          <cell r="E267" t="str">
            <v>890983904-1</v>
          </cell>
          <cell r="F267" t="str">
            <v>Sergio Andres Acosta Tobon</v>
          </cell>
          <cell r="G267" t="str">
            <v>Hogar Femenino</v>
          </cell>
          <cell r="H267" t="str">
            <v>Carrera 51 No. 58-20 Sur</v>
          </cell>
          <cell r="I267" t="str">
            <v>Bogotá, D.C.</v>
          </cell>
          <cell r="J267" t="str">
            <v>Centro Especializado Puente Aranda</v>
          </cell>
          <cell r="K267">
            <v>6017428571</v>
          </cell>
          <cell r="L267">
            <v>3173005324</v>
          </cell>
          <cell r="M267" t="str">
            <v>ipsicolhogarfemenino@yahoo.com
ipsicolah@yahoo.com</v>
          </cell>
          <cell r="N267" t="str">
            <v>SRPA</v>
          </cell>
          <cell r="O267" t="str">
            <v>Centro de internamiento preventivo</v>
          </cell>
          <cell r="P267"/>
          <cell r="Q267" t="str">
            <v>SRPA</v>
          </cell>
          <cell r="R267"/>
          <cell r="S267" t="str">
            <v>11-1025-2021</v>
          </cell>
          <cell r="T267">
            <v>15</v>
          </cell>
          <cell r="U267">
            <v>44545</v>
          </cell>
          <cell r="V267">
            <v>44546</v>
          </cell>
          <cell r="W267">
            <v>44773</v>
          </cell>
          <cell r="X267">
            <v>247912282.5</v>
          </cell>
          <cell r="Y267" t="str">
            <v>Sandra Milena Soler Rachen</v>
          </cell>
          <cell r="Z267" t="str">
            <v>Líder SRPA</v>
          </cell>
        </row>
        <row r="268">
          <cell r="B268" t="str">
            <v>11-236-267</v>
          </cell>
          <cell r="C268" t="str">
            <v>Bogotá</v>
          </cell>
          <cell r="D268" t="str">
            <v>Instituto psicoeducativo de Colombia - IPSICOL</v>
          </cell>
          <cell r="E268" t="str">
            <v>890983904-1</v>
          </cell>
          <cell r="F268" t="str">
            <v>Sergio Andres Acosta Tobon</v>
          </cell>
          <cell r="G268" t="str">
            <v>Hogar Femenino</v>
          </cell>
          <cell r="H268" t="str">
            <v>Carrera 51 No. 58-20 Sur</v>
          </cell>
          <cell r="I268" t="str">
            <v>Bogotá, D.C.</v>
          </cell>
          <cell r="J268" t="str">
            <v>Centro Especializado Puente Aranda</v>
          </cell>
          <cell r="K268">
            <v>6017428571</v>
          </cell>
          <cell r="L268">
            <v>3173005324</v>
          </cell>
          <cell r="M268" t="str">
            <v>ipsicolhogarfemenino@yahoo.com
ipsicolah@yahoo.com</v>
          </cell>
          <cell r="N268" t="str">
            <v>SRPA</v>
          </cell>
          <cell r="O268" t="str">
            <v>Centro de atención especializada</v>
          </cell>
          <cell r="P268"/>
          <cell r="Q268" t="str">
            <v>SRPA</v>
          </cell>
          <cell r="R268"/>
          <cell r="S268" t="str">
            <v>11-1028-2021</v>
          </cell>
          <cell r="T268">
            <v>27</v>
          </cell>
          <cell r="U268">
            <v>44545</v>
          </cell>
          <cell r="V268">
            <v>44546</v>
          </cell>
          <cell r="W268">
            <v>44773</v>
          </cell>
          <cell r="X268">
            <v>447261129</v>
          </cell>
          <cell r="Y268" t="str">
            <v>Sandra Milena Soler Rachen</v>
          </cell>
          <cell r="Z268" t="str">
            <v>Líder SRPA</v>
          </cell>
        </row>
        <row r="269">
          <cell r="B269" t="str">
            <v>11-11-268</v>
          </cell>
          <cell r="C269" t="str">
            <v>Bogotá</v>
          </cell>
          <cell r="D269" t="str">
            <v>Asociación cristiana de jóvenes de Bogotá y Cundinamarca – ACJ YMCA</v>
          </cell>
          <cell r="E269" t="str">
            <v>860018862-1</v>
          </cell>
          <cell r="F269" t="str">
            <v>Gloria Cecilia Hidalgo Franco</v>
          </cell>
          <cell r="G269" t="str">
            <v>Centro De Formacion Juvenil</v>
          </cell>
          <cell r="H269" t="str">
            <v>Carrera 31 B No. 1 H-68 Barrio Santa Matilde</v>
          </cell>
          <cell r="I269" t="str">
            <v>Bogotá, D.C.</v>
          </cell>
          <cell r="J269" t="str">
            <v>Centro Especializado Puente Aranda</v>
          </cell>
          <cell r="K269">
            <v>6019371813</v>
          </cell>
          <cell r="L269">
            <v>3044531386</v>
          </cell>
          <cell r="M269" t="str">
            <v>acjpsc@ymcabogota.org
 bernardo.castro@ymcabogota.org</v>
          </cell>
          <cell r="N269" t="str">
            <v>SRPA</v>
          </cell>
          <cell r="O269" t="str">
            <v>Prestación de servicios sociales a la comunidad</v>
          </cell>
          <cell r="P269"/>
          <cell r="Q269" t="str">
            <v>SRPA</v>
          </cell>
          <cell r="R269"/>
          <cell r="S269" t="str">
            <v>11-1033-2021</v>
          </cell>
          <cell r="T269">
            <v>80</v>
          </cell>
          <cell r="U269">
            <v>44546</v>
          </cell>
          <cell r="V269">
            <v>44546</v>
          </cell>
          <cell r="W269">
            <v>44773</v>
          </cell>
          <cell r="X269">
            <v>199833600</v>
          </cell>
          <cell r="Y269" t="str">
            <v>Sandra Milena Soler Rachen</v>
          </cell>
          <cell r="Z269" t="str">
            <v>Líder SRPA</v>
          </cell>
        </row>
        <row r="270">
          <cell r="B270" t="str">
            <v>11-236-269</v>
          </cell>
          <cell r="C270" t="str">
            <v>Bogotá</v>
          </cell>
          <cell r="D270" t="str">
            <v>Instituto psicoeducativo de Colombia - IPSICOL</v>
          </cell>
          <cell r="E270" t="str">
            <v>890983904-1</v>
          </cell>
          <cell r="F270" t="str">
            <v>Sergio Andres Acosta Tobon</v>
          </cell>
          <cell r="G270" t="str">
            <v>Centro De Internamiento Preventivo La Acogida</v>
          </cell>
          <cell r="H270" t="str">
            <v>Carrera 30 No.11-85</v>
          </cell>
          <cell r="I270" t="str">
            <v>Bogotá, D.C.</v>
          </cell>
          <cell r="J270" t="str">
            <v>Centro Especializado Puente Aranda</v>
          </cell>
          <cell r="K270">
            <v>6018053355</v>
          </cell>
          <cell r="L270">
            <v>3113677164</v>
          </cell>
          <cell r="M270" t="str">
            <v>ipsicolprevetivobogota@yahoo.com
ipsicolah@yahoo.com</v>
          </cell>
          <cell r="N270" t="str">
            <v>SRPA</v>
          </cell>
          <cell r="O270" t="str">
            <v>Centro de internamiento preventivo</v>
          </cell>
          <cell r="P270"/>
          <cell r="Q270" t="str">
            <v>SRPA</v>
          </cell>
          <cell r="R270"/>
          <cell r="S270" t="str">
            <v>11-1034-2021</v>
          </cell>
          <cell r="T270">
            <v>80</v>
          </cell>
          <cell r="U270">
            <v>44546</v>
          </cell>
          <cell r="V270">
            <v>44546</v>
          </cell>
          <cell r="W270">
            <v>44773</v>
          </cell>
          <cell r="X270">
            <v>1322198840</v>
          </cell>
          <cell r="Y270" t="str">
            <v>Sandra Milena Soler Rachen</v>
          </cell>
          <cell r="Z270" t="str">
            <v>Líder SRPA</v>
          </cell>
        </row>
        <row r="271">
          <cell r="B271" t="str">
            <v>11-236-270</v>
          </cell>
          <cell r="C271" t="str">
            <v>Bogotá</v>
          </cell>
          <cell r="D271" t="str">
            <v>Instituto psicoeducativo de Colombia - IPSICOL</v>
          </cell>
          <cell r="E271" t="str">
            <v>890983904-1</v>
          </cell>
          <cell r="F271" t="str">
            <v>Sergio Andres Acosta Tobon</v>
          </cell>
          <cell r="G271" t="str">
            <v>Centro Transitorio Mixto</v>
          </cell>
          <cell r="H271" t="str">
            <v>Sede 1: Carrera 30 No. 11-85
sede 2: Calle 12 No. 32-28</v>
          </cell>
          <cell r="I271" t="str">
            <v>Bogotá, D.C.</v>
          </cell>
          <cell r="J271" t="str">
            <v>Centro Especializado Puente Aranda</v>
          </cell>
          <cell r="K271"/>
          <cell r="L271">
            <v>3173008179</v>
          </cell>
          <cell r="M271" t="str">
            <v>ipsicolcetrabogota@yahoo.com
ipsicolah@yahoo.com</v>
          </cell>
          <cell r="N271" t="str">
            <v>SRPA</v>
          </cell>
          <cell r="O271" t="str">
            <v>Centro transitorio</v>
          </cell>
          <cell r="P271"/>
          <cell r="Q271" t="str">
            <v>SRPA</v>
          </cell>
          <cell r="R271"/>
          <cell r="S271" t="str">
            <v>11-1035-2021</v>
          </cell>
          <cell r="T271">
            <v>35</v>
          </cell>
          <cell r="U271">
            <v>44545</v>
          </cell>
          <cell r="V271">
            <v>44546</v>
          </cell>
          <cell r="W271">
            <v>44773</v>
          </cell>
          <cell r="X271">
            <v>539107117.5</v>
          </cell>
          <cell r="Y271" t="str">
            <v>Sandra Milena Soler Rachen</v>
          </cell>
          <cell r="Z271" t="str">
            <v>Líder SRPA</v>
          </cell>
        </row>
        <row r="272">
          <cell r="B272" t="str">
            <v>11-121-271</v>
          </cell>
          <cell r="C272" t="str">
            <v>Bogotá</v>
          </cell>
          <cell r="D272" t="str">
            <v>Fundación familia entorno individuo - FEI</v>
          </cell>
          <cell r="E272" t="str">
            <v>900001876-4</v>
          </cell>
          <cell r="F272" t="str">
            <v>Jeisson Paul Cardona Garcia</v>
          </cell>
          <cell r="G272" t="str">
            <v>Efir Adolescentes</v>
          </cell>
          <cell r="H272" t="str">
            <v>Diagonal 58 Sur No. 29-18 Barrio Villa Ximena</v>
          </cell>
          <cell r="I272" t="str">
            <v>Bogotá, D.C.</v>
          </cell>
          <cell r="J272" t="str">
            <v>Centro Especializado Puente Aranda</v>
          </cell>
          <cell r="K272" t="str">
            <v>6012309518
6012309666</v>
          </cell>
          <cell r="L272">
            <v>3138785878</v>
          </cell>
          <cell r="M272" t="str">
            <v>fundacionfeisrpa.bogota@gmail.com</v>
          </cell>
          <cell r="N272" t="str">
            <v>SRPA</v>
          </cell>
          <cell r="O272" t="str">
            <v>Centro de atención especializada</v>
          </cell>
          <cell r="P272"/>
          <cell r="Q272" t="str">
            <v>SRPA</v>
          </cell>
          <cell r="R272"/>
          <cell r="S272" t="str">
            <v>11-1036-2021</v>
          </cell>
          <cell r="T272">
            <v>200</v>
          </cell>
          <cell r="U272">
            <v>44546</v>
          </cell>
          <cell r="V272">
            <v>44546</v>
          </cell>
          <cell r="W272">
            <v>44773</v>
          </cell>
          <cell r="X272">
            <v>3313045400</v>
          </cell>
          <cell r="Y272" t="str">
            <v>Sandra Milena Soler Rachen</v>
          </cell>
          <cell r="Z272" t="str">
            <v>Líder SRPA</v>
          </cell>
        </row>
        <row r="273">
          <cell r="B273" t="str">
            <v>11-47-272</v>
          </cell>
          <cell r="C273" t="str">
            <v>Bogotá</v>
          </cell>
          <cell r="D273" t="str">
            <v>Congregación religiosos terciarios capuchinos nuestra señora de los dolores</v>
          </cell>
          <cell r="E273" t="str">
            <v>860005068-3</v>
          </cell>
          <cell r="F273" t="str">
            <v>Wilson Alexander Restrepo Gutierrez</v>
          </cell>
          <cell r="G273" t="str">
            <v>Club Amigo Venecia</v>
          </cell>
          <cell r="H273" t="str">
            <v>Diagonal 47 Sur No. 52A-04 Puerta 1</v>
          </cell>
          <cell r="I273" t="str">
            <v>Bogotá, D.C.</v>
          </cell>
          <cell r="J273" t="str">
            <v>Centro Especializado Puente Aranda</v>
          </cell>
          <cell r="K273">
            <v>6017106570</v>
          </cell>
          <cell r="L273">
            <v>3115135482</v>
          </cell>
          <cell r="M273" t="str">
            <v>coord.veneciasrp@opanamigo.org</v>
          </cell>
          <cell r="N273" t="str">
            <v>SRPA</v>
          </cell>
          <cell r="O273" t="str">
            <v>Libertad vigilada – asistida</v>
          </cell>
          <cell r="P273"/>
          <cell r="Q273" t="str">
            <v>SRPA</v>
          </cell>
          <cell r="R273"/>
          <cell r="S273" t="str">
            <v>11-1037-2021</v>
          </cell>
          <cell r="T273">
            <v>120</v>
          </cell>
          <cell r="U273">
            <v>44546</v>
          </cell>
          <cell r="V273">
            <v>44546</v>
          </cell>
          <cell r="W273">
            <v>44773</v>
          </cell>
          <cell r="X273">
            <v>532888250</v>
          </cell>
          <cell r="Y273" t="str">
            <v>Sandra Milena Soler Rachen</v>
          </cell>
          <cell r="Z273" t="str">
            <v>Líder SRPA</v>
          </cell>
        </row>
        <row r="274">
          <cell r="B274" t="str">
            <v>11-47-273</v>
          </cell>
          <cell r="C274" t="str">
            <v>Bogotá</v>
          </cell>
          <cell r="D274" t="str">
            <v>Congregación religiosos terciarios capuchinos nuestra señora de los dolores</v>
          </cell>
          <cell r="E274" t="str">
            <v>860005068-3</v>
          </cell>
          <cell r="F274" t="str">
            <v>Wilson Alexander Restrepo Gutierrez</v>
          </cell>
          <cell r="G274" t="str">
            <v>Club Amigo Venecia</v>
          </cell>
          <cell r="H274" t="str">
            <v>Diagonal 47 Sur No. 52A-04 Puerta 1</v>
          </cell>
          <cell r="I274" t="str">
            <v>Bogotá, D.C.</v>
          </cell>
          <cell r="J274" t="str">
            <v>Centro Especializado Puente Aranda</v>
          </cell>
          <cell r="K274">
            <v>6017106570</v>
          </cell>
          <cell r="L274">
            <v>3115135482</v>
          </cell>
          <cell r="M274" t="str">
            <v>coord.veneciasrp@opanamigo.org</v>
          </cell>
          <cell r="N274" t="str">
            <v>SRPA</v>
          </cell>
          <cell r="O274" t="str">
            <v>Atención domiciliaria en privación de la libertad</v>
          </cell>
          <cell r="P274"/>
          <cell r="Q274" t="str">
            <v>SRPA</v>
          </cell>
          <cell r="R274"/>
          <cell r="S274" t="str">
            <v>11-1037-2021</v>
          </cell>
          <cell r="T274">
            <v>20</v>
          </cell>
          <cell r="U274">
            <v>44546</v>
          </cell>
          <cell r="V274">
            <v>44546</v>
          </cell>
          <cell r="W274">
            <v>44773</v>
          </cell>
          <cell r="X274"/>
          <cell r="Y274" t="str">
            <v>Sandra Milena Soler Rachen</v>
          </cell>
          <cell r="Z274" t="str">
            <v>Líder SRPA</v>
          </cell>
        </row>
        <row r="275">
          <cell r="B275" t="str">
            <v>11-11-274</v>
          </cell>
          <cell r="C275" t="str">
            <v>Bogotá</v>
          </cell>
          <cell r="D275" t="str">
            <v>Asociación cristiana de jóvenes de Bogotá y Cundinamarca – ACJ YMCA</v>
          </cell>
          <cell r="E275" t="str">
            <v>860018862-1</v>
          </cell>
          <cell r="F275" t="str">
            <v>Gloria Cecilia Hidalgo Franco</v>
          </cell>
          <cell r="G275" t="str">
            <v>Centro De Formacion Juvenil</v>
          </cell>
          <cell r="H275" t="str">
            <v>Transversal 28 B No. 37-33 Barrio La Soledad</v>
          </cell>
          <cell r="I275" t="str">
            <v>Bogotá, D.C.</v>
          </cell>
          <cell r="J275" t="str">
            <v>Centro Especializado Puente Aranda</v>
          </cell>
          <cell r="K275">
            <v>6012443510</v>
          </cell>
          <cell r="L275">
            <v>3114690851</v>
          </cell>
          <cell r="M275" t="str">
            <v>acjlibertadvigilada@ymcabogota.org
 bernardo.castro@ymcabogota.org</v>
          </cell>
          <cell r="N275" t="str">
            <v>SRPA</v>
          </cell>
          <cell r="O275" t="str">
            <v>Libertad vigilada – asistida</v>
          </cell>
          <cell r="P275"/>
          <cell r="Q275" t="str">
            <v>SRPA</v>
          </cell>
          <cell r="R275"/>
          <cell r="S275" t="str">
            <v>11-1039-2021</v>
          </cell>
          <cell r="T275">
            <v>120</v>
          </cell>
          <cell r="U275">
            <v>44545</v>
          </cell>
          <cell r="V275">
            <v>44546</v>
          </cell>
          <cell r="W275">
            <v>44773</v>
          </cell>
          <cell r="X275">
            <v>435180840</v>
          </cell>
          <cell r="Y275" t="str">
            <v>Sandra Milena Soler Rachen</v>
          </cell>
          <cell r="Z275" t="str">
            <v>Líder SRPA</v>
          </cell>
        </row>
        <row r="276">
          <cell r="B276" t="str">
            <v>11-47-275</v>
          </cell>
          <cell r="C276" t="str">
            <v>Bogotá</v>
          </cell>
          <cell r="D276" t="str">
            <v>Congregación religiosos terciarios capuchinos nuestra señora de los dolores</v>
          </cell>
          <cell r="E276" t="str">
            <v>860005068-3</v>
          </cell>
          <cell r="F276" t="str">
            <v>Wilson Alexander Restrepo Gutierrez</v>
          </cell>
          <cell r="G276" t="str">
            <v>Club Amigo Av 68</v>
          </cell>
          <cell r="H276" t="str">
            <v>Avenida 68 No. 67 F-56</v>
          </cell>
          <cell r="I276" t="str">
            <v>Bogotá, D.C.</v>
          </cell>
          <cell r="J276" t="str">
            <v>Centro Especializado Puente Aranda</v>
          </cell>
          <cell r="K276" t="str">
            <v>6016311096
6016607877</v>
          </cell>
          <cell r="L276">
            <v>3158694221</v>
          </cell>
          <cell r="M276" t="str">
            <v>coord.av68@opanamigo.org</v>
          </cell>
          <cell r="N276" t="str">
            <v>SRPA</v>
          </cell>
          <cell r="O276" t="str">
            <v>Semicerrado externado</v>
          </cell>
          <cell r="P276" t="str">
            <v>Media jornada</v>
          </cell>
          <cell r="Q276" t="str">
            <v>SRPA</v>
          </cell>
          <cell r="R276"/>
          <cell r="S276" t="str">
            <v>11-1048-2021</v>
          </cell>
          <cell r="T276">
            <v>100</v>
          </cell>
          <cell r="U276">
            <v>44546</v>
          </cell>
          <cell r="V276">
            <v>44546</v>
          </cell>
          <cell r="W276">
            <v>44773</v>
          </cell>
          <cell r="X276">
            <v>437215400</v>
          </cell>
          <cell r="Y276" t="str">
            <v>Sandra Milena Soler Rachen</v>
          </cell>
          <cell r="Z276" t="str">
            <v>Líder SRPA</v>
          </cell>
        </row>
        <row r="277">
          <cell r="B277" t="str">
            <v>11-47-276</v>
          </cell>
          <cell r="C277" t="str">
            <v>Bogotá</v>
          </cell>
          <cell r="D277" t="str">
            <v>Congregación religiosos terciarios capuchinos nuestra señora de los dolores</v>
          </cell>
          <cell r="E277" t="str">
            <v>860005068-3</v>
          </cell>
          <cell r="F277" t="str">
            <v>Nestor Eliecer Benavides Navarro</v>
          </cell>
          <cell r="G277" t="str">
            <v>Centro De Orientacion Juvenil Luis Amigo Cajica</v>
          </cell>
          <cell r="H277" t="str">
            <v>Kilómetro 2 Via Tabio Municipio De Cajica</v>
          </cell>
          <cell r="I277" t="str">
            <v>Cajicá</v>
          </cell>
          <cell r="J277" t="str">
            <v>Centro Especializado Puente Aranda</v>
          </cell>
          <cell r="K277" t="str">
            <v>6018662592
6018662593
6018660281
6018662594</v>
          </cell>
          <cell r="L277"/>
          <cell r="M277" t="str">
            <v>coordinacion@cojlacajica.org</v>
          </cell>
          <cell r="N277" t="str">
            <v>SRPA</v>
          </cell>
          <cell r="O277" t="str">
            <v>Internado RAJ</v>
          </cell>
          <cell r="P277"/>
          <cell r="Q277" t="str">
            <v>RAJ</v>
          </cell>
          <cell r="R277"/>
          <cell r="S277" t="str">
            <v>11-1050-2021</v>
          </cell>
          <cell r="T277">
            <v>175</v>
          </cell>
          <cell r="U277">
            <v>44546</v>
          </cell>
          <cell r="V277">
            <v>44546</v>
          </cell>
          <cell r="W277">
            <v>44773</v>
          </cell>
          <cell r="X277">
            <v>2243525025</v>
          </cell>
          <cell r="Y277" t="str">
            <v>Sandra Milena Soler Rachen</v>
          </cell>
          <cell r="Z277" t="str">
            <v>Líder SRPA</v>
          </cell>
        </row>
        <row r="278">
          <cell r="B278" t="str">
            <v>13-112-277</v>
          </cell>
          <cell r="C278" t="str">
            <v>Bolívar</v>
          </cell>
          <cell r="D278" t="str">
            <v>Fundación de Rehabilitación SOLEIL IPS</v>
          </cell>
          <cell r="E278" t="str">
            <v>900734007-6</v>
          </cell>
          <cell r="F278" t="str">
            <v>Leonor Dächardy Navarro</v>
          </cell>
          <cell r="G278"/>
          <cell r="H278" t="str">
            <v>Barrio España Calle Segunda de Sevilla Carrera 44C No. 29-35</v>
          </cell>
          <cell r="I278" t="str">
            <v>Cartagena</v>
          </cell>
          <cell r="J278" t="str">
            <v>Historico y del Caribe Norte</v>
          </cell>
          <cell r="K278"/>
          <cell r="L278">
            <v>3042111980</v>
          </cell>
          <cell r="M278" t="str">
            <v>fundacion.soleil.ips@gmail.com</v>
          </cell>
          <cell r="N278" t="str">
            <v>SRD</v>
          </cell>
          <cell r="O278" t="str">
            <v>Intervención de apoyo psicosocial</v>
          </cell>
          <cell r="P278"/>
          <cell r="Q278" t="str">
            <v>Con PARD</v>
          </cell>
          <cell r="R278"/>
          <cell r="S278" t="str">
            <v>1300-216-2022</v>
          </cell>
          <cell r="T278">
            <v>50</v>
          </cell>
          <cell r="U278">
            <v>44560</v>
          </cell>
          <cell r="V278">
            <v>44589</v>
          </cell>
          <cell r="W278">
            <v>44773</v>
          </cell>
          <cell r="X278">
            <v>108570545</v>
          </cell>
          <cell r="Y278" t="str">
            <v>Ivonne Esquivia Gonzalez</v>
          </cell>
          <cell r="Z278" t="str">
            <v>Coordinador centro zonal</v>
          </cell>
        </row>
        <row r="279">
          <cell r="B279" t="str">
            <v>13-89-278</v>
          </cell>
          <cell r="C279" t="str">
            <v>Bolívar</v>
          </cell>
          <cell r="D279" t="str">
            <v>Fundación casa del niño IPS</v>
          </cell>
          <cell r="E279" t="str">
            <v>806008935-1</v>
          </cell>
          <cell r="F279" t="str">
            <v>Nestor Rafael De Oro Lora</v>
          </cell>
          <cell r="G279"/>
          <cell r="H279" t="str">
            <v>Carrera 11 No. 7-12 Barrio la Bodega</v>
          </cell>
          <cell r="I279" t="str">
            <v>San Juan Nepomuceno</v>
          </cell>
          <cell r="J279" t="str">
            <v>El Carmen de Bolívar</v>
          </cell>
          <cell r="K279" t="str">
            <v>6890738 - 6831699</v>
          </cell>
          <cell r="L279">
            <v>3126225295</v>
          </cell>
          <cell r="M279" t="str">
            <v>fucaninoips@gmail.com</v>
          </cell>
          <cell r="N279" t="str">
            <v>SRD</v>
          </cell>
          <cell r="O279" t="str">
            <v>Internado</v>
          </cell>
          <cell r="P279"/>
          <cell r="Q279" t="str">
            <v>Discapacidad</v>
          </cell>
          <cell r="R279" t="str">
            <v>Intelectual</v>
          </cell>
          <cell r="S279" t="str">
            <v>1300-341-2021</v>
          </cell>
          <cell r="T279">
            <v>50</v>
          </cell>
          <cell r="U279">
            <v>44546</v>
          </cell>
          <cell r="V279">
            <v>44546</v>
          </cell>
          <cell r="W279">
            <v>44773</v>
          </cell>
          <cell r="X279">
            <v>647738200</v>
          </cell>
          <cell r="Y279" t="str">
            <v>Elena Beatriz Salcedo Donado</v>
          </cell>
          <cell r="Z279" t="str">
            <v>Coordinador centro zonal</v>
          </cell>
        </row>
        <row r="280">
          <cell r="B280" t="str">
            <v>13-62-279</v>
          </cell>
          <cell r="C280" t="str">
            <v>Bolívar</v>
          </cell>
          <cell r="D280" t="str">
            <v>Corporación gestión y acción por Colombia - CORGESTACOL</v>
          </cell>
          <cell r="E280" t="str">
            <v>806003168-6</v>
          </cell>
          <cell r="F280" t="str">
            <v>Euclides Alcala Acuña</v>
          </cell>
          <cell r="G280"/>
          <cell r="H280" t="str">
            <v>Sector Loma de Piedra - Finca # 30 - Mi Delirio</v>
          </cell>
          <cell r="I280" t="str">
            <v>Turbaco</v>
          </cell>
          <cell r="J280" t="str">
            <v>Turbaco</v>
          </cell>
          <cell r="K280"/>
          <cell r="L280" t="str">
            <v>3158242380 - 315326120</v>
          </cell>
          <cell r="M280" t="str">
            <v>corgestacol.mental@hotmail.com</v>
          </cell>
          <cell r="N280" t="str">
            <v>SRD</v>
          </cell>
          <cell r="O280" t="str">
            <v>Internado</v>
          </cell>
          <cell r="P280"/>
          <cell r="Q280" t="str">
            <v>Discapacidad</v>
          </cell>
          <cell r="R280" t="str">
            <v>Psicosocial</v>
          </cell>
          <cell r="S280" t="str">
            <v>1300-342-2021</v>
          </cell>
          <cell r="T280">
            <v>89</v>
          </cell>
          <cell r="U280">
            <v>44546</v>
          </cell>
          <cell r="V280">
            <v>44546</v>
          </cell>
          <cell r="W280">
            <v>44773</v>
          </cell>
          <cell r="X280">
            <v>1659687557</v>
          </cell>
          <cell r="Y280" t="str">
            <v>Neis Pardo Rodriguez</v>
          </cell>
          <cell r="Z280" t="str">
            <v>Coordinador centro zonal</v>
          </cell>
        </row>
        <row r="281">
          <cell r="B281" t="str">
            <v>13-115-280</v>
          </cell>
          <cell r="C281" t="str">
            <v>Bolívar</v>
          </cell>
          <cell r="D281" t="str">
            <v>Fundación dones de misericordia</v>
          </cell>
          <cell r="E281" t="str">
            <v>900036694-1</v>
          </cell>
          <cell r="F281" t="str">
            <v>Arlena Hoyos Cañavera</v>
          </cell>
          <cell r="G281"/>
          <cell r="H281" t="str">
            <v>Sector Altamira Calle 24 A No. 34 Lote 15 Barrio Plan Parejo</v>
          </cell>
          <cell r="I281" t="str">
            <v>Turbaco</v>
          </cell>
          <cell r="J281" t="str">
            <v>Turbaco</v>
          </cell>
          <cell r="K281"/>
          <cell r="L281">
            <v>3053587061</v>
          </cell>
          <cell r="M281" t="str">
            <v>coordinacioncasa@donesdemisericordia.org</v>
          </cell>
          <cell r="N281" t="str">
            <v>SRD</v>
          </cell>
          <cell r="O281" t="str">
            <v>Internado</v>
          </cell>
          <cell r="P281"/>
          <cell r="Q281" t="str">
            <v>Con PARD</v>
          </cell>
          <cell r="R281"/>
          <cell r="S281" t="str">
            <v>1300-343-2021</v>
          </cell>
          <cell r="T281">
            <v>25</v>
          </cell>
          <cell r="U281">
            <v>44546</v>
          </cell>
          <cell r="V281">
            <v>44546</v>
          </cell>
          <cell r="W281">
            <v>44773</v>
          </cell>
          <cell r="X281">
            <v>280351325</v>
          </cell>
          <cell r="Y281" t="str">
            <v>Neis Pardo Rodriguez</v>
          </cell>
          <cell r="Z281" t="str">
            <v>Coordinador centro zonal</v>
          </cell>
        </row>
        <row r="282">
          <cell r="B282" t="str">
            <v>13-103-281</v>
          </cell>
          <cell r="C282" t="str">
            <v>Bolívar</v>
          </cell>
          <cell r="D282" t="str">
            <v>Fundación creo en Colombia</v>
          </cell>
          <cell r="E282" t="str">
            <v>901163089-2</v>
          </cell>
          <cell r="F282" t="str">
            <v>Luis Clemente Patrón Leones</v>
          </cell>
          <cell r="G282"/>
          <cell r="H282" t="str">
            <v>Sector 1 No. 3-53 Barrio Nuevo Valle</v>
          </cell>
          <cell r="I282" t="str">
            <v>San Juan Nepomuceno</v>
          </cell>
          <cell r="J282" t="str">
            <v>El Carmen de Bolívar</v>
          </cell>
          <cell r="K282">
            <v>6892231</v>
          </cell>
          <cell r="L282" t="str">
            <v>310458134 - 3232249140</v>
          </cell>
          <cell r="M282" t="str">
            <v>funcreoencolombia@gmail.com</v>
          </cell>
          <cell r="N282" t="str">
            <v>SRD</v>
          </cell>
          <cell r="O282" t="str">
            <v>Internado</v>
          </cell>
          <cell r="P282"/>
          <cell r="Q282" t="str">
            <v>Discapacidad</v>
          </cell>
          <cell r="R282" t="str">
            <v>Psicosocial</v>
          </cell>
          <cell r="S282" t="str">
            <v>1300-345-2021</v>
          </cell>
          <cell r="T282">
            <v>61</v>
          </cell>
          <cell r="U282">
            <v>44547</v>
          </cell>
          <cell r="V282">
            <v>44547</v>
          </cell>
          <cell r="W282">
            <v>44773</v>
          </cell>
          <cell r="X282">
            <v>1138954393</v>
          </cell>
          <cell r="Y282" t="str">
            <v>Elena Beatriz Salcedo Donado</v>
          </cell>
          <cell r="Z282" t="str">
            <v>Coordinador centro zonal</v>
          </cell>
        </row>
        <row r="283">
          <cell r="B283" t="str">
            <v>13-62-282</v>
          </cell>
          <cell r="C283" t="str">
            <v>Bolívar</v>
          </cell>
          <cell r="D283" t="str">
            <v>Corporación gestión y acción por Colombia - CORGESTACOL</v>
          </cell>
          <cell r="E283" t="str">
            <v>806003168-6</v>
          </cell>
          <cell r="F283" t="str">
            <v>Euclides Alcala Acuña</v>
          </cell>
          <cell r="G283" t="str">
            <v>Hogar Saber Vivir Sede 2</v>
          </cell>
          <cell r="H283" t="str">
            <v>Manzana 27 Lote 3 - 3 etapa - Barrio Blas de Lezo</v>
          </cell>
          <cell r="I283" t="str">
            <v>Cartagena</v>
          </cell>
          <cell r="J283" t="str">
            <v>Industrial y de la Bahia</v>
          </cell>
          <cell r="K283">
            <v>6786265</v>
          </cell>
          <cell r="L283">
            <v>3155326120</v>
          </cell>
          <cell r="M283" t="str">
            <v>corgestacol168@outlook.com</v>
          </cell>
          <cell r="N283" t="str">
            <v>SRD</v>
          </cell>
          <cell r="O283" t="str">
            <v>Internado</v>
          </cell>
          <cell r="P283"/>
          <cell r="Q283" t="str">
            <v>Con PARD</v>
          </cell>
          <cell r="R283"/>
          <cell r="S283" t="str">
            <v>1300-346-2021</v>
          </cell>
          <cell r="T283">
            <v>50</v>
          </cell>
          <cell r="U283">
            <v>44546</v>
          </cell>
          <cell r="V283">
            <v>44546</v>
          </cell>
          <cell r="W283">
            <v>44773</v>
          </cell>
          <cell r="X283">
            <v>560702650</v>
          </cell>
          <cell r="Y283" t="str">
            <v>Martha Ligia Garcia Caro</v>
          </cell>
          <cell r="Z283" t="str">
            <v>Coordinador centro zonal</v>
          </cell>
        </row>
        <row r="284">
          <cell r="B284" t="str">
            <v>13-62-283</v>
          </cell>
          <cell r="C284" t="str">
            <v>Bolívar</v>
          </cell>
          <cell r="D284" t="str">
            <v>Corporación gestión y acción por Colombia - CORGESTACOL</v>
          </cell>
          <cell r="E284" t="str">
            <v>806003168-6</v>
          </cell>
          <cell r="F284" t="str">
            <v>Euclides Alcala Acuña</v>
          </cell>
          <cell r="G284" t="str">
            <v>Hogar Saber Vivir Sede 1</v>
          </cell>
          <cell r="H284" t="str">
            <v>Manzana 25 Lote 9 - 3 etapa - Barrio Blas de Lezo</v>
          </cell>
          <cell r="I284" t="str">
            <v>Cartagena</v>
          </cell>
          <cell r="J284" t="str">
            <v>Industrial y de la Bahia</v>
          </cell>
          <cell r="K284">
            <v>6786265</v>
          </cell>
          <cell r="L284">
            <v>3155326120</v>
          </cell>
          <cell r="M284" t="str">
            <v>corgestacol168@outlook.com</v>
          </cell>
          <cell r="N284" t="str">
            <v>SRD</v>
          </cell>
          <cell r="O284" t="str">
            <v>Internado</v>
          </cell>
          <cell r="P284"/>
          <cell r="Q284" t="str">
            <v>Con PARD</v>
          </cell>
          <cell r="R284"/>
          <cell r="S284" t="str">
            <v>1300-346-2021</v>
          </cell>
          <cell r="T284"/>
          <cell r="U284">
            <v>44546</v>
          </cell>
          <cell r="V284">
            <v>44546</v>
          </cell>
          <cell r="W284">
            <v>44773</v>
          </cell>
          <cell r="X284"/>
          <cell r="Y284" t="str">
            <v>Martha Ligia Garcia Caro</v>
          </cell>
          <cell r="Z284" t="str">
            <v>Coordinador centro zonal</v>
          </cell>
        </row>
        <row r="285">
          <cell r="B285" t="str">
            <v>13-197-284</v>
          </cell>
          <cell r="C285" t="str">
            <v>Bolívar</v>
          </cell>
          <cell r="D285" t="str">
            <v>Fundación semillas de esperanza - FUNDASEM</v>
          </cell>
          <cell r="E285" t="str">
            <v>806005728-1</v>
          </cell>
          <cell r="F285" t="str">
            <v>Martha Guitierrez Lanuzzi</v>
          </cell>
          <cell r="G285"/>
          <cell r="H285" t="str">
            <v>Calle 10A No. 20-81 Barrio Olaya</v>
          </cell>
          <cell r="I285" t="str">
            <v>Magangué</v>
          </cell>
          <cell r="J285" t="str">
            <v>Magangué</v>
          </cell>
          <cell r="K285">
            <v>6888409</v>
          </cell>
          <cell r="L285">
            <v>3013717865</v>
          </cell>
          <cell r="M285" t="str">
            <v>fundasem.magangue@gmail.com</v>
          </cell>
          <cell r="N285" t="str">
            <v>SRD</v>
          </cell>
          <cell r="O285" t="str">
            <v>Externado</v>
          </cell>
          <cell r="P285" t="str">
            <v>Media Jornada</v>
          </cell>
          <cell r="Q285" t="str">
            <v>Con PARD</v>
          </cell>
          <cell r="R285"/>
          <cell r="S285" t="str">
            <v>1300-349-2021</v>
          </cell>
          <cell r="T285">
            <v>45</v>
          </cell>
          <cell r="U285">
            <v>44547</v>
          </cell>
          <cell r="V285">
            <v>44547</v>
          </cell>
          <cell r="W285">
            <v>44773</v>
          </cell>
          <cell r="X285">
            <v>184419765</v>
          </cell>
          <cell r="Y285" t="str">
            <v>Wilfrido Castilla Camargo</v>
          </cell>
          <cell r="Z285" t="str">
            <v>Coordinador centro zonal</v>
          </cell>
        </row>
        <row r="286">
          <cell r="B286" t="str">
            <v>13-114-285</v>
          </cell>
          <cell r="C286" t="str">
            <v>Bolívar</v>
          </cell>
          <cell r="D286" t="str">
            <v>Fundación Dignitas</v>
          </cell>
          <cell r="E286" t="str">
            <v>900843968-6</v>
          </cell>
          <cell r="F286" t="str">
            <v>Quellys Rodriguez Zuñiga</v>
          </cell>
          <cell r="G286"/>
          <cell r="H286" t="str">
            <v>Barrio Daniel Lemaitre No. 71-25 - Calle 32 No. 10C 17</v>
          </cell>
          <cell r="I286" t="str">
            <v>Cartagena</v>
          </cell>
          <cell r="J286" t="str">
            <v>Historico y del Caribe Norte</v>
          </cell>
          <cell r="K286"/>
          <cell r="L286">
            <v>3106333469</v>
          </cell>
          <cell r="M286" t="str">
            <v>fdignitas@gmail.com</v>
          </cell>
          <cell r="N286" t="str">
            <v>SRD</v>
          </cell>
          <cell r="O286" t="str">
            <v>Intervención de apoyo psicosocial</v>
          </cell>
          <cell r="P286"/>
          <cell r="Q286" t="str">
            <v>Con PARD</v>
          </cell>
          <cell r="R286"/>
          <cell r="S286" t="str">
            <v>1300-352-2021</v>
          </cell>
          <cell r="T286">
            <v>40</v>
          </cell>
          <cell r="U286">
            <v>44547</v>
          </cell>
          <cell r="V286">
            <v>44547</v>
          </cell>
          <cell r="W286">
            <v>44773</v>
          </cell>
          <cell r="X286">
            <v>106583340</v>
          </cell>
          <cell r="Y286" t="str">
            <v>Ivonne Esquivia Gonzalez</v>
          </cell>
          <cell r="Z286" t="str">
            <v>Coordinador centro zonal</v>
          </cell>
        </row>
        <row r="287">
          <cell r="B287" t="str">
            <v>13-4-286</v>
          </cell>
          <cell r="C287" t="str">
            <v>Bolívar</v>
          </cell>
          <cell r="D287" t="str">
            <v>Aldeas infantiles SOS Colombia</v>
          </cell>
          <cell r="E287" t="str">
            <v>860024041-6</v>
          </cell>
          <cell r="F287" t="str">
            <v>Angela Maria Monica Bibiana Rosales Rodriguez</v>
          </cell>
          <cell r="G287"/>
          <cell r="H287" t="str">
            <v>Manzana E lote 16 Barrio los almendros</v>
          </cell>
          <cell r="I287" t="str">
            <v>Cartagena</v>
          </cell>
          <cell r="J287" t="str">
            <v>Regional</v>
          </cell>
          <cell r="K287">
            <v>6670155</v>
          </cell>
          <cell r="L287">
            <v>3012290317</v>
          </cell>
          <cell r="M287" t="str">
            <v>sulay.simanca@aldeasinfantiles.org.co</v>
          </cell>
          <cell r="N287" t="str">
            <v>SRD</v>
          </cell>
          <cell r="O287" t="str">
            <v>Hogar Sustituto Entidad</v>
          </cell>
          <cell r="P287"/>
          <cell r="Q287" t="str">
            <v>Vulneración</v>
          </cell>
          <cell r="R287"/>
          <cell r="S287" t="str">
            <v>1300-354-2021</v>
          </cell>
          <cell r="T287">
            <v>210</v>
          </cell>
          <cell r="U287">
            <v>44546</v>
          </cell>
          <cell r="V287">
            <v>44546</v>
          </cell>
          <cell r="W287">
            <v>44773</v>
          </cell>
          <cell r="X287">
            <v>2025555500</v>
          </cell>
          <cell r="Y287" t="str">
            <v>Ela Cecilia Guzman Narvaez</v>
          </cell>
          <cell r="Z287" t="str">
            <v>Coordinador centro zonal</v>
          </cell>
        </row>
        <row r="288">
          <cell r="B288" t="str">
            <v>13-66-287</v>
          </cell>
          <cell r="C288" t="str">
            <v>Bolívar</v>
          </cell>
          <cell r="D288" t="str">
            <v>Corporación Jóvenes Y Mañana</v>
          </cell>
          <cell r="E288" t="str">
            <v>806007865-1</v>
          </cell>
          <cell r="F288" t="str">
            <v>Teresa De Jesus Payares Caballero</v>
          </cell>
          <cell r="G288"/>
          <cell r="H288" t="str">
            <v>Carrera 44 No. 24-39 Barrio Santander</v>
          </cell>
          <cell r="I288" t="str">
            <v>El Carmen De Bolívar</v>
          </cell>
          <cell r="J288" t="str">
            <v>El Carmen de Bolívar</v>
          </cell>
          <cell r="K288"/>
          <cell r="L288">
            <v>3116429757</v>
          </cell>
          <cell r="M288" t="str">
            <v>corporacionjovenesymañana@hotmail.com tere272@hotmail.com</v>
          </cell>
          <cell r="N288" t="str">
            <v>SRD</v>
          </cell>
          <cell r="O288" t="str">
            <v>Externado</v>
          </cell>
          <cell r="P288" t="str">
            <v>Media jornada</v>
          </cell>
          <cell r="Q288" t="str">
            <v>Con PARD</v>
          </cell>
          <cell r="R288"/>
          <cell r="S288" t="str">
            <v>1300-355-2021</v>
          </cell>
          <cell r="T288">
            <v>44</v>
          </cell>
          <cell r="U288">
            <v>44213</v>
          </cell>
          <cell r="V288">
            <v>44547</v>
          </cell>
          <cell r="W288">
            <v>44773</v>
          </cell>
          <cell r="X288">
            <v>180321548</v>
          </cell>
          <cell r="Y288" t="str">
            <v>Elena Beatriz Salcedo Donado</v>
          </cell>
          <cell r="Z288" t="str">
            <v>Coordinador centro zonal</v>
          </cell>
        </row>
        <row r="289">
          <cell r="B289" t="str">
            <v>13-66-288</v>
          </cell>
          <cell r="C289" t="str">
            <v>Bolívar</v>
          </cell>
          <cell r="D289" t="str">
            <v>Corporación Jóvenes Y Mañana</v>
          </cell>
          <cell r="E289" t="str">
            <v>806007865-1</v>
          </cell>
          <cell r="F289" t="str">
            <v>Teresa De Jesus Payares Caballero</v>
          </cell>
          <cell r="G289"/>
          <cell r="H289" t="str">
            <v>Carrera 14B No. 10E-75 Barrio Montecarlos</v>
          </cell>
          <cell r="I289" t="str">
            <v>Magangué</v>
          </cell>
          <cell r="J289" t="str">
            <v>Magangué</v>
          </cell>
          <cell r="K289"/>
          <cell r="L289">
            <v>3017854697</v>
          </cell>
          <cell r="M289" t="str">
            <v>corpointervencion@gmail.com tere272@hotmail.com</v>
          </cell>
          <cell r="N289" t="str">
            <v>SRD</v>
          </cell>
          <cell r="O289" t="str">
            <v>Intervención de apoyo psicosocial</v>
          </cell>
          <cell r="P289"/>
          <cell r="Q289" t="str">
            <v>Con PARD</v>
          </cell>
          <cell r="R289"/>
          <cell r="S289" t="str">
            <v>1300-356-2021</v>
          </cell>
          <cell r="T289">
            <v>40</v>
          </cell>
          <cell r="U289">
            <v>44547</v>
          </cell>
          <cell r="V289">
            <v>44547</v>
          </cell>
          <cell r="W289">
            <v>44773</v>
          </cell>
          <cell r="X289">
            <v>106583340</v>
          </cell>
          <cell r="Y289" t="str">
            <v>Wilfrido Castilla Camargo</v>
          </cell>
          <cell r="Z289" t="str">
            <v>Coordinador centro zonal</v>
          </cell>
        </row>
        <row r="290">
          <cell r="B290" t="str">
            <v>13-64-289</v>
          </cell>
          <cell r="C290" t="str">
            <v>Bolívar</v>
          </cell>
          <cell r="D290" t="str">
            <v>Corporación Hogares Crea de Colombia</v>
          </cell>
          <cell r="E290" t="str">
            <v>800080212-9</v>
          </cell>
          <cell r="F290" t="str">
            <v>Miguel Desmoineaux Romero</v>
          </cell>
          <cell r="G290"/>
          <cell r="H290" t="str">
            <v>Carrera 14 No. 49-17 Barrio Torices</v>
          </cell>
          <cell r="I290" t="str">
            <v>Cartagena</v>
          </cell>
          <cell r="J290" t="str">
            <v>Historico y del Caribe Norte</v>
          </cell>
          <cell r="K290">
            <v>6561029</v>
          </cell>
          <cell r="L290">
            <v>3107465680</v>
          </cell>
          <cell r="M290" t="str">
            <v>hcrea.bol@gmail.com</v>
          </cell>
          <cell r="N290" t="str">
            <v>SRD</v>
          </cell>
          <cell r="O290" t="str">
            <v>Internado</v>
          </cell>
          <cell r="P290"/>
          <cell r="Q290" t="str">
            <v>Con PARD</v>
          </cell>
          <cell r="R290"/>
          <cell r="S290" t="str">
            <v>1300-357-2021</v>
          </cell>
          <cell r="T290">
            <v>20</v>
          </cell>
          <cell r="U290">
            <v>44546</v>
          </cell>
          <cell r="V290">
            <v>44546</v>
          </cell>
          <cell r="W290">
            <v>44773</v>
          </cell>
          <cell r="X290">
            <v>224281060</v>
          </cell>
          <cell r="Y290" t="str">
            <v>Ivonne Esquivia Gonzalez</v>
          </cell>
          <cell r="Z290" t="str">
            <v>Coordinador centro zonal</v>
          </cell>
        </row>
        <row r="291">
          <cell r="B291" t="str">
            <v>13-188-290</v>
          </cell>
          <cell r="C291" t="str">
            <v>Bolívar</v>
          </cell>
          <cell r="D291" t="str">
            <v>Fundación Renacer</v>
          </cell>
          <cell r="E291" t="str">
            <v>800230838-3</v>
          </cell>
          <cell r="F291" t="str">
            <v>Luz Estella Cardenas Ovalle</v>
          </cell>
          <cell r="G291"/>
          <cell r="H291" t="str">
            <v>Calle Simón Bossa No. 25-22 - Barrio Bruselas</v>
          </cell>
          <cell r="I291" t="str">
            <v>Cartagena</v>
          </cell>
          <cell r="J291" t="str">
            <v>Historico y del Caribe Norte</v>
          </cell>
          <cell r="K291">
            <v>6447709</v>
          </cell>
          <cell r="L291">
            <v>3168291789</v>
          </cell>
          <cell r="M291" t="str">
            <v>cartagena@fundacionrenacer.org</v>
          </cell>
          <cell r="N291" t="str">
            <v>SRD</v>
          </cell>
          <cell r="O291" t="str">
            <v>Externado</v>
          </cell>
          <cell r="P291" t="str">
            <v>Media Jornada</v>
          </cell>
          <cell r="Q291" t="str">
            <v>Con PARD</v>
          </cell>
          <cell r="R291"/>
          <cell r="S291" t="str">
            <v>1300-359-2021</v>
          </cell>
          <cell r="T291">
            <v>80</v>
          </cell>
          <cell r="U291">
            <v>44547</v>
          </cell>
          <cell r="V291">
            <v>44547</v>
          </cell>
          <cell r="W291">
            <v>44773</v>
          </cell>
          <cell r="X291">
            <v>327857360</v>
          </cell>
          <cell r="Y291" t="str">
            <v>Ivonne Esquivia Gonzalez</v>
          </cell>
          <cell r="Z291" t="str">
            <v>Coordinador centro zonal</v>
          </cell>
        </row>
        <row r="292">
          <cell r="B292" t="str">
            <v>13-89-291</v>
          </cell>
          <cell r="C292" t="str">
            <v>Bolívar</v>
          </cell>
          <cell r="D292" t="str">
            <v>Fundación casa del niño IPS</v>
          </cell>
          <cell r="E292" t="str">
            <v>806008935-1</v>
          </cell>
          <cell r="F292" t="str">
            <v>Nestor Rafael De Oro Lora</v>
          </cell>
          <cell r="G292"/>
          <cell r="H292" t="str">
            <v>Manzana E Lote 27 - Urbanización Santa Lucia</v>
          </cell>
          <cell r="I292" t="str">
            <v>Cartagena</v>
          </cell>
          <cell r="J292" t="str">
            <v>Regional</v>
          </cell>
          <cell r="K292">
            <v>6796347</v>
          </cell>
          <cell r="L292" t="str">
            <v>3205410699 - 3107375696</v>
          </cell>
          <cell r="M292" t="str">
            <v>fucaninoips@gmail.com</v>
          </cell>
          <cell r="N292" t="str">
            <v>SRD</v>
          </cell>
          <cell r="O292" t="str">
            <v>Hogar Sustituto Entidad</v>
          </cell>
          <cell r="P292"/>
          <cell r="Q292" t="str">
            <v>Discapacidad</v>
          </cell>
          <cell r="R292"/>
          <cell r="S292" t="str">
            <v>1300-360-2021</v>
          </cell>
          <cell r="T292">
            <v>117</v>
          </cell>
          <cell r="U292">
            <v>44546</v>
          </cell>
          <cell r="V292">
            <v>44546</v>
          </cell>
          <cell r="W292">
            <v>44773</v>
          </cell>
          <cell r="X292">
            <v>1505063445.5</v>
          </cell>
          <cell r="Y292" t="str">
            <v>Ela Cecilia Guzman Narvaez</v>
          </cell>
          <cell r="Z292" t="str">
            <v>Coordinador centro zonal</v>
          </cell>
        </row>
        <row r="293">
          <cell r="B293" t="str">
            <v>13-197-292</v>
          </cell>
          <cell r="C293" t="str">
            <v>Bolívar</v>
          </cell>
          <cell r="D293" t="str">
            <v>Fundación semillas de esperanza - FUNDASEM</v>
          </cell>
          <cell r="E293" t="str">
            <v>806005728-1</v>
          </cell>
          <cell r="F293" t="str">
            <v>Martha Guitierrez Lanuzzi</v>
          </cell>
          <cell r="G293"/>
          <cell r="H293" t="str">
            <v>Calle 48 No. 14-38 Barrio Torices</v>
          </cell>
          <cell r="I293" t="str">
            <v>Cartagena</v>
          </cell>
          <cell r="J293" t="str">
            <v>Historico y del Caribe Norte</v>
          </cell>
          <cell r="K293">
            <v>6928603</v>
          </cell>
          <cell r="L293">
            <v>3008149846</v>
          </cell>
          <cell r="M293" t="str">
            <v>fundasem.cartagena@gmail.com</v>
          </cell>
          <cell r="N293" t="str">
            <v>SRD</v>
          </cell>
          <cell r="O293" t="str">
            <v>Externado</v>
          </cell>
          <cell r="P293" t="str">
            <v>Media Jornada</v>
          </cell>
          <cell r="Q293" t="str">
            <v>Con PARD</v>
          </cell>
          <cell r="R293"/>
          <cell r="S293" t="str">
            <v>1300-361-2021</v>
          </cell>
          <cell r="T293">
            <v>50</v>
          </cell>
          <cell r="U293">
            <v>44547</v>
          </cell>
          <cell r="V293">
            <v>44547</v>
          </cell>
          <cell r="W293">
            <v>44773</v>
          </cell>
          <cell r="X293">
            <v>204910850</v>
          </cell>
          <cell r="Y293" t="str">
            <v>Ivonne Esquivia Gonzalez</v>
          </cell>
          <cell r="Z293" t="str">
            <v>Coordinador centro zonal</v>
          </cell>
        </row>
        <row r="294">
          <cell r="B294" t="str">
            <v>13-188-293</v>
          </cell>
          <cell r="C294" t="str">
            <v>Bolívar</v>
          </cell>
          <cell r="D294" t="str">
            <v>Fundación Renacer</v>
          </cell>
          <cell r="E294" t="str">
            <v>800230838-3</v>
          </cell>
          <cell r="F294" t="str">
            <v>Luz Estella Cardenas Ovalle</v>
          </cell>
          <cell r="G294"/>
          <cell r="H294" t="str">
            <v>Carrera 45 Calle 26D-74 Barrio España</v>
          </cell>
          <cell r="I294" t="str">
            <v>Cartagena</v>
          </cell>
          <cell r="J294" t="str">
            <v>Historico y del Caribe Norte</v>
          </cell>
          <cell r="K294">
            <v>6699430</v>
          </cell>
          <cell r="L294">
            <v>3118010838</v>
          </cell>
          <cell r="M294" t="str">
            <v>cartagena@fundacionrenacer.org</v>
          </cell>
          <cell r="N294" t="str">
            <v>SRD</v>
          </cell>
          <cell r="O294" t="str">
            <v>Internado</v>
          </cell>
          <cell r="P294"/>
          <cell r="Q294" t="str">
            <v>Victimas de violencia sexual</v>
          </cell>
          <cell r="R294"/>
          <cell r="S294" t="str">
            <v>1300-362-2021</v>
          </cell>
          <cell r="T294">
            <v>50</v>
          </cell>
          <cell r="U294">
            <v>44547</v>
          </cell>
          <cell r="V294">
            <v>44547</v>
          </cell>
          <cell r="W294">
            <v>44773</v>
          </cell>
          <cell r="X294">
            <v>560702650</v>
          </cell>
          <cell r="Y294" t="str">
            <v>Ivonne Esquivia Gonzalez</v>
          </cell>
          <cell r="Z294" t="str">
            <v>Coordinador centro zonal</v>
          </cell>
        </row>
        <row r="295">
          <cell r="B295" t="str">
            <v>13-114-294</v>
          </cell>
          <cell r="C295" t="str">
            <v>Bolívar</v>
          </cell>
          <cell r="D295" t="str">
            <v>Fundación Dignitas</v>
          </cell>
          <cell r="E295" t="str">
            <v>900843968-6</v>
          </cell>
          <cell r="F295" t="str">
            <v>Quellys Rodriguez Zuñiga</v>
          </cell>
          <cell r="G295"/>
          <cell r="H295" t="str">
            <v>Transversal 54 No. 60-863 Barrio Villa Estrella</v>
          </cell>
          <cell r="I295" t="str">
            <v>Cartagena</v>
          </cell>
          <cell r="J295" t="str">
            <v>Virgen y Turistico</v>
          </cell>
          <cell r="K295">
            <v>6931441</v>
          </cell>
          <cell r="L295">
            <v>3145944383</v>
          </cell>
          <cell r="M295" t="str">
            <v>fdignitas@gmail.com</v>
          </cell>
          <cell r="N295" t="str">
            <v>SRD</v>
          </cell>
          <cell r="O295" t="str">
            <v>Apoyo psicológico especializado</v>
          </cell>
          <cell r="P295"/>
          <cell r="Q295" t="str">
            <v>Con PARD</v>
          </cell>
          <cell r="R295"/>
          <cell r="S295" t="str">
            <v>1300-363-2021</v>
          </cell>
          <cell r="T295">
            <v>157</v>
          </cell>
          <cell r="U295">
            <v>44546</v>
          </cell>
          <cell r="V295">
            <v>44546</v>
          </cell>
          <cell r="W295">
            <v>44773</v>
          </cell>
          <cell r="X295">
            <v>337305080</v>
          </cell>
          <cell r="Y295" t="str">
            <v>Eva Alvarez Ligardo</v>
          </cell>
          <cell r="Z295" t="str">
            <v>Coordinador centro zonal</v>
          </cell>
        </row>
        <row r="296">
          <cell r="B296" t="str">
            <v>13-66-295</v>
          </cell>
          <cell r="C296" t="str">
            <v>Bolívar</v>
          </cell>
          <cell r="D296" t="str">
            <v>Corporación Jóvenes Y Mañana</v>
          </cell>
          <cell r="E296" t="str">
            <v>806007865-1</v>
          </cell>
          <cell r="F296" t="str">
            <v>Teresa De Jesus Payares Caballero</v>
          </cell>
          <cell r="G296"/>
          <cell r="H296" t="str">
            <v>Carrera 14B No. 10E-65 Barrio Montecarlos</v>
          </cell>
          <cell r="I296" t="str">
            <v>Magangué</v>
          </cell>
          <cell r="J296" t="str">
            <v>Magangué</v>
          </cell>
          <cell r="K296"/>
          <cell r="L296">
            <v>3017854697</v>
          </cell>
          <cell r="M296" t="str">
            <v>jymexternadomgue@outlook.es tere272@hotmail.com</v>
          </cell>
          <cell r="N296" t="str">
            <v>SRD</v>
          </cell>
          <cell r="O296" t="str">
            <v>Externado</v>
          </cell>
          <cell r="P296" t="str">
            <v>Media jornada</v>
          </cell>
          <cell r="Q296" t="str">
            <v>Con PARD</v>
          </cell>
          <cell r="R296"/>
          <cell r="S296" t="str">
            <v>1300-364-2021</v>
          </cell>
          <cell r="T296">
            <v>60</v>
          </cell>
          <cell r="U296">
            <v>44548</v>
          </cell>
          <cell r="V296">
            <v>44548</v>
          </cell>
          <cell r="W296">
            <v>44773</v>
          </cell>
          <cell r="X296">
            <v>245893020</v>
          </cell>
          <cell r="Y296" t="str">
            <v>Wilfrido Castilla Camargo</v>
          </cell>
          <cell r="Z296" t="str">
            <v>Coordinador centro zonal</v>
          </cell>
        </row>
        <row r="297">
          <cell r="B297" t="str">
            <v>13-66-296</v>
          </cell>
          <cell r="C297" t="str">
            <v>Bolívar</v>
          </cell>
          <cell r="D297" t="str">
            <v>Corporación Jóvenes Y Mañana</v>
          </cell>
          <cell r="E297" t="str">
            <v>806007865-1</v>
          </cell>
          <cell r="F297" t="str">
            <v>Teresa De Jesus Payares Caballero</v>
          </cell>
          <cell r="G297"/>
          <cell r="H297" t="str">
            <v>Calle 24 No. 44-49 Barrio El Carmen</v>
          </cell>
          <cell r="I297" t="str">
            <v>El Carmen De Bolívar</v>
          </cell>
          <cell r="J297" t="str">
            <v>El Carmen de Bolívar</v>
          </cell>
          <cell r="K297"/>
          <cell r="L297">
            <v>3116429757</v>
          </cell>
          <cell r="M297" t="str">
            <v>corporacionjovenesymañana@hotmail.com tere272@hotmail.com</v>
          </cell>
          <cell r="N297" t="str">
            <v>SRD</v>
          </cell>
          <cell r="O297" t="str">
            <v>Externado</v>
          </cell>
          <cell r="P297" t="str">
            <v>Media jornada</v>
          </cell>
          <cell r="Q297" t="str">
            <v>Con PARD</v>
          </cell>
          <cell r="R297"/>
          <cell r="S297" t="str">
            <v>1300-365-2021</v>
          </cell>
          <cell r="T297">
            <v>50</v>
          </cell>
          <cell r="U297">
            <v>44548</v>
          </cell>
          <cell r="V297">
            <v>44548</v>
          </cell>
          <cell r="W297">
            <v>44773</v>
          </cell>
          <cell r="X297">
            <v>204910850</v>
          </cell>
          <cell r="Y297" t="str">
            <v>Elena Beatriz Salcedo Donado</v>
          </cell>
          <cell r="Z297" t="str">
            <v>Coordinador centro zonal</v>
          </cell>
        </row>
        <row r="298">
          <cell r="B298" t="str">
            <v>13-102-297</v>
          </cell>
          <cell r="C298" t="str">
            <v>Bolívar</v>
          </cell>
          <cell r="D298" t="str">
            <v>Fundación construyendo ciudad</v>
          </cell>
          <cell r="E298" t="str">
            <v>802023643-4</v>
          </cell>
          <cell r="F298" t="str">
            <v>Gicella Janeht Molina Gomez</v>
          </cell>
          <cell r="G298"/>
          <cell r="H298" t="str">
            <v>Calle 30B No. 78-116 Barrio Santa Mónica</v>
          </cell>
          <cell r="I298" t="str">
            <v>Cartagena</v>
          </cell>
          <cell r="J298" t="str">
            <v>Industrial y de la Bahia</v>
          </cell>
          <cell r="K298">
            <v>6920962</v>
          </cell>
          <cell r="L298">
            <v>3217868263</v>
          </cell>
          <cell r="M298" t="str">
            <v>fundacionconstruyendociudad@hotmail.com</v>
          </cell>
          <cell r="N298" t="str">
            <v>SRPA</v>
          </cell>
          <cell r="O298" t="str">
            <v>Semicerrado Externado</v>
          </cell>
          <cell r="P298" t="str">
            <v>Jornada Completa</v>
          </cell>
          <cell r="Q298" t="str">
            <v>SRPA</v>
          </cell>
          <cell r="R298"/>
          <cell r="S298" t="str">
            <v>1300-344-2021</v>
          </cell>
          <cell r="T298">
            <v>37</v>
          </cell>
          <cell r="U298">
            <v>44546</v>
          </cell>
          <cell r="V298">
            <v>44546</v>
          </cell>
          <cell r="W298">
            <v>44773</v>
          </cell>
          <cell r="X298">
            <v>274186576</v>
          </cell>
          <cell r="Y298" t="str">
            <v>Martha Ligia Garcia Caro</v>
          </cell>
          <cell r="Z298" t="str">
            <v>Coordinador centro zonal</v>
          </cell>
        </row>
        <row r="299">
          <cell r="B299" t="str">
            <v>13-211-298</v>
          </cell>
          <cell r="C299" t="str">
            <v>Bolívar</v>
          </cell>
          <cell r="D299" t="str">
            <v>Fundación Talid</v>
          </cell>
          <cell r="E299" t="str">
            <v>806011246-6</v>
          </cell>
          <cell r="F299" t="str">
            <v>Raul Antonio Varela Contreras</v>
          </cell>
          <cell r="G299"/>
          <cell r="H299" t="str">
            <v>Carrera 29 calle 18-42 Plan Parejo Sector el Valle</v>
          </cell>
          <cell r="I299" t="str">
            <v>Turbaco</v>
          </cell>
          <cell r="J299" t="str">
            <v>Turbaco</v>
          </cell>
          <cell r="K299"/>
          <cell r="L299">
            <v>3182918592</v>
          </cell>
          <cell r="M299" t="str">
            <v>nuevavidatalid@gmail.com</v>
          </cell>
          <cell r="N299" t="str">
            <v>SRPA</v>
          </cell>
          <cell r="O299" t="str">
            <v>Internado RAJ</v>
          </cell>
          <cell r="P299"/>
          <cell r="Q299" t="str">
            <v>RAJ</v>
          </cell>
          <cell r="R299"/>
          <cell r="S299" t="str">
            <v>1300-347-2021</v>
          </cell>
          <cell r="T299">
            <v>25</v>
          </cell>
          <cell r="U299">
            <v>44546</v>
          </cell>
          <cell r="V299">
            <v>44546</v>
          </cell>
          <cell r="W299">
            <v>44773</v>
          </cell>
          <cell r="X299">
            <v>107218825</v>
          </cell>
          <cell r="Y299" t="str">
            <v>Neis Pardo Rodriguez</v>
          </cell>
          <cell r="Z299" t="str">
            <v>Coordinador centro zonal</v>
          </cell>
        </row>
        <row r="300">
          <cell r="B300" t="str">
            <v>13-211-299</v>
          </cell>
          <cell r="C300" t="str">
            <v>Bolívar</v>
          </cell>
          <cell r="D300" t="str">
            <v>Fundación Talid</v>
          </cell>
          <cell r="E300" t="str">
            <v>806011246-6</v>
          </cell>
          <cell r="F300" t="str">
            <v>Raul Antonio Varela Contreras</v>
          </cell>
          <cell r="G300"/>
          <cell r="H300" t="str">
            <v>Calle Bogotá 43 No. 17-53 Barrio Torices</v>
          </cell>
          <cell r="I300" t="str">
            <v>Cartagena</v>
          </cell>
          <cell r="J300" t="str">
            <v>Historico y del Caribe Norte</v>
          </cell>
          <cell r="K300"/>
          <cell r="L300">
            <v>3008501842</v>
          </cell>
          <cell r="M300" t="str">
            <v>nuevavidasemi@gmail.com</v>
          </cell>
          <cell r="N300" t="str">
            <v>SRPA</v>
          </cell>
          <cell r="O300" t="str">
            <v>Externado RAJ</v>
          </cell>
          <cell r="P300" t="str">
            <v>Jornada Completa</v>
          </cell>
          <cell r="Q300" t="str">
            <v>RAJ</v>
          </cell>
          <cell r="R300"/>
          <cell r="S300" t="str">
            <v>1300-348-2021</v>
          </cell>
          <cell r="T300">
            <v>18</v>
          </cell>
          <cell r="U300">
            <v>44546</v>
          </cell>
          <cell r="V300">
            <v>44546</v>
          </cell>
          <cell r="W300">
            <v>44773</v>
          </cell>
          <cell r="X300">
            <v>133388064</v>
          </cell>
          <cell r="Y300" t="str">
            <v>Ivonne Esquivia Gonzalez</v>
          </cell>
          <cell r="Z300" t="str">
            <v>Coordinador centro zonal</v>
          </cell>
        </row>
        <row r="301">
          <cell r="B301" t="str">
            <v>13-135-300</v>
          </cell>
          <cell r="C301" t="str">
            <v>Bolívar</v>
          </cell>
          <cell r="D301" t="str">
            <v>Fundación hogares Claret</v>
          </cell>
          <cell r="E301" t="str">
            <v>800098983-8</v>
          </cell>
          <cell r="F301" t="str">
            <v>Gabriel Gonzalez Lopez</v>
          </cell>
          <cell r="G301"/>
          <cell r="H301" t="str">
            <v>Carrera 15 No. 22-284 Urbanización La Granja</v>
          </cell>
          <cell r="I301" t="str">
            <v>Turbaco</v>
          </cell>
          <cell r="J301" t="str">
            <v>Turbaco</v>
          </cell>
          <cell r="K301"/>
          <cell r="L301">
            <v>3167537372</v>
          </cell>
          <cell r="M301" t="str">
            <v>Nuevavida.turbaco@fhclaret.org</v>
          </cell>
          <cell r="N301" t="str">
            <v>SRPA</v>
          </cell>
          <cell r="O301" t="str">
            <v>Centro de Atención Especializada</v>
          </cell>
          <cell r="P301"/>
          <cell r="Q301" t="str">
            <v>SRPA</v>
          </cell>
          <cell r="R301"/>
          <cell r="S301" t="str">
            <v>1300-350-2021</v>
          </cell>
          <cell r="T301">
            <v>80</v>
          </cell>
          <cell r="U301">
            <v>44547</v>
          </cell>
          <cell r="V301">
            <v>44547</v>
          </cell>
          <cell r="W301">
            <v>44773</v>
          </cell>
          <cell r="X301">
            <v>1657767870</v>
          </cell>
          <cell r="Y301" t="str">
            <v>Neis Pardo Rodriguez</v>
          </cell>
          <cell r="Z301" t="str">
            <v>Coordinador centro zonal</v>
          </cell>
        </row>
        <row r="302">
          <cell r="B302" t="str">
            <v>13-135-301</v>
          </cell>
          <cell r="C302" t="str">
            <v>Bolívar</v>
          </cell>
          <cell r="D302" t="str">
            <v>Fundación hogares Claret</v>
          </cell>
          <cell r="E302" t="str">
            <v>800098983-8</v>
          </cell>
          <cell r="F302" t="str">
            <v>Gabriel Gonzalez Lopez</v>
          </cell>
          <cell r="G302"/>
          <cell r="H302" t="str">
            <v>Carrera 15 No. 22-284 Urbanización La Granja</v>
          </cell>
          <cell r="I302" t="str">
            <v>Turbaco</v>
          </cell>
          <cell r="J302" t="str">
            <v>Turbaco</v>
          </cell>
          <cell r="K302"/>
          <cell r="L302">
            <v>3167537372</v>
          </cell>
          <cell r="M302" t="str">
            <v>Nuevavida.turbaco@fhclaret.org</v>
          </cell>
          <cell r="N302" t="str">
            <v>SRPA</v>
          </cell>
          <cell r="O302" t="str">
            <v>Centro de Internamiento Preventivo</v>
          </cell>
          <cell r="P302"/>
          <cell r="Q302" t="str">
            <v>SRPA</v>
          </cell>
          <cell r="R302"/>
          <cell r="S302" t="str">
            <v>1300-350-2021</v>
          </cell>
          <cell r="T302">
            <v>20</v>
          </cell>
          <cell r="U302">
            <v>44547</v>
          </cell>
          <cell r="V302">
            <v>44547</v>
          </cell>
          <cell r="W302">
            <v>44773</v>
          </cell>
          <cell r="X302"/>
          <cell r="Y302" t="str">
            <v>Neis Pardo Rodriguez</v>
          </cell>
          <cell r="Z302" t="str">
            <v>Coordinador centro zonal</v>
          </cell>
        </row>
        <row r="303">
          <cell r="B303" t="str">
            <v>13-211-302</v>
          </cell>
          <cell r="C303" t="str">
            <v>Bolívar</v>
          </cell>
          <cell r="D303" t="str">
            <v>Fundación Talid</v>
          </cell>
          <cell r="E303" t="str">
            <v>806011246-6</v>
          </cell>
          <cell r="F303" t="str">
            <v>Raul Antonio Varela Contreras</v>
          </cell>
          <cell r="G303"/>
          <cell r="H303" t="str">
            <v>Calle 29 No. 28-41 Barrio Zaragocilla</v>
          </cell>
          <cell r="I303" t="str">
            <v>Cartagena</v>
          </cell>
          <cell r="J303" t="str">
            <v>Historico y del Caribe Norte</v>
          </cell>
          <cell r="K303"/>
          <cell r="L303">
            <v>3204578630</v>
          </cell>
          <cell r="M303" t="str">
            <v>fundatalid@gmail.com</v>
          </cell>
          <cell r="N303" t="str">
            <v>SRPA</v>
          </cell>
          <cell r="O303" t="str">
            <v>Libertad Vigilada – Asistida</v>
          </cell>
          <cell r="P303"/>
          <cell r="Q303" t="str">
            <v>SRPA</v>
          </cell>
          <cell r="R303"/>
          <cell r="S303" t="str">
            <v>1300-351-2021</v>
          </cell>
          <cell r="T303">
            <v>105</v>
          </cell>
          <cell r="U303">
            <v>44547</v>
          </cell>
          <cell r="V303">
            <v>44547</v>
          </cell>
          <cell r="W303">
            <v>44773</v>
          </cell>
          <cell r="X303">
            <v>646156523.5</v>
          </cell>
          <cell r="Y303" t="str">
            <v>Ivonne Esquivia Gonzalez</v>
          </cell>
          <cell r="Z303" t="str">
            <v>Coordinador centro zonal</v>
          </cell>
        </row>
        <row r="304">
          <cell r="B304" t="str">
            <v>13-211-303</v>
          </cell>
          <cell r="C304" t="str">
            <v>Bolívar</v>
          </cell>
          <cell r="D304" t="str">
            <v>Fundación Talid</v>
          </cell>
          <cell r="E304" t="str">
            <v>806011246-6</v>
          </cell>
          <cell r="F304" t="str">
            <v>Raul Antonio Varela Contreras</v>
          </cell>
          <cell r="G304"/>
          <cell r="H304" t="str">
            <v>Calle 29 No. 28-41 Barrio Zaragocilla</v>
          </cell>
          <cell r="I304" t="str">
            <v>Cartagena</v>
          </cell>
          <cell r="J304" t="str">
            <v>Historico y del Caribe Norte</v>
          </cell>
          <cell r="K304"/>
          <cell r="L304">
            <v>3204578630</v>
          </cell>
          <cell r="M304" t="str">
            <v>talidzaragocilla@gmail.com</v>
          </cell>
          <cell r="N304" t="str">
            <v>SRPA</v>
          </cell>
          <cell r="O304" t="str">
            <v>Centro de Internamiento Preventivo</v>
          </cell>
          <cell r="P304"/>
          <cell r="Q304" t="str">
            <v>SRPA</v>
          </cell>
          <cell r="R304"/>
          <cell r="S304" t="str">
            <v>1300-351-2021</v>
          </cell>
          <cell r="T304">
            <v>10</v>
          </cell>
          <cell r="U304">
            <v>44547</v>
          </cell>
          <cell r="V304">
            <v>44547</v>
          </cell>
          <cell r="W304">
            <v>44773</v>
          </cell>
          <cell r="X304"/>
          <cell r="Y304" t="str">
            <v>Ivonne Esquivia Gonzalez</v>
          </cell>
          <cell r="Z304" t="str">
            <v>Coordinador centro zonal</v>
          </cell>
        </row>
        <row r="305">
          <cell r="B305" t="str">
            <v>13-211-304</v>
          </cell>
          <cell r="C305" t="str">
            <v>Bolívar</v>
          </cell>
          <cell r="D305" t="str">
            <v>Fundación Talid</v>
          </cell>
          <cell r="E305" t="str">
            <v>806011246-6</v>
          </cell>
          <cell r="F305" t="str">
            <v>Raul Antonio Varela Contreras</v>
          </cell>
          <cell r="G305"/>
          <cell r="H305" t="str">
            <v>Calle 29 No. 28-41 Barrio Zaragocilla</v>
          </cell>
          <cell r="I305" t="str">
            <v>Cartagena</v>
          </cell>
          <cell r="J305" t="str">
            <v>Historico y del Caribe Norte</v>
          </cell>
          <cell r="K305"/>
          <cell r="L305">
            <v>3204578630</v>
          </cell>
          <cell r="M305" t="str">
            <v>talidzaragocilla@gmail.com</v>
          </cell>
          <cell r="N305" t="str">
            <v>SRPA</v>
          </cell>
          <cell r="O305" t="str">
            <v>Centro Transitorio</v>
          </cell>
          <cell r="P305"/>
          <cell r="Q305" t="str">
            <v>SRPA</v>
          </cell>
          <cell r="R305"/>
          <cell r="S305" t="str">
            <v>1300-351-2021</v>
          </cell>
          <cell r="T305">
            <v>2</v>
          </cell>
          <cell r="U305">
            <v>44547</v>
          </cell>
          <cell r="V305">
            <v>44547</v>
          </cell>
          <cell r="W305">
            <v>44773</v>
          </cell>
          <cell r="X305"/>
          <cell r="Y305" t="str">
            <v>Ivonne Esquivia Gonzalez</v>
          </cell>
          <cell r="Z305" t="str">
            <v>Coordinador centro zonal</v>
          </cell>
        </row>
        <row r="306">
          <cell r="B306" t="str">
            <v>13-211-305</v>
          </cell>
          <cell r="C306" t="str">
            <v>Bolívar</v>
          </cell>
          <cell r="D306" t="str">
            <v>Fundación Talid</v>
          </cell>
          <cell r="E306" t="str">
            <v>806011246-6</v>
          </cell>
          <cell r="F306" t="str">
            <v>Raul Antonio Varela Contreras</v>
          </cell>
          <cell r="G306"/>
          <cell r="H306" t="str">
            <v>Calle 29 No. 28-41 Barrio Zaragocilla</v>
          </cell>
          <cell r="I306" t="str">
            <v>Cartagena</v>
          </cell>
          <cell r="J306" t="str">
            <v>Historico y del Caribe Norte</v>
          </cell>
          <cell r="K306"/>
          <cell r="L306">
            <v>3204578630</v>
          </cell>
          <cell r="M306" t="str">
            <v>talidzaragocilla@gmail.com</v>
          </cell>
          <cell r="N306" t="str">
            <v>SRPA</v>
          </cell>
          <cell r="O306" t="str">
            <v>Intervención de Apoyo RAJ</v>
          </cell>
          <cell r="P306"/>
          <cell r="Q306" t="str">
            <v>RAJ</v>
          </cell>
          <cell r="R306"/>
          <cell r="S306" t="str">
            <v>1300-351-2021</v>
          </cell>
          <cell r="T306">
            <v>25</v>
          </cell>
          <cell r="U306">
            <v>44547</v>
          </cell>
          <cell r="V306">
            <v>44547</v>
          </cell>
          <cell r="W306">
            <v>44773</v>
          </cell>
          <cell r="X306"/>
          <cell r="Y306" t="str">
            <v>Ivonne Esquivia Gonzalez</v>
          </cell>
          <cell r="Z306" t="str">
            <v>Coordinador centro zonal</v>
          </cell>
        </row>
        <row r="307">
          <cell r="B307" t="str">
            <v>15-9-306</v>
          </cell>
          <cell r="C307" t="str">
            <v>Boyacá</v>
          </cell>
          <cell r="D307" t="str">
            <v>Asociación creemos en ti</v>
          </cell>
          <cell r="E307" t="str">
            <v>830051999-1</v>
          </cell>
          <cell r="F307" t="str">
            <v>Martha Isabel Vargas Angel</v>
          </cell>
          <cell r="G307"/>
          <cell r="H307" t="str">
            <v>Calle 17 No. 7-24 Piso 2</v>
          </cell>
          <cell r="I307" t="str">
            <v>Duitama</v>
          </cell>
          <cell r="J307" t="str">
            <v>Duitama</v>
          </cell>
          <cell r="K307">
            <v>7653817</v>
          </cell>
          <cell r="L307">
            <v>3182883658</v>
          </cell>
          <cell r="M307" t="str">
            <v>boyaca@asocreemosenti.org</v>
          </cell>
          <cell r="N307" t="str">
            <v>SRD</v>
          </cell>
          <cell r="O307" t="str">
            <v>Apoyo psicológico especializado</v>
          </cell>
          <cell r="P307"/>
          <cell r="Q307" t="str">
            <v>Con PARD</v>
          </cell>
          <cell r="R307"/>
          <cell r="S307" t="str">
            <v>1500-264-2021</v>
          </cell>
          <cell r="T307">
            <v>80</v>
          </cell>
          <cell r="U307">
            <v>44545</v>
          </cell>
          <cell r="V307">
            <v>44546</v>
          </cell>
          <cell r="W307">
            <v>44773</v>
          </cell>
          <cell r="X307">
            <v>1177345120</v>
          </cell>
          <cell r="Y307" t="str">
            <v>Aura Yesenia Rincón Ortega</v>
          </cell>
          <cell r="Z307" t="str">
            <v>Profesional coordinación técnica Protección</v>
          </cell>
        </row>
        <row r="308">
          <cell r="B308" t="str">
            <v>15-9-307</v>
          </cell>
          <cell r="C308" t="str">
            <v>Boyacá</v>
          </cell>
          <cell r="D308" t="str">
            <v>Asociación creemos en ti</v>
          </cell>
          <cell r="E308" t="str">
            <v>830051999-1</v>
          </cell>
          <cell r="F308" t="str">
            <v>Martha Isabel Vargas Angel</v>
          </cell>
          <cell r="G308"/>
          <cell r="H308" t="str">
            <v>Carrera 1F No. 40-195 Oficina 604</v>
          </cell>
          <cell r="I308" t="str">
            <v>Tunja</v>
          </cell>
          <cell r="J308" t="str">
            <v>Tunja</v>
          </cell>
          <cell r="K308">
            <v>7411550</v>
          </cell>
          <cell r="L308">
            <v>3182883566</v>
          </cell>
          <cell r="M308" t="str">
            <v>boyaca@asocreemosenti.org</v>
          </cell>
          <cell r="N308" t="str">
            <v>SRD</v>
          </cell>
          <cell r="O308" t="str">
            <v>Apoyo psicológico especializado</v>
          </cell>
          <cell r="P308"/>
          <cell r="Q308" t="str">
            <v>Con PARD</v>
          </cell>
          <cell r="R308"/>
          <cell r="S308" t="str">
            <v>1500-264-2021</v>
          </cell>
          <cell r="T308">
            <v>252</v>
          </cell>
          <cell r="U308">
            <v>44545</v>
          </cell>
          <cell r="V308">
            <v>44546</v>
          </cell>
          <cell r="W308">
            <v>44773</v>
          </cell>
          <cell r="X308"/>
          <cell r="Y308" t="str">
            <v>Aura Yesenia Rincón Ortega</v>
          </cell>
          <cell r="Z308" t="str">
            <v>Profesional coordinación técnica Protección</v>
          </cell>
        </row>
        <row r="309">
          <cell r="B309" t="str">
            <v>15-9-308</v>
          </cell>
          <cell r="C309" t="str">
            <v>Boyacá</v>
          </cell>
          <cell r="D309" t="str">
            <v>Asociación creemos en ti</v>
          </cell>
          <cell r="E309" t="str">
            <v>830051999-1</v>
          </cell>
          <cell r="F309" t="str">
            <v>Martha Isabel Vargas Angel</v>
          </cell>
          <cell r="G309"/>
          <cell r="H309" t="str">
            <v>Calle 6 No. 7-24</v>
          </cell>
          <cell r="I309" t="str">
            <v>Puerto Boyaca</v>
          </cell>
          <cell r="J309" t="str">
            <v>Puerto Boyaca</v>
          </cell>
          <cell r="K309" t="str">
            <v>(1)2680705</v>
          </cell>
          <cell r="L309">
            <v>3183023024</v>
          </cell>
          <cell r="M309" t="str">
            <v>boyaca@asocreemosenti.org</v>
          </cell>
          <cell r="N309" t="str">
            <v>SRD</v>
          </cell>
          <cell r="O309" t="str">
            <v>Apoyo psicológico especializado</v>
          </cell>
          <cell r="P309"/>
          <cell r="Q309" t="str">
            <v>Con PARD</v>
          </cell>
          <cell r="R309"/>
          <cell r="S309" t="str">
            <v>1500-264-2021</v>
          </cell>
          <cell r="T309">
            <v>72</v>
          </cell>
          <cell r="U309">
            <v>44545</v>
          </cell>
          <cell r="V309">
            <v>44546</v>
          </cell>
          <cell r="W309">
            <v>44773</v>
          </cell>
          <cell r="X309"/>
          <cell r="Y309" t="str">
            <v>Aura Yesenia Rincón Ortega</v>
          </cell>
          <cell r="Z309" t="str">
            <v>Profesional coordinación técnica Protección</v>
          </cell>
        </row>
        <row r="310">
          <cell r="B310" t="str">
            <v>15-9-309</v>
          </cell>
          <cell r="C310" t="str">
            <v>Boyacá</v>
          </cell>
          <cell r="D310" t="str">
            <v>Asociación creemos en ti</v>
          </cell>
          <cell r="E310" t="str">
            <v>830051999-1</v>
          </cell>
          <cell r="F310" t="str">
            <v>Martha Isabel Vargas Angel</v>
          </cell>
          <cell r="G310"/>
          <cell r="H310" t="str">
            <v>Calle 17 No. 7-34 Local 206</v>
          </cell>
          <cell r="I310" t="str">
            <v>Chiquinquirá</v>
          </cell>
          <cell r="J310" t="str">
            <v>Chiquinquirá</v>
          </cell>
          <cell r="K310">
            <v>7260510</v>
          </cell>
          <cell r="L310">
            <v>3183023024</v>
          </cell>
          <cell r="M310" t="str">
            <v>boyaca@asocreemosenti.org</v>
          </cell>
          <cell r="N310" t="str">
            <v>SRD</v>
          </cell>
          <cell r="O310" t="str">
            <v>Apoyo psicológico especializado</v>
          </cell>
          <cell r="P310"/>
          <cell r="Q310" t="str">
            <v>Con PARD</v>
          </cell>
          <cell r="R310"/>
          <cell r="S310" t="str">
            <v>1500-264-2021</v>
          </cell>
          <cell r="T310">
            <v>36</v>
          </cell>
          <cell r="U310">
            <v>44545</v>
          </cell>
          <cell r="V310">
            <v>44546</v>
          </cell>
          <cell r="W310">
            <v>44773</v>
          </cell>
          <cell r="X310"/>
          <cell r="Y310" t="str">
            <v>Aura Yesenia Rincón Ortega</v>
          </cell>
          <cell r="Z310" t="str">
            <v>Profesional coordinación técnica Protección</v>
          </cell>
        </row>
        <row r="311">
          <cell r="B311" t="str">
            <v>15-9-310</v>
          </cell>
          <cell r="C311" t="str">
            <v>Boyacá</v>
          </cell>
          <cell r="D311" t="str">
            <v>Asociación creemos en ti</v>
          </cell>
          <cell r="E311" t="str">
            <v>830051999-1</v>
          </cell>
          <cell r="F311" t="str">
            <v>Martha Isabel Vargas Angel</v>
          </cell>
          <cell r="G311"/>
          <cell r="H311" t="str">
            <v>Carrera 7 No. 7-02</v>
          </cell>
          <cell r="I311" t="str">
            <v>Garagoa</v>
          </cell>
          <cell r="J311" t="str">
            <v>Garagoa</v>
          </cell>
          <cell r="K311" t="str">
            <v>(1)2680705</v>
          </cell>
          <cell r="L311">
            <v>3183023024</v>
          </cell>
          <cell r="M311" t="str">
            <v>boyaca@asocreemosenti.org</v>
          </cell>
          <cell r="N311" t="str">
            <v>SRD</v>
          </cell>
          <cell r="O311" t="str">
            <v>Apoyo psicológico especializado</v>
          </cell>
          <cell r="P311"/>
          <cell r="Q311" t="str">
            <v>Con PARD</v>
          </cell>
          <cell r="R311"/>
          <cell r="S311" t="str">
            <v>1500-264-2021</v>
          </cell>
          <cell r="T311">
            <v>36</v>
          </cell>
          <cell r="U311">
            <v>44545</v>
          </cell>
          <cell r="V311">
            <v>44546</v>
          </cell>
          <cell r="W311">
            <v>44773</v>
          </cell>
          <cell r="X311"/>
          <cell r="Y311" t="str">
            <v>Aura Yesenia Rincón Ortega</v>
          </cell>
          <cell r="Z311" t="str">
            <v>Profesional coordinación técnica Protección</v>
          </cell>
        </row>
        <row r="312">
          <cell r="B312" t="str">
            <v>15-9-311</v>
          </cell>
          <cell r="C312" t="str">
            <v>Boyacá</v>
          </cell>
          <cell r="D312" t="str">
            <v>Asociación creemos en ti</v>
          </cell>
          <cell r="E312" t="str">
            <v>830051999-1</v>
          </cell>
          <cell r="F312" t="str">
            <v>Martha Isabel Vargas Angel</v>
          </cell>
          <cell r="G312"/>
          <cell r="H312" t="str">
            <v>Calle 11 No. 9-18</v>
          </cell>
          <cell r="I312" t="str">
            <v>Sogamoso</v>
          </cell>
          <cell r="J312" t="str">
            <v>Sogamoso</v>
          </cell>
          <cell r="K312">
            <v>7701718</v>
          </cell>
          <cell r="L312">
            <v>3182883484</v>
          </cell>
          <cell r="M312" t="str">
            <v>boyaca@asocreemosenti.org</v>
          </cell>
          <cell r="N312" t="str">
            <v>SRD</v>
          </cell>
          <cell r="O312" t="str">
            <v>Apoyo psicológico especializado</v>
          </cell>
          <cell r="P312"/>
          <cell r="Q312" t="str">
            <v>Con PARD</v>
          </cell>
          <cell r="R312"/>
          <cell r="S312" t="str">
            <v>1500-264-2021</v>
          </cell>
          <cell r="T312">
            <v>72</v>
          </cell>
          <cell r="U312">
            <v>44545</v>
          </cell>
          <cell r="V312">
            <v>44546</v>
          </cell>
          <cell r="W312">
            <v>44773</v>
          </cell>
          <cell r="X312"/>
          <cell r="Y312" t="str">
            <v>Aura Yesenia Rincón Ortega</v>
          </cell>
          <cell r="Z312" t="str">
            <v>Profesional coordinación técnica Protección</v>
          </cell>
        </row>
        <row r="313">
          <cell r="B313" t="str">
            <v>15-216-312</v>
          </cell>
          <cell r="C313" t="str">
            <v>Boyacá</v>
          </cell>
          <cell r="D313" t="str">
            <v>Fundación vida desarrollo y cambio social</v>
          </cell>
          <cell r="E313" t="str">
            <v>901260294-1</v>
          </cell>
          <cell r="F313" t="str">
            <v>Mary Luz Manrique Perez</v>
          </cell>
          <cell r="G313"/>
          <cell r="H313" t="str">
            <v>Vereda el Cucubo Santa Rosa de Viterbo</v>
          </cell>
          <cell r="I313" t="str">
            <v>Santa Rosa De Viterbo</v>
          </cell>
          <cell r="J313" t="str">
            <v>Duitama</v>
          </cell>
          <cell r="K313">
            <v>3188270891</v>
          </cell>
          <cell r="L313">
            <v>3144431940</v>
          </cell>
          <cell r="M313" t="str">
            <v>funvidecams@gmail.com</v>
          </cell>
          <cell r="N313" t="str">
            <v>SRD</v>
          </cell>
          <cell r="O313" t="str">
            <v>Internado</v>
          </cell>
          <cell r="P313"/>
          <cell r="Q313" t="str">
            <v>Discapacidad</v>
          </cell>
          <cell r="R313" t="str">
            <v>Psicosocial</v>
          </cell>
          <cell r="S313" t="str">
            <v>1500-266-2021</v>
          </cell>
          <cell r="T313">
            <v>50</v>
          </cell>
          <cell r="U313">
            <v>44546</v>
          </cell>
          <cell r="V313">
            <v>44546</v>
          </cell>
          <cell r="W313">
            <v>44773</v>
          </cell>
          <cell r="X313">
            <v>935842319</v>
          </cell>
          <cell r="Y313" t="str">
            <v>Nelcy Consuelo Niño</v>
          </cell>
          <cell r="Z313" t="str">
            <v>Profesional coordinación técnica Protección</v>
          </cell>
        </row>
        <row r="314">
          <cell r="B314" t="str">
            <v>15-81-313</v>
          </cell>
          <cell r="C314" t="str">
            <v>Boyacá</v>
          </cell>
          <cell r="D314" t="str">
            <v>Fundación amparo de niños</v>
          </cell>
          <cell r="E314" t="str">
            <v>891800277-9</v>
          </cell>
          <cell r="F314" t="str">
            <v>Sor María Nubia Quintero Quintero</v>
          </cell>
          <cell r="G314"/>
          <cell r="H314" t="str">
            <v>Avenida Circunvalar Calles 17 y 18 Este</v>
          </cell>
          <cell r="I314" t="str">
            <v>Tunja</v>
          </cell>
          <cell r="J314" t="str">
            <v>Tunja 2</v>
          </cell>
          <cell r="K314"/>
          <cell r="L314">
            <v>3124784752</v>
          </cell>
          <cell r="M314" t="str">
            <v>amparodelnino2013@gmail.com</v>
          </cell>
          <cell r="N314" t="str">
            <v>SRD</v>
          </cell>
          <cell r="O314" t="str">
            <v>Internado</v>
          </cell>
          <cell r="P314"/>
          <cell r="Q314" t="str">
            <v>Con PARD</v>
          </cell>
          <cell r="R314"/>
          <cell r="S314" t="str">
            <v>1500-267-2021</v>
          </cell>
          <cell r="T314">
            <v>40</v>
          </cell>
          <cell r="U314">
            <v>44545</v>
          </cell>
          <cell r="V314">
            <v>44546</v>
          </cell>
          <cell r="W314">
            <v>44773</v>
          </cell>
          <cell r="X314">
            <v>1055354910</v>
          </cell>
          <cell r="Y314" t="str">
            <v>Joaquin Ignacio Peña Villamil</v>
          </cell>
          <cell r="Z314" t="str">
            <v>Coordinador centro zonal</v>
          </cell>
        </row>
        <row r="315">
          <cell r="B315" t="str">
            <v>15-81-314</v>
          </cell>
          <cell r="C315" t="str">
            <v>Boyacá</v>
          </cell>
          <cell r="D315" t="str">
            <v>Fundación amparo de niños</v>
          </cell>
          <cell r="E315" t="str">
            <v>891800277-9</v>
          </cell>
          <cell r="F315" t="str">
            <v>Sor María Nubia Quintero Quintero</v>
          </cell>
          <cell r="G315"/>
          <cell r="H315" t="str">
            <v>Avenida Circunvalar Calles 17 y 18 Este</v>
          </cell>
          <cell r="I315" t="str">
            <v>Tunja</v>
          </cell>
          <cell r="J315" t="str">
            <v>Tunja 2</v>
          </cell>
          <cell r="K315"/>
          <cell r="L315">
            <v>3124784752</v>
          </cell>
          <cell r="M315" t="str">
            <v>amparodelnino2013@gmail.com</v>
          </cell>
          <cell r="N315" t="str">
            <v>SRD</v>
          </cell>
          <cell r="O315" t="str">
            <v>Internado</v>
          </cell>
          <cell r="P315"/>
          <cell r="Q315" t="str">
            <v>Gestantes</v>
          </cell>
          <cell r="R315"/>
          <cell r="S315" t="str">
            <v>1500-267-2021</v>
          </cell>
          <cell r="T315">
            <v>30</v>
          </cell>
          <cell r="U315">
            <v>44545</v>
          </cell>
          <cell r="V315">
            <v>44546</v>
          </cell>
          <cell r="W315">
            <v>44773</v>
          </cell>
          <cell r="X315"/>
          <cell r="Y315" t="str">
            <v>Joaquin Ignacio Peña Villamil</v>
          </cell>
          <cell r="Z315" t="str">
            <v>Coordinador centro zonal</v>
          </cell>
        </row>
        <row r="316">
          <cell r="B316" t="str">
            <v>15-81-315</v>
          </cell>
          <cell r="C316" t="str">
            <v>Boyacá</v>
          </cell>
          <cell r="D316" t="str">
            <v>Fundación amparo de niños</v>
          </cell>
          <cell r="E316" t="str">
            <v>891800277-9</v>
          </cell>
          <cell r="F316" t="str">
            <v>Sor María Nubia Quintero Quintero</v>
          </cell>
          <cell r="G316"/>
          <cell r="H316" t="str">
            <v>Avenida Circunvalar Calles 17 y 18 Este</v>
          </cell>
          <cell r="I316" t="str">
            <v>Tunja</v>
          </cell>
          <cell r="J316" t="str">
            <v>Tunja 2</v>
          </cell>
          <cell r="K316"/>
          <cell r="L316">
            <v>3124784752</v>
          </cell>
          <cell r="M316" t="str">
            <v>amparodelnino2013@gmail.com</v>
          </cell>
          <cell r="N316" t="str">
            <v>SRD</v>
          </cell>
          <cell r="O316" t="str">
            <v>Externado</v>
          </cell>
          <cell r="P316" t="str">
            <v>Jornada completa</v>
          </cell>
          <cell r="Q316" t="str">
            <v>Con PARD</v>
          </cell>
          <cell r="R316"/>
          <cell r="S316" t="str">
            <v>1500-267-2021</v>
          </cell>
          <cell r="T316">
            <v>20</v>
          </cell>
          <cell r="U316">
            <v>44545</v>
          </cell>
          <cell r="V316">
            <v>44546</v>
          </cell>
          <cell r="W316">
            <v>44773</v>
          </cell>
          <cell r="X316"/>
          <cell r="Y316" t="str">
            <v>Joaquin Ignacio Peña Villamil</v>
          </cell>
          <cell r="Z316" t="str">
            <v>Coordinador centro zonal</v>
          </cell>
        </row>
        <row r="317">
          <cell r="B317" t="str">
            <v>15-81-316</v>
          </cell>
          <cell r="C317" t="str">
            <v>Boyacá</v>
          </cell>
          <cell r="D317" t="str">
            <v>Fundación amparo de niños</v>
          </cell>
          <cell r="E317" t="str">
            <v>891800277-9</v>
          </cell>
          <cell r="F317" t="str">
            <v>Sor María Nubia Quintero Quintero</v>
          </cell>
          <cell r="G317"/>
          <cell r="H317" t="str">
            <v>Avenida Circunvalar Calles 17 y 18 Este</v>
          </cell>
          <cell r="I317" t="str">
            <v>Tunja</v>
          </cell>
          <cell r="J317" t="str">
            <v>Tunja 2</v>
          </cell>
          <cell r="K317"/>
          <cell r="L317">
            <v>3124784752</v>
          </cell>
          <cell r="M317" t="str">
            <v>amparodelnino2013@gmail.com</v>
          </cell>
          <cell r="N317" t="str">
            <v>SRD</v>
          </cell>
          <cell r="O317" t="str">
            <v>Externado</v>
          </cell>
          <cell r="P317" t="str">
            <v>Media jornada</v>
          </cell>
          <cell r="Q317" t="str">
            <v>Con PARD</v>
          </cell>
          <cell r="R317"/>
          <cell r="S317" t="str">
            <v>1500-267-2021</v>
          </cell>
          <cell r="T317">
            <v>35</v>
          </cell>
          <cell r="U317">
            <v>44545</v>
          </cell>
          <cell r="V317">
            <v>44546</v>
          </cell>
          <cell r="W317">
            <v>44773</v>
          </cell>
          <cell r="X317"/>
          <cell r="Y317" t="str">
            <v>Joaquin Ignacio Peña Villamil</v>
          </cell>
          <cell r="Z317" t="str">
            <v>Coordinador centro zonal</v>
          </cell>
        </row>
        <row r="318">
          <cell r="B318" t="str">
            <v>15-5-317</v>
          </cell>
          <cell r="C318" t="str">
            <v>Boyacá</v>
          </cell>
          <cell r="D318" t="str">
            <v>Amparo juvenil de Chiquinquirá</v>
          </cell>
          <cell r="E318" t="str">
            <v>891800889-6</v>
          </cell>
          <cell r="F318" t="str">
            <v>Miguel Angel Arias Peña</v>
          </cell>
          <cell r="G318"/>
          <cell r="H318" t="str">
            <v>Calle 28 No. 11-03 Barrio Coeducadores</v>
          </cell>
          <cell r="I318" t="str">
            <v>Chiquinquirá</v>
          </cell>
          <cell r="J318" t="str">
            <v>Chiquinquirá</v>
          </cell>
          <cell r="K318">
            <v>7262081</v>
          </cell>
          <cell r="L318">
            <v>3138152613</v>
          </cell>
          <cell r="M318" t="str">
            <v>amparojuvenil73@yahoo.es</v>
          </cell>
          <cell r="N318" t="str">
            <v>SRD</v>
          </cell>
          <cell r="O318" t="str">
            <v>Internado</v>
          </cell>
          <cell r="P318"/>
          <cell r="Q318" t="str">
            <v>Con PARD</v>
          </cell>
          <cell r="R318"/>
          <cell r="S318" t="str">
            <v>1500-269-2021</v>
          </cell>
          <cell r="T318">
            <v>25</v>
          </cell>
          <cell r="U318">
            <v>44545</v>
          </cell>
          <cell r="V318">
            <v>44546</v>
          </cell>
          <cell r="W318">
            <v>44773</v>
          </cell>
          <cell r="X318">
            <v>283951325</v>
          </cell>
          <cell r="Y318" t="str">
            <v>Lilia Esperanza Salinas</v>
          </cell>
          <cell r="Z318" t="str">
            <v>Profesional centro zonal</v>
          </cell>
        </row>
        <row r="319">
          <cell r="B319" t="str">
            <v>15-106-318</v>
          </cell>
          <cell r="C319" t="str">
            <v>Boyacá</v>
          </cell>
          <cell r="D319" t="str">
            <v>Fundación de asociados pro discapacitados - ASPRODIS</v>
          </cell>
          <cell r="E319" t="str">
            <v>891801502-6</v>
          </cell>
          <cell r="F319" t="str">
            <v>Blanca Ines Samudio</v>
          </cell>
          <cell r="G319"/>
          <cell r="H319" t="str">
            <v>Carrera 10 No. 1 -180 Sur Vereda Resguardo Kilómetro 1 salida a Muzo</v>
          </cell>
          <cell r="I319" t="str">
            <v>Chiquinquirá</v>
          </cell>
          <cell r="J319" t="str">
            <v>Chiquinquirá</v>
          </cell>
          <cell r="K319"/>
          <cell r="L319" t="str">
            <v>3104805640
3102484173</v>
          </cell>
          <cell r="M319" t="str">
            <v>asproint@yahoo.es</v>
          </cell>
          <cell r="N319" t="str">
            <v>SRD</v>
          </cell>
          <cell r="O319" t="str">
            <v>Internado</v>
          </cell>
          <cell r="P319"/>
          <cell r="Q319" t="str">
            <v>Discapacidad</v>
          </cell>
          <cell r="R319" t="str">
            <v>Intelectual</v>
          </cell>
          <cell r="S319" t="str">
            <v>1500-270-2021</v>
          </cell>
          <cell r="T319">
            <v>65</v>
          </cell>
          <cell r="U319">
            <v>44545</v>
          </cell>
          <cell r="V319">
            <v>44546</v>
          </cell>
          <cell r="W319">
            <v>44773</v>
          </cell>
          <cell r="X319">
            <v>840709660</v>
          </cell>
          <cell r="Y319" t="str">
            <v>Eliud Velasco Gomez</v>
          </cell>
          <cell r="Z319" t="str">
            <v>Profesional centro zonal</v>
          </cell>
        </row>
        <row r="320">
          <cell r="B320" t="str">
            <v>15-85-319</v>
          </cell>
          <cell r="C320" t="str">
            <v>Boyacá</v>
          </cell>
          <cell r="D320" t="str">
            <v>Fundación Baudilio Acero</v>
          </cell>
          <cell r="E320" t="str">
            <v>891855180-1</v>
          </cell>
          <cell r="F320" t="str">
            <v>Margarita Del Pilar Rios Castro</v>
          </cell>
          <cell r="G320"/>
          <cell r="H320" t="str">
            <v>Carrera 11 Calle 2 Sur</v>
          </cell>
          <cell r="I320" t="str">
            <v>Sogamoso</v>
          </cell>
          <cell r="J320" t="str">
            <v>Sogamoso</v>
          </cell>
          <cell r="K320">
            <v>7703478</v>
          </cell>
          <cell r="L320">
            <v>3115143263</v>
          </cell>
          <cell r="M320" t="str">
            <v>fundacionfbasog@gmail.com</v>
          </cell>
          <cell r="N320" t="str">
            <v>SRD</v>
          </cell>
          <cell r="O320" t="str">
            <v>Internado</v>
          </cell>
          <cell r="P320"/>
          <cell r="Q320" t="str">
            <v>Con PARD</v>
          </cell>
          <cell r="R320"/>
          <cell r="S320" t="str">
            <v>1500-272-2021</v>
          </cell>
          <cell r="T320">
            <v>30</v>
          </cell>
          <cell r="U320">
            <v>44545</v>
          </cell>
          <cell r="V320">
            <v>44546</v>
          </cell>
          <cell r="W320">
            <v>44773</v>
          </cell>
          <cell r="X320">
            <v>339421590</v>
          </cell>
          <cell r="Y320" t="str">
            <v>Magda Rocio Morantes Hernandez</v>
          </cell>
          <cell r="Z320" t="str">
            <v>Coordinador centro zonal</v>
          </cell>
        </row>
        <row r="321">
          <cell r="B321" t="str">
            <v>15-243-320</v>
          </cell>
          <cell r="C321" t="str">
            <v>Boyacá</v>
          </cell>
          <cell r="D321" t="str">
            <v>Orden de los clérigos regulares somascos</v>
          </cell>
          <cell r="E321" t="str">
            <v>860027139-2</v>
          </cell>
          <cell r="F321" t="str">
            <v>Jenaro Antonio Espitia Ordoñez</v>
          </cell>
          <cell r="G321" t="str">
            <v>Centro Juvenil Emiliani</v>
          </cell>
          <cell r="H321" t="str">
            <v>Carrera 3 No. 59-82</v>
          </cell>
          <cell r="I321" t="str">
            <v>Tunja</v>
          </cell>
          <cell r="J321" t="str">
            <v>Tunja 2</v>
          </cell>
          <cell r="K321">
            <v>7462122</v>
          </cell>
          <cell r="L321">
            <v>3132954451</v>
          </cell>
          <cell r="M321" t="str">
            <v>somascostunja@gmail.com</v>
          </cell>
          <cell r="N321" t="str">
            <v>SRD</v>
          </cell>
          <cell r="O321" t="str">
            <v>Internado</v>
          </cell>
          <cell r="P321"/>
          <cell r="Q321" t="str">
            <v>Con PARD</v>
          </cell>
          <cell r="R321"/>
          <cell r="S321" t="str">
            <v>1500-273-2021</v>
          </cell>
          <cell r="T321">
            <v>40</v>
          </cell>
          <cell r="U321">
            <v>44545</v>
          </cell>
          <cell r="V321">
            <v>44546</v>
          </cell>
          <cell r="W321">
            <v>44773</v>
          </cell>
          <cell r="X321">
            <v>452162120</v>
          </cell>
          <cell r="Y321" t="str">
            <v>Joaquin Ignacio Peña Villamil</v>
          </cell>
          <cell r="Z321" t="str">
            <v>Coordinador centro zonal</v>
          </cell>
        </row>
        <row r="322">
          <cell r="B322" t="str">
            <v>15-243-321</v>
          </cell>
          <cell r="C322" t="str">
            <v>Boyacá</v>
          </cell>
          <cell r="D322" t="str">
            <v>Orden de los clérigos regulares somascos</v>
          </cell>
          <cell r="E322" t="str">
            <v>860027139-2</v>
          </cell>
          <cell r="F322" t="str">
            <v>Jenaro Antonio Espitia Ordoñez</v>
          </cell>
          <cell r="G322" t="str">
            <v>Hogar San Jeronimo</v>
          </cell>
          <cell r="H322" t="str">
            <v>Carrera 11 No. 13-99</v>
          </cell>
          <cell r="I322" t="str">
            <v>Tunja</v>
          </cell>
          <cell r="J322" t="str">
            <v>Tunja 2</v>
          </cell>
          <cell r="K322">
            <v>7430378</v>
          </cell>
          <cell r="L322">
            <v>3138720565</v>
          </cell>
          <cell r="M322" t="str">
            <v>hogarsanjeronimo@yahoo.es</v>
          </cell>
          <cell r="N322" t="str">
            <v>SRD</v>
          </cell>
          <cell r="O322" t="str">
            <v>Externado</v>
          </cell>
          <cell r="P322" t="str">
            <v>Media jornada</v>
          </cell>
          <cell r="Q322" t="str">
            <v>Con PARD</v>
          </cell>
          <cell r="R322"/>
          <cell r="S322" t="str">
            <v>1500-274-2021</v>
          </cell>
          <cell r="T322">
            <v>25</v>
          </cell>
          <cell r="U322">
            <v>44545</v>
          </cell>
          <cell r="V322">
            <v>44546</v>
          </cell>
          <cell r="W322">
            <v>44773</v>
          </cell>
          <cell r="X322">
            <v>102455425</v>
          </cell>
          <cell r="Y322" t="str">
            <v>Joaquin Ignacio Peña Villamil</v>
          </cell>
          <cell r="Z322" t="str">
            <v>Coordinador centro zonal</v>
          </cell>
        </row>
        <row r="323">
          <cell r="B323" t="str">
            <v>15-30-322</v>
          </cell>
          <cell r="C323" t="str">
            <v>Boyacá</v>
          </cell>
          <cell r="D323" t="str">
            <v>Casa hogar madre Elisa siervas de la madre de Dios</v>
          </cell>
          <cell r="E323" t="str">
            <v>891801167-1</v>
          </cell>
          <cell r="F323" t="str">
            <v>Claudia Maria Vasquez Castro</v>
          </cell>
          <cell r="G323"/>
          <cell r="H323" t="str">
            <v>Calle 21 No. 11-08</v>
          </cell>
          <cell r="I323" t="str">
            <v>Tunja</v>
          </cell>
          <cell r="J323" t="str">
            <v>Tunja 2</v>
          </cell>
          <cell r="K323">
            <v>7423387</v>
          </cell>
          <cell r="L323">
            <v>3118547603</v>
          </cell>
          <cell r="M323" t="str">
            <v>hogarmadreelisa@hotmail.com</v>
          </cell>
          <cell r="N323" t="str">
            <v>SRD</v>
          </cell>
          <cell r="O323" t="str">
            <v>Internado</v>
          </cell>
          <cell r="P323"/>
          <cell r="Q323" t="str">
            <v>Con PARD</v>
          </cell>
          <cell r="R323"/>
          <cell r="S323" t="str">
            <v>1500-275-2021</v>
          </cell>
          <cell r="T323">
            <v>30</v>
          </cell>
          <cell r="U323">
            <v>44545</v>
          </cell>
          <cell r="V323">
            <v>44546</v>
          </cell>
          <cell r="W323">
            <v>44773</v>
          </cell>
          <cell r="X323">
            <v>339721590</v>
          </cell>
          <cell r="Y323" t="str">
            <v>Joaquin Ignacio Peña Villamil</v>
          </cell>
          <cell r="Z323" t="str">
            <v>Coordinador centro zonal</v>
          </cell>
        </row>
        <row r="324">
          <cell r="B324" t="str">
            <v>15-140-323</v>
          </cell>
          <cell r="C324" t="str">
            <v>Boyacá</v>
          </cell>
          <cell r="D324" t="str">
            <v>Fundación integral crear futuro</v>
          </cell>
          <cell r="E324" t="str">
            <v>900181988-1</v>
          </cell>
          <cell r="F324" t="str">
            <v>Emilsen Rocio Gonzalez Orduz</v>
          </cell>
          <cell r="G324"/>
          <cell r="H324" t="str">
            <v>Calle 30 No. 9A-02 Piso 1</v>
          </cell>
          <cell r="I324" t="str">
            <v>Tunja</v>
          </cell>
          <cell r="J324" t="str">
            <v>Tunja 2, Duitama, Sogamoso y Chiquinquira</v>
          </cell>
          <cell r="K324">
            <v>7462141</v>
          </cell>
          <cell r="L324">
            <v>3142938698</v>
          </cell>
          <cell r="M324" t="str">
            <v>CREARFUTURO.FI@GMAIL.COM</v>
          </cell>
          <cell r="N324" t="str">
            <v>SRD</v>
          </cell>
          <cell r="O324" t="str">
            <v>Hogar sustituto entidad</v>
          </cell>
          <cell r="P324"/>
          <cell r="Q324" t="str">
            <v>HS: Vulneración - Discapacidad</v>
          </cell>
          <cell r="R324"/>
          <cell r="S324" t="str">
            <v>1500-278-2021</v>
          </cell>
          <cell r="T324">
            <v>274</v>
          </cell>
          <cell r="U324">
            <v>44546</v>
          </cell>
          <cell r="V324">
            <v>44546</v>
          </cell>
          <cell r="W324">
            <v>44773</v>
          </cell>
          <cell r="X324">
            <v>2926315995</v>
          </cell>
          <cell r="Y324" t="str">
            <v>Joser Ariel Anzoategui Ariza</v>
          </cell>
          <cell r="Z324" t="str">
            <v>Profesional coordinación técnica Protección</v>
          </cell>
        </row>
        <row r="325">
          <cell r="B325" t="str">
            <v>15-47-324</v>
          </cell>
          <cell r="C325" t="str">
            <v>Boyacá</v>
          </cell>
          <cell r="D325" t="str">
            <v>Congregación religiosos terciarios capuchinos nuestra señora de los dolores</v>
          </cell>
          <cell r="E325" t="str">
            <v>860005068-3</v>
          </cell>
          <cell r="F325" t="str">
            <v>Norfan De Jesús Betancourth Ospina</v>
          </cell>
          <cell r="G325" t="str">
            <v>Club Amigó San Francisco</v>
          </cell>
          <cell r="H325" t="str">
            <v>Carrera 14 No. 3-17</v>
          </cell>
          <cell r="I325" t="str">
            <v>Tunja</v>
          </cell>
          <cell r="J325" t="str">
            <v>Tunja 2</v>
          </cell>
          <cell r="K325">
            <v>7409697</v>
          </cell>
          <cell r="L325">
            <v>3212670147</v>
          </cell>
          <cell r="M325" t="str">
            <v>sigea@cejaboyaca.org - centrojuvenilamigoniano@cejaboyaca.org</v>
          </cell>
          <cell r="N325" t="str">
            <v>SRPA</v>
          </cell>
          <cell r="O325" t="str">
            <v>Libertad vigilada – asistida</v>
          </cell>
          <cell r="P325"/>
          <cell r="Q325" t="str">
            <v>SRPA</v>
          </cell>
          <cell r="R325"/>
          <cell r="S325" t="str">
            <v>1500-265-2021</v>
          </cell>
          <cell r="T325">
            <v>70</v>
          </cell>
          <cell r="U325">
            <v>44546</v>
          </cell>
          <cell r="V325">
            <v>44546</v>
          </cell>
          <cell r="W325">
            <v>44773</v>
          </cell>
          <cell r="X325">
            <v>253855490</v>
          </cell>
          <cell r="Y325" t="str">
            <v>Joaquin Ignacio Peña Villamil</v>
          </cell>
          <cell r="Z325" t="str">
            <v>Coordinador centro zonal</v>
          </cell>
        </row>
        <row r="326">
          <cell r="B326" t="str">
            <v>15-47-325</v>
          </cell>
          <cell r="C326" t="str">
            <v>Boyacá</v>
          </cell>
          <cell r="D326" t="str">
            <v>Congregación religiosos terciarios capuchinos nuestra señora de los dolores</v>
          </cell>
          <cell r="E326" t="str">
            <v>860005068-3</v>
          </cell>
          <cell r="F326" t="str">
            <v>Norfan De Jesús Betancourth Ospina</v>
          </cell>
          <cell r="G326" t="str">
            <v>Centro Juvenil Amigoniano Boyacá</v>
          </cell>
          <cell r="H326" t="str">
            <v>Carrera 14 No. 3-17</v>
          </cell>
          <cell r="I326" t="str">
            <v>Tunja</v>
          </cell>
          <cell r="J326" t="str">
            <v>Tunja 2</v>
          </cell>
          <cell r="K326">
            <v>7409697</v>
          </cell>
          <cell r="L326">
            <v>3212670147</v>
          </cell>
          <cell r="M326" t="str">
            <v>sigea@cejaboyaca.org - centrojuvenilamigoniano@cejaboyaca.org</v>
          </cell>
          <cell r="N326" t="str">
            <v>SRPA</v>
          </cell>
          <cell r="O326" t="str">
            <v>Centro de atención especializada</v>
          </cell>
          <cell r="P326"/>
          <cell r="Q326" t="str">
            <v>SRPA</v>
          </cell>
          <cell r="R326"/>
          <cell r="S326" t="str">
            <v>1500-268-2021</v>
          </cell>
          <cell r="T326">
            <v>40</v>
          </cell>
          <cell r="U326">
            <v>44546</v>
          </cell>
          <cell r="V326">
            <v>44546</v>
          </cell>
          <cell r="W326">
            <v>44773</v>
          </cell>
          <cell r="X326">
            <v>798328964</v>
          </cell>
          <cell r="Y326" t="str">
            <v>Joaquin Ignacio Peña Villamil</v>
          </cell>
          <cell r="Z326" t="str">
            <v>Coordinador centro zonal</v>
          </cell>
        </row>
        <row r="327">
          <cell r="B327" t="str">
            <v>15-47-326</v>
          </cell>
          <cell r="C327" t="str">
            <v>Boyacá</v>
          </cell>
          <cell r="D327" t="str">
            <v>Congregación religiosos terciarios capuchinos nuestra señora de los dolores</v>
          </cell>
          <cell r="E327" t="str">
            <v>860005068-3</v>
          </cell>
          <cell r="F327" t="str">
            <v>Norfan De Jesús Betancourth Ospina</v>
          </cell>
          <cell r="G327" t="str">
            <v>Centro Juvenil Amigoniano Boyacá</v>
          </cell>
          <cell r="H327" t="str">
            <v>Carrera 14 No. 3-17</v>
          </cell>
          <cell r="I327" t="str">
            <v>Tunja</v>
          </cell>
          <cell r="J327" t="str">
            <v>Tunja 2</v>
          </cell>
          <cell r="K327">
            <v>7409697</v>
          </cell>
          <cell r="L327">
            <v>3212670147</v>
          </cell>
          <cell r="M327" t="str">
            <v>sigea@cejaboyaca.org - centrojuvenilamigoniano@cejaboyaca.org</v>
          </cell>
          <cell r="N327" t="str">
            <v>SRPA</v>
          </cell>
          <cell r="O327" t="str">
            <v>Centro de internamiento preventivo</v>
          </cell>
          <cell r="P327"/>
          <cell r="Q327" t="str">
            <v>SRPA</v>
          </cell>
          <cell r="R327"/>
          <cell r="S327" t="str">
            <v>1500-268-2021</v>
          </cell>
          <cell r="T327">
            <v>8</v>
          </cell>
          <cell r="U327">
            <v>44546</v>
          </cell>
          <cell r="V327">
            <v>44546</v>
          </cell>
          <cell r="W327">
            <v>44773</v>
          </cell>
          <cell r="X327"/>
          <cell r="Y327" t="str">
            <v>Joaquin Ignacio Peña Villamil</v>
          </cell>
          <cell r="Z327" t="str">
            <v>Coordinador centro zonal</v>
          </cell>
        </row>
        <row r="328">
          <cell r="B328" t="str">
            <v>15-47-327</v>
          </cell>
          <cell r="C328" t="str">
            <v>Boyacá</v>
          </cell>
          <cell r="D328" t="str">
            <v>Congregación religiosos terciarios capuchinos nuestra señora de los dolores</v>
          </cell>
          <cell r="E328" t="str">
            <v>860005068-3</v>
          </cell>
          <cell r="F328" t="str">
            <v>Norfan De Jesús Betancourth Ospina</v>
          </cell>
          <cell r="G328"/>
          <cell r="H328" t="str">
            <v>Carrera 9 No. 13-153</v>
          </cell>
          <cell r="I328" t="str">
            <v>Tunja</v>
          </cell>
          <cell r="J328" t="str">
            <v>Tunja 2</v>
          </cell>
          <cell r="K328">
            <v>7409697</v>
          </cell>
          <cell r="L328">
            <v>3212670147</v>
          </cell>
          <cell r="M328" t="str">
            <v>sigea@cejaboyaca.org - centrojuvenilamigoniano@cejaboyaca.org</v>
          </cell>
          <cell r="N328" t="str">
            <v>SRPA</v>
          </cell>
          <cell r="O328" t="str">
            <v>Centro transitorio</v>
          </cell>
          <cell r="P328"/>
          <cell r="Q328" t="str">
            <v>SRPA</v>
          </cell>
          <cell r="R328"/>
          <cell r="S328" t="str">
            <v>1500-271-2021</v>
          </cell>
          <cell r="T328">
            <v>3</v>
          </cell>
          <cell r="U328">
            <v>44546</v>
          </cell>
          <cell r="V328">
            <v>44546</v>
          </cell>
          <cell r="W328">
            <v>44773</v>
          </cell>
          <cell r="X328">
            <v>46209182</v>
          </cell>
          <cell r="Y328" t="str">
            <v>Joaquin Ignacio Peña Villamil</v>
          </cell>
          <cell r="Z328" t="str">
            <v>Coordinador centro zonal</v>
          </cell>
        </row>
        <row r="329">
          <cell r="B329" t="str">
            <v>15-47-328</v>
          </cell>
          <cell r="C329" t="str">
            <v>Boyacá</v>
          </cell>
          <cell r="D329" t="str">
            <v>Congregación religiosos terciarios capuchinos nuestra señora de los dolores</v>
          </cell>
          <cell r="E329" t="str">
            <v>860005068-3</v>
          </cell>
          <cell r="F329" t="str">
            <v>Norfan De Jesús Betancourth Ospina</v>
          </cell>
          <cell r="G329" t="str">
            <v>Internado fray Luis Amigó</v>
          </cell>
          <cell r="H329" t="str">
            <v>Calle 18 No. 1-98</v>
          </cell>
          <cell r="I329" t="str">
            <v>Duitama</v>
          </cell>
          <cell r="J329" t="str">
            <v>Duitama</v>
          </cell>
          <cell r="K329">
            <v>3173315277</v>
          </cell>
          <cell r="L329">
            <v>3212670147</v>
          </cell>
          <cell r="M329" t="str">
            <v>sigea@cejaboyaca.org - coord.internado@cejaboyaca.org</v>
          </cell>
          <cell r="N329" t="str">
            <v>SRPA</v>
          </cell>
          <cell r="O329" t="str">
            <v>Internado RAJ</v>
          </cell>
          <cell r="P329"/>
          <cell r="Q329" t="str">
            <v>RAJ</v>
          </cell>
          <cell r="R329"/>
          <cell r="S329" t="str">
            <v>1500-276-2021</v>
          </cell>
          <cell r="T329">
            <v>40</v>
          </cell>
          <cell r="U329">
            <v>44546</v>
          </cell>
          <cell r="V329">
            <v>44546</v>
          </cell>
          <cell r="W329">
            <v>44773</v>
          </cell>
          <cell r="X329">
            <v>512805720</v>
          </cell>
          <cell r="Y329" t="str">
            <v>Fredy Alexander Lizarazo</v>
          </cell>
          <cell r="Z329" t="str">
            <v>Coordinador centro zonal</v>
          </cell>
        </row>
        <row r="330">
          <cell r="B330" t="str">
            <v>15-47-329</v>
          </cell>
          <cell r="C330" t="str">
            <v>Boyacá</v>
          </cell>
          <cell r="D330" t="str">
            <v>Congregación religiosos terciarios capuchinos nuestra señora de los dolores</v>
          </cell>
          <cell r="E330" t="str">
            <v>860005068-3</v>
          </cell>
          <cell r="F330" t="str">
            <v>Norfan De Jesús Betancourth Ospina</v>
          </cell>
          <cell r="G330"/>
          <cell r="H330" t="str">
            <v>Calle 13 No. 17-41</v>
          </cell>
          <cell r="I330" t="str">
            <v>Duitama</v>
          </cell>
          <cell r="J330" t="str">
            <v>Duitama</v>
          </cell>
          <cell r="K330">
            <v>3173315277</v>
          </cell>
          <cell r="L330">
            <v>3212670147</v>
          </cell>
          <cell r="M330" t="str">
            <v>sigea@cejaboyaca.org - coord.internado@cejaboyaca.org</v>
          </cell>
          <cell r="N330" t="str">
            <v>SRPA</v>
          </cell>
          <cell r="O330" t="str">
            <v>Centro transitorio</v>
          </cell>
          <cell r="P330"/>
          <cell r="Q330" t="str">
            <v>SRPA</v>
          </cell>
          <cell r="R330"/>
          <cell r="S330" t="str">
            <v>1500-277-2021</v>
          </cell>
          <cell r="T330">
            <v>3</v>
          </cell>
          <cell r="U330">
            <v>44546</v>
          </cell>
          <cell r="V330">
            <v>44546</v>
          </cell>
          <cell r="W330">
            <v>44773</v>
          </cell>
          <cell r="X330">
            <v>46209182</v>
          </cell>
          <cell r="Y330" t="str">
            <v>Fredy Alexander Lizarazo</v>
          </cell>
          <cell r="Z330" t="str">
            <v>Coordinador centro zonal</v>
          </cell>
        </row>
        <row r="331">
          <cell r="B331" t="str">
            <v>17-220-330</v>
          </cell>
          <cell r="C331" t="str">
            <v>Caldas</v>
          </cell>
          <cell r="D331" t="str">
            <v>Hogar infantil niña María</v>
          </cell>
          <cell r="E331" t="str">
            <v>890804969-1</v>
          </cell>
          <cell r="F331" t="str">
            <v>Eugenia Bermudez Salazar</v>
          </cell>
          <cell r="G331" t="str">
            <v>Los Delfines</v>
          </cell>
          <cell r="H331" t="str">
            <v>Carrera 4 No. 4-06</v>
          </cell>
          <cell r="I331" t="str">
            <v>Anserma</v>
          </cell>
          <cell r="J331" t="str">
            <v>Occidente</v>
          </cell>
          <cell r="K331">
            <v>8536024</v>
          </cell>
          <cell r="L331">
            <v>3146351875</v>
          </cell>
          <cell r="M331" t="str">
            <v>hinm.@hotamil.es- hinm.losdelfines@hotmail.com</v>
          </cell>
          <cell r="N331" t="str">
            <v>SRD</v>
          </cell>
          <cell r="O331" t="str">
            <v>Externado</v>
          </cell>
          <cell r="P331" t="str">
            <v>Media jornada</v>
          </cell>
          <cell r="Q331" t="str">
            <v>Con PARD</v>
          </cell>
          <cell r="R331"/>
          <cell r="S331" t="str">
            <v>1700-250-2021</v>
          </cell>
          <cell r="T331">
            <v>70</v>
          </cell>
          <cell r="U331">
            <v>44545</v>
          </cell>
          <cell r="V331">
            <v>44546</v>
          </cell>
          <cell r="W331">
            <v>44773</v>
          </cell>
          <cell r="X331">
            <v>286875190</v>
          </cell>
          <cell r="Y331" t="str">
            <v>Alejandra Maria Arana Torres</v>
          </cell>
          <cell r="Z331" t="str">
            <v>Profesional centro zonal</v>
          </cell>
        </row>
        <row r="332">
          <cell r="B332" t="str">
            <v>17-65-331</v>
          </cell>
          <cell r="C332" t="str">
            <v>Caldas</v>
          </cell>
          <cell r="D332" t="str">
            <v>Corporación instituto integral de programas educativos y extensión comunitaria - IIPEE</v>
          </cell>
          <cell r="E332" t="str">
            <v>800072901-1</v>
          </cell>
          <cell r="F332" t="str">
            <v>Miryam Rios Holguin</v>
          </cell>
          <cell r="G332" t="str">
            <v>Sede Barrio Colombia</v>
          </cell>
          <cell r="H332" t="str">
            <v>Calle 48 No. 30-24</v>
          </cell>
          <cell r="I332" t="str">
            <v>Manizales</v>
          </cell>
          <cell r="J332" t="str">
            <v>Manizales 2</v>
          </cell>
          <cell r="K332">
            <v>8862515</v>
          </cell>
          <cell r="L332">
            <v>3005224235</v>
          </cell>
          <cell r="M332" t="str">
            <v>iipee.901@gmail.com</v>
          </cell>
          <cell r="N332" t="str">
            <v>SRD</v>
          </cell>
          <cell r="O332" t="str">
            <v>Intervención de apoyo psicosocial</v>
          </cell>
          <cell r="P332"/>
          <cell r="Q332" t="str">
            <v>Con PARD</v>
          </cell>
          <cell r="R332"/>
          <cell r="S332" t="str">
            <v>1700-251-2021</v>
          </cell>
          <cell r="T332">
            <v>50</v>
          </cell>
          <cell r="U332">
            <v>44546</v>
          </cell>
          <cell r="V332">
            <v>44546</v>
          </cell>
          <cell r="W332">
            <v>44773</v>
          </cell>
          <cell r="X332">
            <v>133229175</v>
          </cell>
          <cell r="Y332" t="str">
            <v>Carolina Gomez Nuñez</v>
          </cell>
          <cell r="Z332" t="str">
            <v>Profesional centro zonal</v>
          </cell>
        </row>
        <row r="333">
          <cell r="B333" t="str">
            <v>17-104-332</v>
          </cell>
          <cell r="C333" t="str">
            <v>Caldas</v>
          </cell>
          <cell r="D333" t="str">
            <v>Fundación cruzada social</v>
          </cell>
          <cell r="E333" t="str">
            <v>890800971-9</v>
          </cell>
          <cell r="F333" t="str">
            <v>Martha Cecilia Londoño Aristizabal</v>
          </cell>
          <cell r="G333"/>
          <cell r="H333" t="str">
            <v>Calle 31 No. 20-23 Zona Centro</v>
          </cell>
          <cell r="I333" t="str">
            <v>Manizales</v>
          </cell>
          <cell r="J333" t="str">
            <v>Manizales 2</v>
          </cell>
          <cell r="K333">
            <v>8848412</v>
          </cell>
          <cell r="L333"/>
          <cell r="M333" t="str">
            <v>gerencia@cruzadasocial.org</v>
          </cell>
          <cell r="N333" t="str">
            <v>SRD</v>
          </cell>
          <cell r="O333" t="str">
            <v>Intervención de apoyo psicosocial</v>
          </cell>
          <cell r="P333"/>
          <cell r="Q333" t="str">
            <v>Con PARD</v>
          </cell>
          <cell r="R333"/>
          <cell r="S333" t="str">
            <v>1700-252-2021</v>
          </cell>
          <cell r="T333">
            <v>24</v>
          </cell>
          <cell r="U333">
            <v>44546</v>
          </cell>
          <cell r="V333">
            <v>44546</v>
          </cell>
          <cell r="W333">
            <v>44773</v>
          </cell>
          <cell r="X333">
            <v>375414496</v>
          </cell>
          <cell r="Y333" t="str">
            <v>Carolina Gomez Nuñez</v>
          </cell>
          <cell r="Z333" t="str">
            <v>Profesional centro zonal</v>
          </cell>
        </row>
        <row r="334">
          <cell r="B334" t="str">
            <v>17-104-333</v>
          </cell>
          <cell r="C334" t="str">
            <v>Caldas</v>
          </cell>
          <cell r="D334" t="str">
            <v>Fundación cruzada social</v>
          </cell>
          <cell r="E334" t="str">
            <v>890800971-9</v>
          </cell>
          <cell r="F334" t="str">
            <v>Martha Cecilia Londoño Aristizabal</v>
          </cell>
          <cell r="G334"/>
          <cell r="H334" t="str">
            <v>Calle 31 No. 20-23 Zona Centro</v>
          </cell>
          <cell r="I334" t="str">
            <v>Manizales</v>
          </cell>
          <cell r="J334" t="str">
            <v>Manizales 2</v>
          </cell>
          <cell r="K334">
            <v>8848412</v>
          </cell>
          <cell r="L334"/>
          <cell r="M334" t="str">
            <v>gerencia@cruzadasocial.org</v>
          </cell>
          <cell r="N334" t="str">
            <v>SRD</v>
          </cell>
          <cell r="O334" t="str">
            <v>Externado</v>
          </cell>
          <cell r="P334" t="str">
            <v>Media jornada</v>
          </cell>
          <cell r="Q334" t="str">
            <v>Con PARD</v>
          </cell>
          <cell r="R334"/>
          <cell r="S334" t="str">
            <v>1700-252-2021</v>
          </cell>
          <cell r="T334">
            <v>76</v>
          </cell>
          <cell r="U334">
            <v>44546</v>
          </cell>
          <cell r="V334">
            <v>44546</v>
          </cell>
          <cell r="W334">
            <v>44773</v>
          </cell>
          <cell r="X334"/>
          <cell r="Y334" t="str">
            <v>Carolina Gomez Nuñez</v>
          </cell>
          <cell r="Z334" t="str">
            <v>Profesional centro zonal</v>
          </cell>
        </row>
        <row r="335">
          <cell r="B335" t="str">
            <v>17-43-334</v>
          </cell>
          <cell r="C335" t="str">
            <v>Caldas</v>
          </cell>
          <cell r="D335" t="str">
            <v>Comunidad terapéutica semillas de amor</v>
          </cell>
          <cell r="E335" t="str">
            <v>900354788-9</v>
          </cell>
          <cell r="F335" t="str">
            <v>Luz Stella Montoya Martinez</v>
          </cell>
          <cell r="G335" t="str">
            <v>Finca San Luis - Sede Masculina</v>
          </cell>
          <cell r="H335" t="str">
            <v>Vereda La Trinidad- Finca San Luis</v>
          </cell>
          <cell r="I335" t="str">
            <v>Manizales</v>
          </cell>
          <cell r="J335" t="str">
            <v>Manizales 2</v>
          </cell>
          <cell r="K335">
            <v>8850168</v>
          </cell>
          <cell r="L335">
            <v>3166913269</v>
          </cell>
          <cell r="M335" t="str">
            <v>luzstellam79@hotmail.com</v>
          </cell>
          <cell r="N335" t="str">
            <v>SRD</v>
          </cell>
          <cell r="O335" t="str">
            <v>Internado</v>
          </cell>
          <cell r="P335"/>
          <cell r="Q335" t="str">
            <v>Con PARD</v>
          </cell>
          <cell r="R335"/>
          <cell r="S335" t="str">
            <v>1700-253-2021</v>
          </cell>
          <cell r="T335">
            <v>130</v>
          </cell>
          <cell r="U335">
            <v>44545</v>
          </cell>
          <cell r="V335">
            <v>44546</v>
          </cell>
          <cell r="W335">
            <v>44773</v>
          </cell>
          <cell r="X335">
            <v>1796248480</v>
          </cell>
          <cell r="Y335" t="str">
            <v>Carmen Consuelo Delgado Motato</v>
          </cell>
          <cell r="Z335" t="str">
            <v>Profesional grupo asistencia técnica</v>
          </cell>
        </row>
        <row r="336">
          <cell r="B336" t="str">
            <v>17-43-335</v>
          </cell>
          <cell r="C336" t="str">
            <v>Caldas</v>
          </cell>
          <cell r="D336" t="str">
            <v>Comunidad terapéutica semillas de amor</v>
          </cell>
          <cell r="E336" t="str">
            <v>900354788-9</v>
          </cell>
          <cell r="F336" t="str">
            <v>Luz Stella Montoya Martinez</v>
          </cell>
          <cell r="G336" t="str">
            <v>Finca los Alpes - Sede Femenina</v>
          </cell>
          <cell r="H336" t="str">
            <v>Finca los Alpes Corregimiento el Remanso Vereda la Linda</v>
          </cell>
          <cell r="I336" t="str">
            <v>Manizales</v>
          </cell>
          <cell r="J336" t="str">
            <v>Manizales 2</v>
          </cell>
          <cell r="K336">
            <v>8850168</v>
          </cell>
          <cell r="L336">
            <v>3168772863</v>
          </cell>
          <cell r="M336" t="str">
            <v>luzstellam79@hotmail.com</v>
          </cell>
          <cell r="N336" t="str">
            <v>SRD</v>
          </cell>
          <cell r="O336" t="str">
            <v>Internado</v>
          </cell>
          <cell r="P336"/>
          <cell r="Q336" t="str">
            <v>Con PARD</v>
          </cell>
          <cell r="R336"/>
          <cell r="S336" t="str">
            <v>1700-253-2021</v>
          </cell>
          <cell r="T336">
            <v>30</v>
          </cell>
          <cell r="U336">
            <v>44545</v>
          </cell>
          <cell r="V336">
            <v>44546</v>
          </cell>
          <cell r="W336">
            <v>44773</v>
          </cell>
          <cell r="X336"/>
          <cell r="Y336" t="str">
            <v>Carmen Consuelo Delgado Motato</v>
          </cell>
          <cell r="Z336" t="str">
            <v>Profesional grupo asistencia técnica</v>
          </cell>
        </row>
        <row r="337">
          <cell r="B337" t="str">
            <v>17-47-336</v>
          </cell>
          <cell r="C337" t="str">
            <v>Caldas</v>
          </cell>
          <cell r="D337" t="str">
            <v>Congregación religiosos terciarios capuchinos nuestra señora de los dolores</v>
          </cell>
          <cell r="E337" t="str">
            <v>860005068-3</v>
          </cell>
          <cell r="F337" t="str">
            <v>Hector Anibal Gil Correa</v>
          </cell>
          <cell r="G337"/>
          <cell r="H337" t="str">
            <v>Kilómetro 1 abajo del terminal Villapilar - Barrio Bella Montaña</v>
          </cell>
          <cell r="I337" t="str">
            <v>Manizales</v>
          </cell>
          <cell r="J337" t="str">
            <v>Manizales 2</v>
          </cell>
          <cell r="K337" t="str">
            <v>8850168-8708010</v>
          </cell>
          <cell r="L337">
            <v>3155571499</v>
          </cell>
          <cell r="M337" t="str">
            <v>direccion@zagales.org ; coor.nuevoamanecer@zagales.org</v>
          </cell>
          <cell r="N337" t="str">
            <v>SRD</v>
          </cell>
          <cell r="O337" t="str">
            <v>Servicio Transitorio</v>
          </cell>
          <cell r="P337"/>
          <cell r="Q337" t="str">
            <v>Con PARD</v>
          </cell>
          <cell r="R337"/>
          <cell r="S337" t="str">
            <v>1700-255-2021</v>
          </cell>
          <cell r="T337">
            <v>30</v>
          </cell>
          <cell r="U337">
            <v>44545</v>
          </cell>
          <cell r="V337">
            <v>44546</v>
          </cell>
          <cell r="W337">
            <v>44773</v>
          </cell>
          <cell r="X337">
            <v>297807340</v>
          </cell>
          <cell r="Y337" t="str">
            <v>Carmen Consuelo Delgado Motato</v>
          </cell>
          <cell r="Z337" t="str">
            <v>Profesional grupo asistencia técnica</v>
          </cell>
        </row>
        <row r="338">
          <cell r="B338" t="str">
            <v>17-164-337</v>
          </cell>
          <cell r="C338" t="str">
            <v>Caldas</v>
          </cell>
          <cell r="D338" t="str">
            <v>Fundación niños del sol</v>
          </cell>
          <cell r="E338" t="str">
            <v>860033863-1</v>
          </cell>
          <cell r="F338" t="str">
            <v>Sandra Patricia Gallego Ayala</v>
          </cell>
          <cell r="G338"/>
          <cell r="H338" t="str">
            <v>Carrera 8 No. 5-05 Barrio La Magdalena</v>
          </cell>
          <cell r="I338" t="str">
            <v>La Dorada</v>
          </cell>
          <cell r="J338" t="str">
            <v>Oriente</v>
          </cell>
          <cell r="K338">
            <v>8391400</v>
          </cell>
          <cell r="L338"/>
          <cell r="M338" t="str">
            <v>fundacion.ninos.del.sol@hotmail.com</v>
          </cell>
          <cell r="N338" t="str">
            <v>SRD</v>
          </cell>
          <cell r="O338" t="str">
            <v>Casa hogar</v>
          </cell>
          <cell r="P338"/>
          <cell r="Q338" t="str">
            <v>Con PARD</v>
          </cell>
          <cell r="R338"/>
          <cell r="S338" t="str">
            <v>1700-256-2021</v>
          </cell>
          <cell r="T338">
            <v>12</v>
          </cell>
          <cell r="U338">
            <v>44545</v>
          </cell>
          <cell r="V338">
            <v>44546</v>
          </cell>
          <cell r="W338">
            <v>44773</v>
          </cell>
          <cell r="X338">
            <v>136568636</v>
          </cell>
          <cell r="Y338" t="str">
            <v>Carmen Consuelo Delgado Motato</v>
          </cell>
          <cell r="Z338" t="str">
            <v>Profesional grupo asistencia técnica</v>
          </cell>
        </row>
        <row r="339">
          <cell r="B339" t="str">
            <v>17-164-338</v>
          </cell>
          <cell r="C339" t="str">
            <v>Caldas</v>
          </cell>
          <cell r="D339" t="str">
            <v>Fundación niños del sol</v>
          </cell>
          <cell r="E339" t="str">
            <v>860033863-1</v>
          </cell>
          <cell r="F339" t="str">
            <v>Sandra Patricia Gallego Ayala</v>
          </cell>
          <cell r="G339"/>
          <cell r="H339" t="str">
            <v>Carrera 8 No. 4-03</v>
          </cell>
          <cell r="I339" t="str">
            <v>Samaná</v>
          </cell>
          <cell r="J339" t="str">
            <v>Oriente</v>
          </cell>
          <cell r="K339"/>
          <cell r="L339">
            <v>3104505307</v>
          </cell>
          <cell r="M339" t="str">
            <v>fundacion.ninos.del.sol@hotmail.com</v>
          </cell>
          <cell r="N339" t="str">
            <v>SRD</v>
          </cell>
          <cell r="O339" t="str">
            <v>Intervención de apoyo psicosocial</v>
          </cell>
          <cell r="P339"/>
          <cell r="Q339" t="str">
            <v>Con PARD</v>
          </cell>
          <cell r="R339"/>
          <cell r="S339" t="str">
            <v>1700-258-2021</v>
          </cell>
          <cell r="T339">
            <v>40</v>
          </cell>
          <cell r="U339">
            <v>44546</v>
          </cell>
          <cell r="V339">
            <v>44546</v>
          </cell>
          <cell r="W339">
            <v>44773</v>
          </cell>
          <cell r="X339">
            <v>106583340</v>
          </cell>
          <cell r="Y339" t="str">
            <v>Leydy Johanna Chavarriaga Gonzalez</v>
          </cell>
          <cell r="Z339" t="str">
            <v>Profesional centro zonal</v>
          </cell>
        </row>
        <row r="340">
          <cell r="B340" t="str">
            <v>17-34-339</v>
          </cell>
          <cell r="C340" t="str">
            <v>Caldas</v>
          </cell>
          <cell r="D340" t="str">
            <v>Centro de desarrollo comunitario Versalles</v>
          </cell>
          <cell r="E340" t="str">
            <v>800180234-1</v>
          </cell>
          <cell r="F340" t="str">
            <v>Luis Eduardo Arango Alvarez</v>
          </cell>
          <cell r="G340"/>
          <cell r="H340" t="str">
            <v>Carrera 4 No. 5-57</v>
          </cell>
          <cell r="I340" t="str">
            <v>Filadelfia</v>
          </cell>
          <cell r="J340" t="str">
            <v>Manizales 2</v>
          </cell>
          <cell r="K340"/>
          <cell r="L340">
            <v>3146632745</v>
          </cell>
          <cell r="M340" t="str">
            <v>centroversalles@gmail.com</v>
          </cell>
          <cell r="N340" t="str">
            <v>SRD</v>
          </cell>
          <cell r="O340" t="str">
            <v>Intervención de apoyo psicosocial</v>
          </cell>
          <cell r="P340"/>
          <cell r="Q340" t="str">
            <v>Con PARD</v>
          </cell>
          <cell r="R340"/>
          <cell r="S340" t="str">
            <v>1700-261-2021</v>
          </cell>
          <cell r="T340">
            <v>20</v>
          </cell>
          <cell r="U340">
            <v>44546</v>
          </cell>
          <cell r="V340">
            <v>44546</v>
          </cell>
          <cell r="W340">
            <v>44773</v>
          </cell>
          <cell r="X340">
            <v>786052133</v>
          </cell>
          <cell r="Y340" t="str">
            <v>Carmen Consuelo Delgado Motato</v>
          </cell>
          <cell r="Z340" t="str">
            <v>Profesional grupo asistencia técnica</v>
          </cell>
        </row>
        <row r="341">
          <cell r="B341" t="str">
            <v>17-34-340</v>
          </cell>
          <cell r="C341" t="str">
            <v>Caldas</v>
          </cell>
          <cell r="D341" t="str">
            <v>Centro de desarrollo comunitario Versalles</v>
          </cell>
          <cell r="E341" t="str">
            <v>800180234-1</v>
          </cell>
          <cell r="F341" t="str">
            <v>Luis Eduardo Arango Alvarez</v>
          </cell>
          <cell r="G341"/>
          <cell r="H341" t="str">
            <v>Carrera 3 No. 10-05</v>
          </cell>
          <cell r="I341" t="str">
            <v>Villamaría</v>
          </cell>
          <cell r="J341" t="str">
            <v>Manizales 2</v>
          </cell>
          <cell r="K341"/>
          <cell r="L341">
            <v>3146637897</v>
          </cell>
          <cell r="M341" t="str">
            <v>centroversalles@gmail.com</v>
          </cell>
          <cell r="N341" t="str">
            <v>SRD</v>
          </cell>
          <cell r="O341" t="str">
            <v>Intervención de apoyo psicosocial</v>
          </cell>
          <cell r="P341"/>
          <cell r="Q341" t="str">
            <v>Con PARD</v>
          </cell>
          <cell r="R341"/>
          <cell r="S341" t="str">
            <v>1700-261-2021</v>
          </cell>
          <cell r="T341">
            <v>48</v>
          </cell>
          <cell r="U341">
            <v>44546</v>
          </cell>
          <cell r="V341">
            <v>44546</v>
          </cell>
          <cell r="W341">
            <v>44773</v>
          </cell>
          <cell r="X341"/>
          <cell r="Y341" t="str">
            <v>Carmen Consuelo Delgado Motato</v>
          </cell>
          <cell r="Z341" t="str">
            <v>Profesional grupo asistencia técnica</v>
          </cell>
        </row>
        <row r="342">
          <cell r="B342" t="str">
            <v>17-34-341</v>
          </cell>
          <cell r="C342" t="str">
            <v>Caldas</v>
          </cell>
          <cell r="D342" t="str">
            <v>Centro de desarrollo comunitario Versalles</v>
          </cell>
          <cell r="E342" t="str">
            <v>800180234-1</v>
          </cell>
          <cell r="F342" t="str">
            <v>Luis Eduardo Arango Alvarez</v>
          </cell>
          <cell r="G342"/>
          <cell r="H342" t="str">
            <v>Carrera 3 No. 13-17 Sector La Castellana</v>
          </cell>
          <cell r="I342" t="str">
            <v>Neira</v>
          </cell>
          <cell r="J342" t="str">
            <v>Manizales 2</v>
          </cell>
          <cell r="K342"/>
          <cell r="L342">
            <v>3143235208</v>
          </cell>
          <cell r="M342" t="str">
            <v>centroversalles@gmail.com</v>
          </cell>
          <cell r="N342" t="str">
            <v>SRD</v>
          </cell>
          <cell r="O342" t="str">
            <v>Intervención de apoyo psicosocial</v>
          </cell>
          <cell r="P342"/>
          <cell r="Q342" t="str">
            <v>Con PARD</v>
          </cell>
          <cell r="R342"/>
          <cell r="S342" t="str">
            <v>1700-261-2021</v>
          </cell>
          <cell r="T342">
            <v>45</v>
          </cell>
          <cell r="U342">
            <v>44546</v>
          </cell>
          <cell r="V342">
            <v>44546</v>
          </cell>
          <cell r="W342">
            <v>44773</v>
          </cell>
          <cell r="X342"/>
          <cell r="Y342" t="str">
            <v>Carmen Consuelo Delgado Motato</v>
          </cell>
          <cell r="Z342" t="str">
            <v>Profesional grupo asistencia técnica</v>
          </cell>
        </row>
        <row r="343">
          <cell r="B343" t="str">
            <v>17-34-342</v>
          </cell>
          <cell r="C343" t="str">
            <v>Caldas</v>
          </cell>
          <cell r="D343" t="str">
            <v>Centro de desarrollo comunitario Versalles</v>
          </cell>
          <cell r="E343" t="str">
            <v>800180234-1</v>
          </cell>
          <cell r="F343" t="str">
            <v>Luis Eduardo Arango Alvarez</v>
          </cell>
          <cell r="G343"/>
          <cell r="H343" t="str">
            <v>Calle 7 No. 6-51</v>
          </cell>
          <cell r="I343" t="str">
            <v>Salamina</v>
          </cell>
          <cell r="J343" t="str">
            <v>Norte</v>
          </cell>
          <cell r="K343"/>
          <cell r="L343">
            <v>3123943103</v>
          </cell>
          <cell r="M343" t="str">
            <v>centroversalles@gmail.com</v>
          </cell>
          <cell r="N343" t="str">
            <v>SRD</v>
          </cell>
          <cell r="O343" t="str">
            <v>Intervención de apoyo psicosocial</v>
          </cell>
          <cell r="P343"/>
          <cell r="Q343" t="str">
            <v>Con PARD</v>
          </cell>
          <cell r="R343"/>
          <cell r="S343" t="str">
            <v>1700-261-2021</v>
          </cell>
          <cell r="T343">
            <v>60</v>
          </cell>
          <cell r="U343">
            <v>44546</v>
          </cell>
          <cell r="V343">
            <v>44546</v>
          </cell>
          <cell r="W343">
            <v>44773</v>
          </cell>
          <cell r="X343"/>
          <cell r="Y343" t="str">
            <v>Carmen Consuelo Delgado Motato</v>
          </cell>
          <cell r="Z343" t="str">
            <v>Profesional grupo asistencia técnica</v>
          </cell>
        </row>
        <row r="344">
          <cell r="B344" t="str">
            <v>17-34-343</v>
          </cell>
          <cell r="C344" t="str">
            <v>Caldas</v>
          </cell>
          <cell r="D344" t="str">
            <v>Centro de desarrollo comunitario Versalles</v>
          </cell>
          <cell r="E344" t="str">
            <v>800180234-1</v>
          </cell>
          <cell r="F344" t="str">
            <v>Luis Eduardo Arango Alvarez</v>
          </cell>
          <cell r="G344"/>
          <cell r="H344" t="str">
            <v>Carrera 2 No. 7-03  Calle 2 10 Corregimiento de Arauca</v>
          </cell>
          <cell r="I344" t="str">
            <v>Palestina</v>
          </cell>
          <cell r="J344" t="str">
            <v>Manizales 2</v>
          </cell>
          <cell r="K344"/>
          <cell r="L344">
            <v>3146637163</v>
          </cell>
          <cell r="M344" t="str">
            <v>centroversalles@gmail.com</v>
          </cell>
          <cell r="N344" t="str">
            <v>SRD</v>
          </cell>
          <cell r="O344" t="str">
            <v>Intervención de apoyo psicosocial</v>
          </cell>
          <cell r="P344"/>
          <cell r="Q344" t="str">
            <v>Con PARD</v>
          </cell>
          <cell r="R344"/>
          <cell r="S344" t="str">
            <v>1700-261-2021</v>
          </cell>
          <cell r="T344">
            <v>25</v>
          </cell>
          <cell r="U344">
            <v>44546</v>
          </cell>
          <cell r="V344">
            <v>44546</v>
          </cell>
          <cell r="W344">
            <v>44773</v>
          </cell>
          <cell r="X344"/>
          <cell r="Y344" t="str">
            <v>Carmen Consuelo Delgado Motato</v>
          </cell>
          <cell r="Z344" t="str">
            <v>Profesional grupo asistencia técnica</v>
          </cell>
        </row>
        <row r="345">
          <cell r="B345" t="str">
            <v>17-34-344</v>
          </cell>
          <cell r="C345" t="str">
            <v>Caldas</v>
          </cell>
          <cell r="D345" t="str">
            <v>Centro de desarrollo comunitario Versalles</v>
          </cell>
          <cell r="E345" t="str">
            <v>800180234-1</v>
          </cell>
          <cell r="F345" t="str">
            <v>Luis Eduardo Arango Alvarez</v>
          </cell>
          <cell r="G345"/>
          <cell r="H345" t="str">
            <v>Calle 8 No. 4-02</v>
          </cell>
          <cell r="I345" t="str">
            <v>Manzanares</v>
          </cell>
          <cell r="J345" t="str">
            <v>Manizales 2</v>
          </cell>
          <cell r="K345"/>
          <cell r="L345">
            <v>3146637188</v>
          </cell>
          <cell r="M345" t="str">
            <v>centroversalles@gmail.com</v>
          </cell>
          <cell r="N345" t="str">
            <v>SRD</v>
          </cell>
          <cell r="O345" t="str">
            <v>Intervención de apoyo psicosocial</v>
          </cell>
          <cell r="P345"/>
          <cell r="Q345" t="str">
            <v>Con PARD</v>
          </cell>
          <cell r="R345"/>
          <cell r="S345" t="str">
            <v>1700-261-2021</v>
          </cell>
          <cell r="T345">
            <v>35</v>
          </cell>
          <cell r="U345">
            <v>44546</v>
          </cell>
          <cell r="V345">
            <v>44546</v>
          </cell>
          <cell r="W345">
            <v>44773</v>
          </cell>
          <cell r="X345"/>
          <cell r="Y345" t="str">
            <v>Carmen Consuelo Delgado Motato</v>
          </cell>
          <cell r="Z345" t="str">
            <v>Profesional grupo asistencia técnica</v>
          </cell>
        </row>
        <row r="346">
          <cell r="B346" t="str">
            <v>17-34-345</v>
          </cell>
          <cell r="C346" t="str">
            <v>Caldas</v>
          </cell>
          <cell r="D346" t="str">
            <v>Centro de desarrollo comunitario Versalles</v>
          </cell>
          <cell r="E346" t="str">
            <v>800180234-1</v>
          </cell>
          <cell r="F346" t="str">
            <v>Luis Eduardo Arango Alvarez</v>
          </cell>
          <cell r="G346" t="str">
            <v>Villa Hermosa</v>
          </cell>
          <cell r="H346" t="str">
            <v>Calle 12 No. 11-83</v>
          </cell>
          <cell r="I346" t="str">
            <v>Manizales</v>
          </cell>
          <cell r="J346" t="str">
            <v>Manizales 2</v>
          </cell>
          <cell r="K346"/>
          <cell r="L346">
            <v>3146639313</v>
          </cell>
          <cell r="M346" t="str">
            <v>centroversalles@gmail.com</v>
          </cell>
          <cell r="N346" t="str">
            <v>SRD</v>
          </cell>
          <cell r="O346" t="str">
            <v>Intervención de apoyo psicosocial</v>
          </cell>
          <cell r="P346"/>
          <cell r="Q346" t="str">
            <v>Con PARD</v>
          </cell>
          <cell r="R346"/>
          <cell r="S346" t="str">
            <v>1700-261-2021</v>
          </cell>
          <cell r="T346">
            <v>20</v>
          </cell>
          <cell r="U346">
            <v>44546</v>
          </cell>
          <cell r="V346">
            <v>44546</v>
          </cell>
          <cell r="W346">
            <v>44773</v>
          </cell>
          <cell r="X346"/>
          <cell r="Y346" t="str">
            <v>Carmen Consuelo Delgado Motato</v>
          </cell>
          <cell r="Z346" t="str">
            <v>Profesional grupo asistencia técnica</v>
          </cell>
        </row>
        <row r="347">
          <cell r="B347" t="str">
            <v>17-34-346</v>
          </cell>
          <cell r="C347" t="str">
            <v>Caldas</v>
          </cell>
          <cell r="D347" t="str">
            <v>Centro de desarrollo comunitario Versalles</v>
          </cell>
          <cell r="E347" t="str">
            <v>800180234-1</v>
          </cell>
          <cell r="F347" t="str">
            <v>Luis Eduardo Arango Alvarez</v>
          </cell>
          <cell r="G347" t="str">
            <v>San Joaquín</v>
          </cell>
          <cell r="H347" t="str">
            <v>Calle 24 No. 27-26</v>
          </cell>
          <cell r="I347" t="str">
            <v>Manizales</v>
          </cell>
          <cell r="J347" t="str">
            <v>Manizales 2</v>
          </cell>
          <cell r="K347"/>
          <cell r="L347">
            <v>3145239616</v>
          </cell>
          <cell r="M347" t="str">
            <v>centroversalles@gmail.com</v>
          </cell>
          <cell r="N347" t="str">
            <v>SRD</v>
          </cell>
          <cell r="O347" t="str">
            <v>Intervención de apoyo psicosocial</v>
          </cell>
          <cell r="P347"/>
          <cell r="Q347" t="str">
            <v>Con PARD</v>
          </cell>
          <cell r="R347"/>
          <cell r="S347" t="str">
            <v>1700-261-2021</v>
          </cell>
          <cell r="T347">
            <v>42</v>
          </cell>
          <cell r="U347">
            <v>44546</v>
          </cell>
          <cell r="V347">
            <v>44546</v>
          </cell>
          <cell r="W347">
            <v>44773</v>
          </cell>
          <cell r="X347"/>
          <cell r="Y347" t="str">
            <v>Carmen Consuelo Delgado Motato</v>
          </cell>
          <cell r="Z347" t="str">
            <v>Profesional grupo asistencia técnica</v>
          </cell>
        </row>
        <row r="348">
          <cell r="B348" t="str">
            <v>17-200-347</v>
          </cell>
          <cell r="C348" t="str">
            <v>Caldas</v>
          </cell>
          <cell r="D348" t="str">
            <v>Fundación seres</v>
          </cell>
          <cell r="E348" t="str">
            <v>900122706-1</v>
          </cell>
          <cell r="F348" t="str">
            <v>Diego Alonso Montoya Gomez</v>
          </cell>
          <cell r="G348"/>
          <cell r="H348" t="str">
            <v>Alto Medina - Vía Anserma</v>
          </cell>
          <cell r="I348" t="str">
            <v>Riosucio</v>
          </cell>
          <cell r="J348" t="str">
            <v>Occidente</v>
          </cell>
          <cell r="K348">
            <v>8594745</v>
          </cell>
          <cell r="L348">
            <v>3206738589</v>
          </cell>
          <cell r="M348" t="str">
            <v>direccion@seresfundacion.org</v>
          </cell>
          <cell r="N348" t="str">
            <v>SRD</v>
          </cell>
          <cell r="O348" t="str">
            <v>Internado</v>
          </cell>
          <cell r="P348"/>
          <cell r="Q348" t="str">
            <v>Discapacidad</v>
          </cell>
          <cell r="R348" t="str">
            <v>Intelectual</v>
          </cell>
          <cell r="S348" t="str">
            <v>1700-264-2021</v>
          </cell>
          <cell r="T348">
            <v>60</v>
          </cell>
          <cell r="U348">
            <v>44546</v>
          </cell>
          <cell r="V348">
            <v>44546</v>
          </cell>
          <cell r="W348">
            <v>44773</v>
          </cell>
          <cell r="X348">
            <v>782885840</v>
          </cell>
          <cell r="Y348" t="str">
            <v>Alejandra Maria Arana Torres</v>
          </cell>
          <cell r="Z348" t="str">
            <v>Profesional centro zonal</v>
          </cell>
        </row>
        <row r="349">
          <cell r="B349" t="str">
            <v>17-21-348</v>
          </cell>
          <cell r="C349" t="str">
            <v>Caldas</v>
          </cell>
          <cell r="D349" t="str">
            <v>Asociación mundos hermanos ONG</v>
          </cell>
          <cell r="E349" t="str">
            <v>800251628-3</v>
          </cell>
          <cell r="F349" t="str">
            <v>Diana Patricia González Cardona</v>
          </cell>
          <cell r="G349" t="str">
            <v>Sede la Nubia</v>
          </cell>
          <cell r="H349" t="str">
            <v>Carrera 16 No. 5A-21</v>
          </cell>
          <cell r="I349" t="str">
            <v>Chinchiná</v>
          </cell>
          <cell r="J349" t="str">
            <v>Del Café</v>
          </cell>
          <cell r="K349">
            <v>8501570</v>
          </cell>
          <cell r="L349">
            <v>3206300980</v>
          </cell>
          <cell r="M349" t="str">
            <v>contacto@mundoshermanos.org
DIRECCION@MUNDOSHERMANOS.ORG</v>
          </cell>
          <cell r="N349" t="str">
            <v>SRD</v>
          </cell>
          <cell r="O349" t="str">
            <v>Intervención de apoyo psicosocial</v>
          </cell>
          <cell r="P349"/>
          <cell r="Q349" t="str">
            <v>Con PARD</v>
          </cell>
          <cell r="R349"/>
          <cell r="S349" t="str">
            <v>1700-265-2021</v>
          </cell>
          <cell r="T349">
            <v>55</v>
          </cell>
          <cell r="U349">
            <v>44546</v>
          </cell>
          <cell r="V349">
            <v>44546</v>
          </cell>
          <cell r="W349">
            <v>44773</v>
          </cell>
          <cell r="X349">
            <v>146552093</v>
          </cell>
          <cell r="Y349" t="str">
            <v>Carmen Consuelo Delgado Motato</v>
          </cell>
          <cell r="Z349" t="str">
            <v>Profesional grupo asistencia técnica</v>
          </cell>
        </row>
        <row r="350">
          <cell r="B350" t="str">
            <v>17-225-349</v>
          </cell>
          <cell r="C350" t="str">
            <v>Caldas</v>
          </cell>
          <cell r="D350" t="str">
            <v>Hogar la providencia</v>
          </cell>
          <cell r="E350" t="str">
            <v>890802483-5</v>
          </cell>
          <cell r="F350" t="str">
            <v>Sor Rosa Maria Jojoa Santacruz</v>
          </cell>
          <cell r="G350"/>
          <cell r="H350" t="str">
            <v>Calle 7 Carrera 7 esquina</v>
          </cell>
          <cell r="I350" t="str">
            <v>Neira</v>
          </cell>
          <cell r="J350" t="str">
            <v>Manizales 2</v>
          </cell>
          <cell r="K350">
            <v>8681087</v>
          </cell>
          <cell r="L350"/>
          <cell r="M350" t="str">
            <v>hogarlaprovidencianeiracaldas@gmail.com</v>
          </cell>
          <cell r="N350" t="str">
            <v>SRD</v>
          </cell>
          <cell r="O350" t="str">
            <v>Intervención de apoyo psicosocial</v>
          </cell>
          <cell r="P350"/>
          <cell r="Q350" t="str">
            <v>Con PARD</v>
          </cell>
          <cell r="R350"/>
          <cell r="S350" t="str">
            <v>1700-266-2021</v>
          </cell>
          <cell r="T350">
            <v>50</v>
          </cell>
          <cell r="U350">
            <v>44545</v>
          </cell>
          <cell r="V350">
            <v>44546</v>
          </cell>
          <cell r="W350">
            <v>44773</v>
          </cell>
          <cell r="X350">
            <v>133229175</v>
          </cell>
          <cell r="Y350" t="str">
            <v>Carolina Gomez Nuñez</v>
          </cell>
          <cell r="Z350" t="str">
            <v>Profesional centro zonal</v>
          </cell>
        </row>
        <row r="351">
          <cell r="B351" t="str">
            <v>17-21-350</v>
          </cell>
          <cell r="C351" t="str">
            <v>Caldas</v>
          </cell>
          <cell r="D351" t="str">
            <v>Asociación mundos hermanos ONG</v>
          </cell>
          <cell r="E351" t="str">
            <v>800251628-3</v>
          </cell>
          <cell r="F351" t="str">
            <v>Diana Patricia González Cardona</v>
          </cell>
          <cell r="G351" t="str">
            <v>Casa Barrio Colombia (mujeres)</v>
          </cell>
          <cell r="H351" t="str">
            <v>Calle 47 No. 28-38</v>
          </cell>
          <cell r="I351" t="str">
            <v>Manizales</v>
          </cell>
          <cell r="J351" t="str">
            <v>Manizales 2</v>
          </cell>
          <cell r="K351">
            <v>8802450</v>
          </cell>
          <cell r="L351"/>
          <cell r="M351" t="str">
            <v>contacto@mundoshermanos.org;direccion@mundoshermanos.org</v>
          </cell>
          <cell r="N351" t="str">
            <v>SRD</v>
          </cell>
          <cell r="O351" t="str">
            <v>Internado</v>
          </cell>
          <cell r="P351"/>
          <cell r="Q351" t="str">
            <v>Con PARD</v>
          </cell>
          <cell r="R351"/>
          <cell r="S351" t="str">
            <v>1700-267-2021</v>
          </cell>
          <cell r="T351">
            <v>16</v>
          </cell>
          <cell r="U351">
            <v>44546</v>
          </cell>
          <cell r="V351">
            <v>44546</v>
          </cell>
          <cell r="W351">
            <v>44773</v>
          </cell>
          <cell r="X351">
            <v>560702650</v>
          </cell>
          <cell r="Y351" t="str">
            <v>Beatriz Elena Olarte Gomez</v>
          </cell>
          <cell r="Z351" t="str">
            <v>Profesional grupo asistencia técnica</v>
          </cell>
        </row>
        <row r="352">
          <cell r="B352" t="str">
            <v>17-21-351</v>
          </cell>
          <cell r="C352" t="str">
            <v>Caldas</v>
          </cell>
          <cell r="D352" t="str">
            <v>Asociación mundos hermanos ONG</v>
          </cell>
          <cell r="E352" t="str">
            <v>800251628-3</v>
          </cell>
          <cell r="F352" t="str">
            <v>Diana Patricia González Cardona</v>
          </cell>
          <cell r="G352" t="str">
            <v>Casa barrio Campin (hombres)</v>
          </cell>
          <cell r="H352" t="str">
            <v>Calle 48B No. 28B -21</v>
          </cell>
          <cell r="I352" t="str">
            <v>Manizales</v>
          </cell>
          <cell r="J352" t="str">
            <v>Manizales 2</v>
          </cell>
          <cell r="K352">
            <v>8802450</v>
          </cell>
          <cell r="L352"/>
          <cell r="M352" t="str">
            <v>contacto@mundoshermanos.org;direccion@mundoshermanos.org</v>
          </cell>
          <cell r="N352" t="str">
            <v>SRD</v>
          </cell>
          <cell r="O352" t="str">
            <v>Internado</v>
          </cell>
          <cell r="P352"/>
          <cell r="Q352" t="str">
            <v>Con PARD</v>
          </cell>
          <cell r="R352"/>
          <cell r="S352" t="str">
            <v>1700-267-2021</v>
          </cell>
          <cell r="T352">
            <v>12</v>
          </cell>
          <cell r="U352">
            <v>44546</v>
          </cell>
          <cell r="V352">
            <v>44546</v>
          </cell>
          <cell r="W352">
            <v>44773</v>
          </cell>
          <cell r="X352"/>
          <cell r="Y352" t="str">
            <v>Beatriz Elena Olarte Gomez</v>
          </cell>
          <cell r="Z352" t="str">
            <v>Profesional grupo asistencia técnica</v>
          </cell>
        </row>
        <row r="353">
          <cell r="B353" t="str">
            <v>17-21-352</v>
          </cell>
          <cell r="C353" t="str">
            <v>Caldas</v>
          </cell>
          <cell r="D353" t="str">
            <v>Asociación mundos hermanos ONG</v>
          </cell>
          <cell r="E353" t="str">
            <v>800251628-3</v>
          </cell>
          <cell r="F353" t="str">
            <v>Diana Patricia González Cardona</v>
          </cell>
          <cell r="G353" t="str">
            <v>Casa Barrio Colombia (hombres)</v>
          </cell>
          <cell r="H353" t="str">
            <v>Calle 47 No. 28A-53</v>
          </cell>
          <cell r="I353" t="str">
            <v>Manizales</v>
          </cell>
          <cell r="J353" t="str">
            <v>Manizales 2</v>
          </cell>
          <cell r="K353">
            <v>8802450</v>
          </cell>
          <cell r="L353"/>
          <cell r="M353" t="str">
            <v>contacto@mundoshermanos.org</v>
          </cell>
          <cell r="N353" t="str">
            <v>SRD</v>
          </cell>
          <cell r="O353" t="str">
            <v>Internado</v>
          </cell>
          <cell r="P353"/>
          <cell r="Q353" t="str">
            <v>Con PARD</v>
          </cell>
          <cell r="R353"/>
          <cell r="S353" t="str">
            <v>1700-267-2021</v>
          </cell>
          <cell r="T353">
            <v>22</v>
          </cell>
          <cell r="U353">
            <v>44546</v>
          </cell>
          <cell r="V353">
            <v>44546</v>
          </cell>
          <cell r="W353">
            <v>44773</v>
          </cell>
          <cell r="X353"/>
          <cell r="Y353" t="str">
            <v>Beatriz Elena Olarte Gomez</v>
          </cell>
          <cell r="Z353" t="str">
            <v>Profesional grupo asistencia técnica</v>
          </cell>
        </row>
        <row r="354">
          <cell r="B354" t="str">
            <v>17-124-353</v>
          </cell>
          <cell r="C354" t="str">
            <v>Caldas</v>
          </cell>
          <cell r="D354" t="str">
            <v>Fundación FESCO</v>
          </cell>
          <cell r="E354" t="str">
            <v>890807284-9</v>
          </cell>
          <cell r="F354" t="str">
            <v>Patricia Escobar Arbelaez</v>
          </cell>
          <cell r="G354" t="str">
            <v>Sede adminstrativa y operativa Manizales</v>
          </cell>
          <cell r="H354" t="str">
            <v>Calle 62 No. 24-76 Barrio La Estrella</v>
          </cell>
          <cell r="I354" t="str">
            <v>Manizales</v>
          </cell>
          <cell r="J354" t="str">
            <v>Manizales 2 (Neira, Villamaria) - Del Café (Chinchiná)</v>
          </cell>
          <cell r="K354">
            <v>8850000</v>
          </cell>
          <cell r="L354" t="str">
            <v>316 693 3745</v>
          </cell>
          <cell r="M354" t="str">
            <v>dianapatricia.morales@fundacionfesco.org.co;patricia.escobar@fundacionfesco.org.co</v>
          </cell>
          <cell r="N354" t="str">
            <v>SRD</v>
          </cell>
          <cell r="O354" t="str">
            <v>Hogar sustituto entidad</v>
          </cell>
          <cell r="P354"/>
          <cell r="Q354" t="str">
            <v>Vulneración</v>
          </cell>
          <cell r="R354"/>
          <cell r="S354" t="str">
            <v>1700-268-2021</v>
          </cell>
          <cell r="T354">
            <v>365</v>
          </cell>
          <cell r="U354">
            <v>44546</v>
          </cell>
          <cell r="V354">
            <v>44546</v>
          </cell>
          <cell r="W354">
            <v>44773</v>
          </cell>
          <cell r="X354">
            <v>7126267000</v>
          </cell>
          <cell r="Y354" t="str">
            <v>Beatriz Elena Olarte Gomez</v>
          </cell>
          <cell r="Z354" t="str">
            <v>Profesional grupo asistencia técnica</v>
          </cell>
        </row>
        <row r="355">
          <cell r="B355" t="str">
            <v>17-124-354</v>
          </cell>
          <cell r="C355" t="str">
            <v>Caldas</v>
          </cell>
          <cell r="D355" t="str">
            <v>Fundación FESCO</v>
          </cell>
          <cell r="E355" t="str">
            <v>890807284-9</v>
          </cell>
          <cell r="F355" t="str">
            <v>Patricia Escobar Arbelaez</v>
          </cell>
          <cell r="G355" t="str">
            <v>Sede operativa la Dorada</v>
          </cell>
          <cell r="H355" t="str">
            <v>Calle 5 No. 4-10 Barrio Conejo</v>
          </cell>
          <cell r="I355" t="str">
            <v>La Dorada</v>
          </cell>
          <cell r="J355" t="str">
            <v>Oriente</v>
          </cell>
          <cell r="K355">
            <v>8370401</v>
          </cell>
          <cell r="L355">
            <v>315508752</v>
          </cell>
          <cell r="M355" t="str">
            <v>dianapatricia.morales@fundacionfesco.org.co;patricia.escobar@fundacionfesco.org.co</v>
          </cell>
          <cell r="N355" t="str">
            <v>SRD</v>
          </cell>
          <cell r="O355" t="str">
            <v>Hogar sustituto entidad</v>
          </cell>
          <cell r="P355"/>
          <cell r="Q355" t="str">
            <v>Vulneración</v>
          </cell>
          <cell r="R355"/>
          <cell r="S355" t="str">
            <v>1700-268-2021</v>
          </cell>
          <cell r="T355">
            <v>130</v>
          </cell>
          <cell r="U355">
            <v>44546</v>
          </cell>
          <cell r="V355">
            <v>44546</v>
          </cell>
          <cell r="W355">
            <v>44773</v>
          </cell>
          <cell r="X355"/>
          <cell r="Y355" t="str">
            <v>Beatriz Elena Olarte Gomez</v>
          </cell>
          <cell r="Z355" t="str">
            <v>Profesional grupo asistencia técnica</v>
          </cell>
        </row>
        <row r="356">
          <cell r="B356" t="str">
            <v>17-124-355</v>
          </cell>
          <cell r="C356" t="str">
            <v>Caldas</v>
          </cell>
          <cell r="D356" t="str">
            <v>Fundación FESCO</v>
          </cell>
          <cell r="E356" t="str">
            <v>890807284-9</v>
          </cell>
          <cell r="F356" t="str">
            <v>Patricia Escobar Arbelaez</v>
          </cell>
          <cell r="G356" t="str">
            <v>Sede operativa Manzanares</v>
          </cell>
          <cell r="H356" t="str">
            <v>Calle 6 No. 6-25 Centro</v>
          </cell>
          <cell r="I356" t="str">
            <v>Manzanares</v>
          </cell>
          <cell r="J356" t="str">
            <v>Suroriente (Manzanares, Marquetalia y pensilvania)</v>
          </cell>
          <cell r="K356"/>
          <cell r="L356">
            <v>3165261723</v>
          </cell>
          <cell r="M356" t="str">
            <v>dianapatricia.morales@fundacionfesco.org.co;patricia.escobar@fundacionfesco.org.co</v>
          </cell>
          <cell r="N356" t="str">
            <v>SRD</v>
          </cell>
          <cell r="O356" t="str">
            <v>Hogar sustituto entidad</v>
          </cell>
          <cell r="P356"/>
          <cell r="Q356" t="str">
            <v>Vulneración</v>
          </cell>
          <cell r="R356"/>
          <cell r="S356" t="str">
            <v>1700-268-2021</v>
          </cell>
          <cell r="T356">
            <v>60</v>
          </cell>
          <cell r="U356">
            <v>44546</v>
          </cell>
          <cell r="V356">
            <v>44546</v>
          </cell>
          <cell r="W356">
            <v>44773</v>
          </cell>
          <cell r="X356"/>
          <cell r="Y356" t="str">
            <v>Beatriz Elena Olarte Gomez</v>
          </cell>
          <cell r="Z356" t="str">
            <v>Profesional grupo asistencia técnica</v>
          </cell>
        </row>
        <row r="357">
          <cell r="B357" t="str">
            <v>17-124-356</v>
          </cell>
          <cell r="C357" t="str">
            <v>Caldas</v>
          </cell>
          <cell r="D357" t="str">
            <v>Fundación FESCO</v>
          </cell>
          <cell r="E357" t="str">
            <v>890807284-9</v>
          </cell>
          <cell r="F357" t="str">
            <v>Patricia Escobar Arbelaez</v>
          </cell>
          <cell r="G357" t="str">
            <v>Sede operativa Riosucio</v>
          </cell>
          <cell r="H357" t="str">
            <v>Calle 5 No. 4-36</v>
          </cell>
          <cell r="I357" t="str">
            <v>Riosucio</v>
          </cell>
          <cell r="J357" t="str">
            <v>Occidente (Riosucio , Anserma y Supia)</v>
          </cell>
          <cell r="K357">
            <v>8590250</v>
          </cell>
          <cell r="L357">
            <v>3155456519</v>
          </cell>
          <cell r="M357" t="str">
            <v>dianapatricia.morales@fundacionfesco.org.co;patricia.escobar@fundacionfesco.org.co</v>
          </cell>
          <cell r="N357" t="str">
            <v>SRD</v>
          </cell>
          <cell r="O357" t="str">
            <v>Hogar sustituto entidad</v>
          </cell>
          <cell r="P357"/>
          <cell r="Q357" t="str">
            <v>Vulneración</v>
          </cell>
          <cell r="R357"/>
          <cell r="S357" t="str">
            <v>1700-268-2021</v>
          </cell>
          <cell r="T357">
            <v>135</v>
          </cell>
          <cell r="U357">
            <v>44546</v>
          </cell>
          <cell r="V357">
            <v>44546</v>
          </cell>
          <cell r="W357">
            <v>44773</v>
          </cell>
          <cell r="X357"/>
          <cell r="Y357" t="str">
            <v>Beatriz Elena Olarte Gomez</v>
          </cell>
          <cell r="Z357" t="str">
            <v>Profesional grupo asistencia técnica</v>
          </cell>
        </row>
        <row r="358">
          <cell r="B358" t="str">
            <v>17-124-357</v>
          </cell>
          <cell r="C358" t="str">
            <v>Caldas</v>
          </cell>
          <cell r="D358" t="str">
            <v>Fundación FESCO</v>
          </cell>
          <cell r="E358" t="str">
            <v>890807284-9</v>
          </cell>
          <cell r="F358" t="str">
            <v>Patricia Escobar Arbelaez</v>
          </cell>
          <cell r="G358" t="str">
            <v>Sede operativa Salamina</v>
          </cell>
          <cell r="H358" t="str">
            <v>Calle 6 No. 5-57</v>
          </cell>
          <cell r="I358" t="str">
            <v>Salamina</v>
          </cell>
          <cell r="J358" t="str">
            <v>Norte (Salamina y Aguadas)</v>
          </cell>
          <cell r="K358">
            <v>8597248</v>
          </cell>
          <cell r="L358">
            <v>3164616664</v>
          </cell>
          <cell r="M358" t="str">
            <v>dianapatricia.morales@fundacionfesco.org.co;patricia.escobar@fundacionfesco.org.co</v>
          </cell>
          <cell r="N358" t="str">
            <v>SRD</v>
          </cell>
          <cell r="O358" t="str">
            <v>Hogar sustituto entidad</v>
          </cell>
          <cell r="P358"/>
          <cell r="Q358" t="str">
            <v>Vulneración</v>
          </cell>
          <cell r="R358"/>
          <cell r="S358" t="str">
            <v>1700-268-2021</v>
          </cell>
          <cell r="T358">
            <v>50</v>
          </cell>
          <cell r="U358">
            <v>44546</v>
          </cell>
          <cell r="V358">
            <v>44546</v>
          </cell>
          <cell r="W358">
            <v>44773</v>
          </cell>
          <cell r="X358"/>
          <cell r="Y358" t="str">
            <v>Beatriz Elena Olarte Gomez</v>
          </cell>
          <cell r="Z358" t="str">
            <v>Profesional grupo asistencia técnica</v>
          </cell>
        </row>
        <row r="359">
          <cell r="B359" t="str">
            <v>17-71-358</v>
          </cell>
          <cell r="C359" t="str">
            <v>Caldas</v>
          </cell>
          <cell r="D359" t="str">
            <v>Corporación portal de luz</v>
          </cell>
          <cell r="E359" t="str">
            <v>900842676-6</v>
          </cell>
          <cell r="F359" t="str">
            <v>Luz Marina Londoño Navarro</v>
          </cell>
          <cell r="G359"/>
          <cell r="H359" t="str">
            <v>Calle 10 No. 4-32 Peatonal</v>
          </cell>
          <cell r="I359" t="str">
            <v>Riosucio</v>
          </cell>
          <cell r="J359" t="str">
            <v>Occidente</v>
          </cell>
          <cell r="K359"/>
          <cell r="L359" t="str">
            <v>314 6663431
3123030786</v>
          </cell>
          <cell r="M359" t="str">
            <v>nataliagmotatto@gmail.com
portaldeluzcorporación@gmail.com</v>
          </cell>
          <cell r="N359" t="str">
            <v>SRD</v>
          </cell>
          <cell r="O359" t="str">
            <v>Internado</v>
          </cell>
          <cell r="P359"/>
          <cell r="Q359" t="str">
            <v>Con PARD</v>
          </cell>
          <cell r="R359"/>
          <cell r="S359" t="str">
            <v>1700-269-2021</v>
          </cell>
          <cell r="T359">
            <v>45</v>
          </cell>
          <cell r="U359">
            <v>44546</v>
          </cell>
          <cell r="V359">
            <v>44546</v>
          </cell>
          <cell r="W359">
            <v>44773</v>
          </cell>
          <cell r="X359">
            <v>509132385</v>
          </cell>
          <cell r="Y359" t="str">
            <v>Beatriz Elena Olarte Gomez</v>
          </cell>
          <cell r="Z359" t="str">
            <v>Profesional grupo asistencia técnica</v>
          </cell>
        </row>
        <row r="360">
          <cell r="B360" t="str">
            <v>17-93-359</v>
          </cell>
          <cell r="C360" t="str">
            <v>Caldas</v>
          </cell>
          <cell r="D360" t="str">
            <v>Fundación centro de investigación Mnematica</v>
          </cell>
          <cell r="E360" t="str">
            <v>900032350-5</v>
          </cell>
          <cell r="F360" t="str">
            <v>Adriana Franco Valencia</v>
          </cell>
          <cell r="G360"/>
          <cell r="H360" t="str">
            <v>Vereda el Rosario - Finca El Colibrì</v>
          </cell>
          <cell r="I360" t="str">
            <v>Manizales</v>
          </cell>
          <cell r="J360" t="str">
            <v>Manizales 2</v>
          </cell>
          <cell r="K360">
            <v>8703002</v>
          </cell>
          <cell r="L360">
            <v>3146192260</v>
          </cell>
          <cell r="M360" t="str">
            <v>mnematicadireccion@hotmail.com</v>
          </cell>
          <cell r="N360" t="str">
            <v>SRD</v>
          </cell>
          <cell r="O360" t="str">
            <v>Internado</v>
          </cell>
          <cell r="P360"/>
          <cell r="Q360" t="str">
            <v>Con PARD</v>
          </cell>
          <cell r="R360"/>
          <cell r="S360" t="str">
            <v>1700-270-2021</v>
          </cell>
          <cell r="T360">
            <v>80</v>
          </cell>
          <cell r="U360">
            <v>44546</v>
          </cell>
          <cell r="V360">
            <v>44546</v>
          </cell>
          <cell r="W360">
            <v>44773</v>
          </cell>
          <cell r="X360">
            <v>898024240</v>
          </cell>
          <cell r="Y360" t="str">
            <v>Carmen Consuelo Delgado Motato</v>
          </cell>
          <cell r="Z360" t="str">
            <v>Profesional grupo asistencia técnica</v>
          </cell>
        </row>
        <row r="361">
          <cell r="B361" t="str">
            <v>17-43-360</v>
          </cell>
          <cell r="C361" t="str">
            <v>Caldas</v>
          </cell>
          <cell r="D361" t="str">
            <v>Comunidad terapéutica semillas de amor</v>
          </cell>
          <cell r="E361" t="str">
            <v>900354788-9</v>
          </cell>
          <cell r="F361" t="str">
            <v>Luz Stella Montoya Martinez</v>
          </cell>
          <cell r="G361" t="str">
            <v>Finca la Palma</v>
          </cell>
          <cell r="H361" t="str">
            <v>Finca La Palma - Vía la Linda - Vereda la Palma</v>
          </cell>
          <cell r="I361" t="str">
            <v>Manizales</v>
          </cell>
          <cell r="J361" t="str">
            <v>Manizales 2</v>
          </cell>
          <cell r="K361">
            <v>8850168</v>
          </cell>
          <cell r="L361">
            <v>3502805524</v>
          </cell>
          <cell r="M361" t="str">
            <v>luzstellam79@hotmail.com</v>
          </cell>
          <cell r="N361" t="str">
            <v>SRD</v>
          </cell>
          <cell r="O361" t="str">
            <v>Internado</v>
          </cell>
          <cell r="P361"/>
          <cell r="Q361" t="str">
            <v>Gestantes</v>
          </cell>
          <cell r="R361"/>
          <cell r="S361" t="str">
            <v>1700-271-2021</v>
          </cell>
          <cell r="T361">
            <v>40</v>
          </cell>
          <cell r="U361">
            <v>44546</v>
          </cell>
          <cell r="V361">
            <v>44546</v>
          </cell>
          <cell r="W361">
            <v>44773</v>
          </cell>
          <cell r="X361">
            <v>455793540</v>
          </cell>
          <cell r="Y361" t="str">
            <v>Carmen Consuelo Delgado Motato</v>
          </cell>
          <cell r="Z361" t="str">
            <v>Profesional grupo asistencia técnica</v>
          </cell>
        </row>
        <row r="362">
          <cell r="B362" t="str">
            <v>17-21-361</v>
          </cell>
          <cell r="C362" t="str">
            <v>Caldas</v>
          </cell>
          <cell r="D362" t="str">
            <v>Asociación mundos hermanos ONG</v>
          </cell>
          <cell r="E362" t="str">
            <v>800251628-3</v>
          </cell>
          <cell r="F362" t="str">
            <v>Diana Patricia González Cardona</v>
          </cell>
          <cell r="G362" t="str">
            <v>Guayabal</v>
          </cell>
          <cell r="H362" t="str">
            <v>Finca Mundos Hermanos - Vereda Guayabal</v>
          </cell>
          <cell r="I362" t="str">
            <v>Chinchiná</v>
          </cell>
          <cell r="J362" t="str">
            <v>Del Café</v>
          </cell>
          <cell r="K362"/>
          <cell r="L362" t="str">
            <v>3103823939-3103823871</v>
          </cell>
          <cell r="M362" t="str">
            <v>contacto@mundoshermanos.org
DIRECCION@MUNDOSHERMANOS.ORG</v>
          </cell>
          <cell r="N362" t="str">
            <v>SRD</v>
          </cell>
          <cell r="O362" t="str">
            <v>Internado</v>
          </cell>
          <cell r="P362"/>
          <cell r="Q362" t="str">
            <v>Con PARD</v>
          </cell>
          <cell r="R362"/>
          <cell r="S362" t="str">
            <v>1700-272-2021</v>
          </cell>
          <cell r="T362">
            <v>100</v>
          </cell>
          <cell r="U362">
            <v>44546</v>
          </cell>
          <cell r="V362">
            <v>44546</v>
          </cell>
          <cell r="W362">
            <v>44773</v>
          </cell>
          <cell r="X362">
            <v>1124290155</v>
          </cell>
          <cell r="Y362" t="str">
            <v>Beatriz Elena Olarte Gomez</v>
          </cell>
          <cell r="Z362" t="str">
            <v>Profesional grupo asistencia técnica</v>
          </cell>
        </row>
        <row r="363">
          <cell r="B363" t="str">
            <v>17-162-362</v>
          </cell>
          <cell r="C363" t="str">
            <v>Caldas</v>
          </cell>
          <cell r="D363" t="str">
            <v>Fundación niños de los Andes</v>
          </cell>
          <cell r="E363" t="str">
            <v>800036578-2</v>
          </cell>
          <cell r="F363" t="str">
            <v>Alberto Jaramillo Echeverri</v>
          </cell>
          <cell r="G363"/>
          <cell r="H363" t="str">
            <v>Vereda el arenillo parque Adolfo hoyos Ocampo</v>
          </cell>
          <cell r="I363" t="str">
            <v>Manizales</v>
          </cell>
          <cell r="J363" t="str">
            <v>Manizales 2</v>
          </cell>
          <cell r="K363">
            <v>8893460</v>
          </cell>
          <cell r="L363" t="str">
            <v>3158670640 3116179871</v>
          </cell>
          <cell r="M363" t="str">
            <v>directormanizales@ninandes.org
 glorianancy.cardenas@ninandes.org</v>
          </cell>
          <cell r="N363" t="str">
            <v>SRD</v>
          </cell>
          <cell r="O363" t="str">
            <v>Internado</v>
          </cell>
          <cell r="P363"/>
          <cell r="Q363" t="str">
            <v>Con PARD</v>
          </cell>
          <cell r="R363"/>
          <cell r="S363" t="str">
            <v>1700-273-2021</v>
          </cell>
          <cell r="T363">
            <v>149</v>
          </cell>
          <cell r="U363">
            <v>44546</v>
          </cell>
          <cell r="V363">
            <v>44546</v>
          </cell>
          <cell r="W363">
            <v>44773</v>
          </cell>
          <cell r="X363">
            <v>1673093897</v>
          </cell>
          <cell r="Y363" t="str">
            <v>Beatriz Elena Olarte Gomez</v>
          </cell>
          <cell r="Z363" t="str">
            <v>Profesional grupo asistencia técnica</v>
          </cell>
        </row>
        <row r="364">
          <cell r="B364" t="str">
            <v>17-164-363</v>
          </cell>
          <cell r="C364" t="str">
            <v>Caldas</v>
          </cell>
          <cell r="D364" t="str">
            <v>Fundación niños del sol</v>
          </cell>
          <cell r="E364" t="str">
            <v>860033863-1</v>
          </cell>
          <cell r="F364" t="str">
            <v>Sandra Patricia Gallego Ayala</v>
          </cell>
          <cell r="G364" t="str">
            <v>Intermax (Internado Masculino)</v>
          </cell>
          <cell r="H364" t="str">
            <v>Carrera 8 No. 6-02 Barrio La Magdalena</v>
          </cell>
          <cell r="I364" t="str">
            <v>La Dorada</v>
          </cell>
          <cell r="J364" t="str">
            <v>Oriente</v>
          </cell>
          <cell r="K364" t="str">
            <v>8573013 - 8391183</v>
          </cell>
          <cell r="L364"/>
          <cell r="M364" t="str">
            <v>fundacion.ninos.del.sol@hotmail.com</v>
          </cell>
          <cell r="N364" t="str">
            <v>SRD</v>
          </cell>
          <cell r="O364" t="str">
            <v>Internado</v>
          </cell>
          <cell r="P364"/>
          <cell r="Q364" t="str">
            <v>Con PARD</v>
          </cell>
          <cell r="R364"/>
          <cell r="S364" t="str">
            <v>1700-274-2021</v>
          </cell>
          <cell r="T364">
            <v>46</v>
          </cell>
          <cell r="U364">
            <v>44546</v>
          </cell>
          <cell r="V364">
            <v>44546</v>
          </cell>
          <cell r="W364">
            <v>44773</v>
          </cell>
          <cell r="X364">
            <v>850053975</v>
          </cell>
          <cell r="Y364" t="str">
            <v>Carmen Consuelo Delgado Motato</v>
          </cell>
          <cell r="Z364" t="str">
            <v>Profesional grupo asistencia técnica</v>
          </cell>
        </row>
        <row r="365">
          <cell r="B365" t="str">
            <v>17-164-364</v>
          </cell>
          <cell r="C365" t="str">
            <v>Caldas</v>
          </cell>
          <cell r="D365" t="str">
            <v>Fundación niños del sol</v>
          </cell>
          <cell r="E365" t="str">
            <v>860033863-1</v>
          </cell>
          <cell r="F365" t="str">
            <v>Sandra Patricia Gallego Ayala</v>
          </cell>
          <cell r="G365" t="str">
            <v>Estrellitas de Amor (Internado Femenino)</v>
          </cell>
          <cell r="H365" t="str">
            <v>Carrera 5 No. 4-40 Barrio Los Alpes</v>
          </cell>
          <cell r="I365" t="str">
            <v>La Dorada</v>
          </cell>
          <cell r="J365" t="str">
            <v>Oriente</v>
          </cell>
          <cell r="K365" t="str">
            <v>8573013 - 8391183</v>
          </cell>
          <cell r="L365"/>
          <cell r="M365" t="str">
            <v>fundacion.ninos.del.sol@hotmail.com</v>
          </cell>
          <cell r="N365" t="str">
            <v>SRD</v>
          </cell>
          <cell r="O365" t="str">
            <v>Internado</v>
          </cell>
          <cell r="P365"/>
          <cell r="Q365" t="str">
            <v>Con PARD</v>
          </cell>
          <cell r="R365"/>
          <cell r="S365" t="str">
            <v>1700-274-2021</v>
          </cell>
          <cell r="T365">
            <v>29</v>
          </cell>
          <cell r="U365">
            <v>44546</v>
          </cell>
          <cell r="V365">
            <v>44546</v>
          </cell>
          <cell r="W365">
            <v>44773</v>
          </cell>
          <cell r="X365"/>
          <cell r="Y365" t="str">
            <v>Carmen Consuelo Delgado Motato</v>
          </cell>
          <cell r="Z365" t="str">
            <v>Profesional grupo asistencia técnica</v>
          </cell>
        </row>
        <row r="366">
          <cell r="B366" t="str">
            <v>17-21-365</v>
          </cell>
          <cell r="C366" t="str">
            <v>Caldas</v>
          </cell>
          <cell r="D366" t="str">
            <v>Asociación mundos hermanos ONG</v>
          </cell>
          <cell r="E366" t="str">
            <v>800251628-3</v>
          </cell>
          <cell r="F366" t="str">
            <v>Diana Patricia González Cardona</v>
          </cell>
          <cell r="G366" t="str">
            <v>Zona Centro</v>
          </cell>
          <cell r="H366" t="str">
            <v>Calle 31 No. 22-37</v>
          </cell>
          <cell r="I366" t="str">
            <v>Manizales</v>
          </cell>
          <cell r="J366" t="str">
            <v>Manizales 2</v>
          </cell>
          <cell r="K366">
            <v>8802450</v>
          </cell>
          <cell r="L366">
            <v>3103824008</v>
          </cell>
          <cell r="M366" t="str">
            <v>contacto@mundoshermanos.org</v>
          </cell>
          <cell r="N366" t="str">
            <v>SRD</v>
          </cell>
          <cell r="O366" t="str">
            <v>Hogar sustituto tutor entidad</v>
          </cell>
          <cell r="P366"/>
          <cell r="Q366" t="str">
            <v>Desvinculados</v>
          </cell>
          <cell r="R366"/>
          <cell r="S366" t="str">
            <v>1700-275-2021</v>
          </cell>
          <cell r="T366">
            <v>30</v>
          </cell>
          <cell r="U366">
            <v>44546</v>
          </cell>
          <cell r="V366">
            <v>44546</v>
          </cell>
          <cell r="W366">
            <v>44773</v>
          </cell>
          <cell r="X366">
            <v>382859005</v>
          </cell>
          <cell r="Y366" t="str">
            <v>Carolina Gomez Nuñez</v>
          </cell>
          <cell r="Z366" t="str">
            <v>Profesional centro zonal</v>
          </cell>
        </row>
        <row r="367">
          <cell r="B367" t="str">
            <v>17-164-366</v>
          </cell>
          <cell r="C367" t="str">
            <v>Caldas</v>
          </cell>
          <cell r="D367" t="str">
            <v>Fundación niños del sol</v>
          </cell>
          <cell r="E367" t="str">
            <v>860033863-1</v>
          </cell>
          <cell r="F367" t="str">
            <v>Sandra Patricia Gallego Ayala</v>
          </cell>
          <cell r="G367" t="str">
            <v>Angeles de Esperanza</v>
          </cell>
          <cell r="H367" t="str">
            <v>Calle 7 No. 7-26</v>
          </cell>
          <cell r="I367" t="str">
            <v>La Dorada</v>
          </cell>
          <cell r="J367" t="str">
            <v>Oriente</v>
          </cell>
          <cell r="K367">
            <v>8578067</v>
          </cell>
          <cell r="L367"/>
          <cell r="M367" t="str">
            <v>fundacion.ninos.del.sol@hotmail.com</v>
          </cell>
          <cell r="N367" t="str">
            <v>SRD</v>
          </cell>
          <cell r="O367" t="str">
            <v>Externado</v>
          </cell>
          <cell r="P367" t="str">
            <v>Media jornada</v>
          </cell>
          <cell r="Q367" t="str">
            <v>Con PARD</v>
          </cell>
          <cell r="R367"/>
          <cell r="S367" t="str">
            <v>1700-276-2021</v>
          </cell>
          <cell r="T367">
            <v>60</v>
          </cell>
          <cell r="U367">
            <v>44546</v>
          </cell>
          <cell r="V367">
            <v>44546</v>
          </cell>
          <cell r="W367">
            <v>44773</v>
          </cell>
          <cell r="X367">
            <v>245893020</v>
          </cell>
          <cell r="Y367" t="str">
            <v>Leydy Johanna Chavarriaga Gonzalez</v>
          </cell>
          <cell r="Z367" t="str">
            <v>Profesional centro zonal</v>
          </cell>
        </row>
        <row r="368">
          <cell r="B368" t="str">
            <v>17-49-367</v>
          </cell>
          <cell r="C368" t="str">
            <v>Caldas</v>
          </cell>
          <cell r="D368" t="str">
            <v>Corporación Alberto Arango Restrepo</v>
          </cell>
          <cell r="E368" t="str">
            <v>890802356-8</v>
          </cell>
          <cell r="F368" t="str">
            <v>Adriana Arango Gomez</v>
          </cell>
          <cell r="G368"/>
          <cell r="H368" t="str">
            <v>Carrera 18 No. 72- 61 Barrio Alta Suiza</v>
          </cell>
          <cell r="I368" t="str">
            <v>Manizales</v>
          </cell>
          <cell r="J368" t="str">
            <v>Manizales 2 - Del Café - Oriente - Occidente</v>
          </cell>
          <cell r="K368" t="str">
            <v>8864317 - 8834319</v>
          </cell>
          <cell r="L368">
            <v>3116217507</v>
          </cell>
          <cell r="M368" t="str">
            <v>coorhs1@cedercolombia.org liderhs@cedercolombia.org</v>
          </cell>
          <cell r="N368" t="str">
            <v>SRD</v>
          </cell>
          <cell r="O368" t="str">
            <v>Hogar sustituto entidad</v>
          </cell>
          <cell r="P368"/>
          <cell r="Q368" t="str">
            <v>Discapacidad</v>
          </cell>
          <cell r="R368"/>
          <cell r="S368" t="str">
            <v>1700-277-2021</v>
          </cell>
          <cell r="T368">
            <v>425</v>
          </cell>
          <cell r="U368">
            <v>44546</v>
          </cell>
          <cell r="V368">
            <v>44546</v>
          </cell>
          <cell r="W368">
            <v>44773</v>
          </cell>
          <cell r="X368">
            <v>5440992088</v>
          </cell>
          <cell r="Y368" t="str">
            <v>Beatriz Elena Olarte Gomez</v>
          </cell>
          <cell r="Z368" t="str">
            <v>Profesional grupo asistencia técnica</v>
          </cell>
        </row>
        <row r="369">
          <cell r="B369" t="str">
            <v>17-43-368</v>
          </cell>
          <cell r="C369" t="str">
            <v>Caldas</v>
          </cell>
          <cell r="D369" t="str">
            <v>Comunidad terapéutica semillas de amor</v>
          </cell>
          <cell r="E369" t="str">
            <v>900354788-9</v>
          </cell>
          <cell r="F369" t="str">
            <v>Luz Stella Montoya Martinez</v>
          </cell>
          <cell r="G369" t="str">
            <v>Sede Barrio Arboleda</v>
          </cell>
          <cell r="H369" t="str">
            <v>Carrera 24 No. 53A-46</v>
          </cell>
          <cell r="I369" t="str">
            <v>Manizales</v>
          </cell>
          <cell r="J369" t="str">
            <v>Manizales 2</v>
          </cell>
          <cell r="K369"/>
          <cell r="L369">
            <v>3166011069</v>
          </cell>
          <cell r="M369" t="str">
            <v>luzstellam79@hotmail.com</v>
          </cell>
          <cell r="N369" t="str">
            <v>SRD</v>
          </cell>
          <cell r="O369" t="str">
            <v>Apoyo psicológico especializado</v>
          </cell>
          <cell r="P369"/>
          <cell r="Q369" t="str">
            <v>Con PARD</v>
          </cell>
          <cell r="R369"/>
          <cell r="S369" t="str">
            <v>1700-284-2021</v>
          </cell>
          <cell r="T369">
            <v>144</v>
          </cell>
          <cell r="U369">
            <v>44546</v>
          </cell>
          <cell r="V369">
            <v>44546</v>
          </cell>
          <cell r="W369">
            <v>44773</v>
          </cell>
          <cell r="X369">
            <v>1005469920</v>
          </cell>
          <cell r="Y369" t="str">
            <v>Andrea Gutierrez Salazar</v>
          </cell>
          <cell r="Z369" t="str">
            <v>Profesional grupo asistencia técnica</v>
          </cell>
        </row>
        <row r="370">
          <cell r="B370" t="str">
            <v>17-43-369</v>
          </cell>
          <cell r="C370" t="str">
            <v>Caldas</v>
          </cell>
          <cell r="D370" t="str">
            <v>Comunidad terapéutica semillas de amor</v>
          </cell>
          <cell r="E370" t="str">
            <v>900354788-9</v>
          </cell>
          <cell r="F370" t="str">
            <v>Luz Stella Montoya Martinez</v>
          </cell>
          <cell r="G370"/>
          <cell r="H370" t="str">
            <v>Carrera 9 No. 14-70 Barrio Obrero</v>
          </cell>
          <cell r="I370" t="str">
            <v>Chinchiná</v>
          </cell>
          <cell r="J370" t="str">
            <v>Del Café</v>
          </cell>
          <cell r="K370"/>
          <cell r="L370">
            <v>3166030076</v>
          </cell>
          <cell r="M370" t="str">
            <v>luzstellam79@hotmail.com</v>
          </cell>
          <cell r="N370" t="str">
            <v>SRD</v>
          </cell>
          <cell r="O370" t="str">
            <v>Apoyo psicológico especializado</v>
          </cell>
          <cell r="P370"/>
          <cell r="Q370" t="str">
            <v>Con PARD</v>
          </cell>
          <cell r="R370"/>
          <cell r="S370" t="str">
            <v>1700-284-2021</v>
          </cell>
          <cell r="T370">
            <v>72</v>
          </cell>
          <cell r="U370">
            <v>44546</v>
          </cell>
          <cell r="V370">
            <v>44546</v>
          </cell>
          <cell r="W370">
            <v>44773</v>
          </cell>
          <cell r="X370"/>
          <cell r="Y370" t="str">
            <v>Andrea Gutierrez Salazar</v>
          </cell>
          <cell r="Z370" t="str">
            <v>Profesional grupo asistencia técnica</v>
          </cell>
        </row>
        <row r="371">
          <cell r="B371" t="str">
            <v>17-43-370</v>
          </cell>
          <cell r="C371" t="str">
            <v>Caldas</v>
          </cell>
          <cell r="D371" t="str">
            <v>Comunidad terapéutica semillas de amor</v>
          </cell>
          <cell r="E371" t="str">
            <v>900354788-9</v>
          </cell>
          <cell r="F371" t="str">
            <v>Luz Stella Montoya Martinez</v>
          </cell>
          <cell r="G371"/>
          <cell r="H371" t="str">
            <v>Calle 10 No. 6-23</v>
          </cell>
          <cell r="I371" t="str">
            <v>Riosucio</v>
          </cell>
          <cell r="J371" t="str">
            <v>Occidente</v>
          </cell>
          <cell r="K371"/>
          <cell r="L371" t="str">
            <v>3148683872-3166029484</v>
          </cell>
          <cell r="M371" t="str">
            <v>luzstellam79@hotmail.com</v>
          </cell>
          <cell r="N371" t="str">
            <v>SRD</v>
          </cell>
          <cell r="O371" t="str">
            <v>Apoyo psicológico especializado</v>
          </cell>
          <cell r="P371"/>
          <cell r="Q371" t="str">
            <v>Con PARD</v>
          </cell>
          <cell r="R371"/>
          <cell r="S371" t="str">
            <v>1700-284-2021</v>
          </cell>
          <cell r="T371">
            <v>72</v>
          </cell>
          <cell r="U371">
            <v>44546</v>
          </cell>
          <cell r="V371">
            <v>44546</v>
          </cell>
          <cell r="W371">
            <v>44773</v>
          </cell>
          <cell r="X371"/>
          <cell r="Y371" t="str">
            <v>Andrea Gutierrez Salazar</v>
          </cell>
          <cell r="Z371" t="str">
            <v>Profesional grupo asistencia técnica</v>
          </cell>
        </row>
        <row r="372">
          <cell r="B372" t="str">
            <v>17-43-371</v>
          </cell>
          <cell r="C372" t="str">
            <v>Caldas</v>
          </cell>
          <cell r="D372" t="str">
            <v>Comunidad terapéutica semillas de amor</v>
          </cell>
          <cell r="E372" t="str">
            <v>900354788-9</v>
          </cell>
          <cell r="F372" t="str">
            <v>Luz Stella Montoya Martinez</v>
          </cell>
          <cell r="G372"/>
          <cell r="H372" t="str">
            <v>Calle 12 No. 7-05</v>
          </cell>
          <cell r="I372" t="str">
            <v>La Dorada</v>
          </cell>
          <cell r="J372" t="str">
            <v>Oriente</v>
          </cell>
          <cell r="K372"/>
          <cell r="L372">
            <v>3166012209</v>
          </cell>
          <cell r="M372" t="str">
            <v>luzstellam79@hotmail.com</v>
          </cell>
          <cell r="N372" t="str">
            <v>SRD</v>
          </cell>
          <cell r="O372" t="str">
            <v>Apoyo psicológico especializado</v>
          </cell>
          <cell r="P372"/>
          <cell r="Q372" t="str">
            <v>Con PARD</v>
          </cell>
          <cell r="R372"/>
          <cell r="S372" t="str">
            <v>1700-284-2021</v>
          </cell>
          <cell r="T372">
            <v>72</v>
          </cell>
          <cell r="U372">
            <v>44546</v>
          </cell>
          <cell r="V372">
            <v>44546</v>
          </cell>
          <cell r="W372">
            <v>44773</v>
          </cell>
          <cell r="X372"/>
          <cell r="Y372" t="str">
            <v>Andrea Gutierrez Salazar</v>
          </cell>
          <cell r="Z372" t="str">
            <v>Profesional grupo asistencia técnica</v>
          </cell>
        </row>
        <row r="373">
          <cell r="B373" t="str">
            <v>17-43-372</v>
          </cell>
          <cell r="C373" t="str">
            <v>Caldas</v>
          </cell>
          <cell r="D373" t="str">
            <v>Comunidad terapéutica semillas de amor</v>
          </cell>
          <cell r="E373" t="str">
            <v>900354788-9</v>
          </cell>
          <cell r="F373" t="str">
            <v>Luz Stella Montoya Martinez</v>
          </cell>
          <cell r="G373"/>
          <cell r="H373" t="str">
            <v>Calle 7 No. 3-06</v>
          </cell>
          <cell r="I373" t="str">
            <v>Manzanares</v>
          </cell>
          <cell r="J373" t="str">
            <v>Suroriente</v>
          </cell>
          <cell r="K373"/>
          <cell r="L373">
            <v>3166030496</v>
          </cell>
          <cell r="M373" t="str">
            <v>luzstellam79@hotmail.com</v>
          </cell>
          <cell r="N373" t="str">
            <v>SRD</v>
          </cell>
          <cell r="O373" t="str">
            <v>Apoyo psicológico especializado</v>
          </cell>
          <cell r="P373"/>
          <cell r="Q373" t="str">
            <v>Con PARD</v>
          </cell>
          <cell r="R373"/>
          <cell r="S373" t="str">
            <v>1700-284-2021</v>
          </cell>
          <cell r="T373">
            <v>72</v>
          </cell>
          <cell r="U373">
            <v>44546</v>
          </cell>
          <cell r="V373">
            <v>44546</v>
          </cell>
          <cell r="W373">
            <v>44773</v>
          </cell>
          <cell r="X373"/>
          <cell r="Y373" t="str">
            <v>Andrea Gutierrez Salazar</v>
          </cell>
          <cell r="Z373" t="str">
            <v>Profesional grupo asistencia técnica</v>
          </cell>
        </row>
        <row r="374">
          <cell r="B374" t="str">
            <v>17-43-373</v>
          </cell>
          <cell r="C374" t="str">
            <v>Caldas</v>
          </cell>
          <cell r="D374" t="str">
            <v>Comunidad terapéutica semillas de amor</v>
          </cell>
          <cell r="E374" t="str">
            <v>900354788-9</v>
          </cell>
          <cell r="F374" t="str">
            <v>Luz Stella Montoya Martinez</v>
          </cell>
          <cell r="G374"/>
          <cell r="H374" t="str">
            <v>Calle 4 No. 7-29 Edificio BCH</v>
          </cell>
          <cell r="I374" t="str">
            <v>Salamina</v>
          </cell>
          <cell r="J374" t="str">
            <v>Norte</v>
          </cell>
          <cell r="K374"/>
          <cell r="L374">
            <v>3166032408</v>
          </cell>
          <cell r="M374" t="str">
            <v>luzstellam79@hotmail.com</v>
          </cell>
          <cell r="N374" t="str">
            <v>SRD</v>
          </cell>
          <cell r="O374" t="str">
            <v>Apoyo psicológico especializado</v>
          </cell>
          <cell r="P374"/>
          <cell r="Q374" t="str">
            <v>Con PARD</v>
          </cell>
          <cell r="R374"/>
          <cell r="S374" t="str">
            <v>1700-284-2021</v>
          </cell>
          <cell r="T374">
            <v>36</v>
          </cell>
          <cell r="U374">
            <v>44546</v>
          </cell>
          <cell r="V374">
            <v>44546</v>
          </cell>
          <cell r="W374">
            <v>44773</v>
          </cell>
          <cell r="X374"/>
          <cell r="Y374" t="str">
            <v>Andrea Gutierrez Salazar</v>
          </cell>
          <cell r="Z374" t="str">
            <v>Profesional grupo asistencia técnica</v>
          </cell>
        </row>
        <row r="375">
          <cell r="B375" t="str">
            <v>17-47-374</v>
          </cell>
          <cell r="C375" t="str">
            <v>Caldas</v>
          </cell>
          <cell r="D375" t="str">
            <v>Congregación religiosos terciarios capuchinos nuestra señora de los dolores</v>
          </cell>
          <cell r="E375" t="str">
            <v>860005068-3</v>
          </cell>
          <cell r="F375" t="str">
            <v>Hector Anibal Gil Correa</v>
          </cell>
          <cell r="G375" t="str">
            <v>Sede administrativa</v>
          </cell>
          <cell r="H375" t="str">
            <v>Kilómetro 1 abajo del terminal Villapilar - Barrio Bella Montaña</v>
          </cell>
          <cell r="I375" t="str">
            <v>Manizales</v>
          </cell>
          <cell r="J375" t="str">
            <v>Manizales 2</v>
          </cell>
          <cell r="K375" t="str">
            <v>8714240 - 8714241</v>
          </cell>
          <cell r="L375"/>
          <cell r="M375" t="str">
            <v>direccion@zagales.org ; coor.horizontes@zagales.org , coor.mujer@zagales.org</v>
          </cell>
          <cell r="N375" t="str">
            <v>SRPA</v>
          </cell>
          <cell r="O375" t="str">
            <v>Semicerrado internado</v>
          </cell>
          <cell r="P375"/>
          <cell r="Q375" t="str">
            <v>SRPA</v>
          </cell>
          <cell r="R375"/>
          <cell r="S375" t="str">
            <v>1700-247-2021</v>
          </cell>
          <cell r="T375">
            <v>25</v>
          </cell>
          <cell r="U375">
            <v>44545</v>
          </cell>
          <cell r="V375">
            <v>44546</v>
          </cell>
          <cell r="W375">
            <v>44773</v>
          </cell>
          <cell r="X375">
            <v>2156129140</v>
          </cell>
          <cell r="Y375" t="str">
            <v>Luz Adriana Guerrero Guevera</v>
          </cell>
          <cell r="Z375" t="str">
            <v>Profesional grupo asistencia técnica</v>
          </cell>
        </row>
        <row r="376">
          <cell r="B376" t="str">
            <v>17-47-375</v>
          </cell>
          <cell r="C376" t="str">
            <v>Caldas</v>
          </cell>
          <cell r="D376" t="str">
            <v>Congregación religiosos terciarios capuchinos nuestra señora de los dolores</v>
          </cell>
          <cell r="E376" t="str">
            <v>860005068-3</v>
          </cell>
          <cell r="F376" t="str">
            <v>Hector Anibal Gil Correa</v>
          </cell>
          <cell r="G376" t="str">
            <v>Sede administrativa</v>
          </cell>
          <cell r="H376" t="str">
            <v>Kilómetro 1 abajo del terminal Villapilar - Barrio Bella Montaña</v>
          </cell>
          <cell r="I376" t="str">
            <v>Manizales</v>
          </cell>
          <cell r="J376" t="str">
            <v>Manizales 2</v>
          </cell>
          <cell r="K376" t="str">
            <v>8714240 - 8714241</v>
          </cell>
          <cell r="L376"/>
          <cell r="M376" t="str">
            <v>direccion@zagales.org ; coor.horizontes@zagales.org , coor.mujer@zagales.org</v>
          </cell>
          <cell r="N376" t="str">
            <v>SRPA</v>
          </cell>
          <cell r="O376" t="str">
            <v>Centro de atención especializada</v>
          </cell>
          <cell r="P376"/>
          <cell r="Q376" t="str">
            <v>SRPA</v>
          </cell>
          <cell r="R376"/>
          <cell r="S376" t="str">
            <v>1700-247-2021</v>
          </cell>
          <cell r="T376">
            <v>90</v>
          </cell>
          <cell r="U376">
            <v>44545</v>
          </cell>
          <cell r="V376">
            <v>44546</v>
          </cell>
          <cell r="W376">
            <v>44773</v>
          </cell>
          <cell r="X376"/>
          <cell r="Y376" t="str">
            <v>Luz Adriana Guerrero Guevera</v>
          </cell>
          <cell r="Z376" t="str">
            <v>Profesional grupo asistencia técnica</v>
          </cell>
        </row>
        <row r="377">
          <cell r="B377" t="str">
            <v>17-47-376</v>
          </cell>
          <cell r="C377" t="str">
            <v>Caldas</v>
          </cell>
          <cell r="D377" t="str">
            <v>Congregación religiosos terciarios capuchinos nuestra señora de los dolores</v>
          </cell>
          <cell r="E377" t="str">
            <v>860005068-3</v>
          </cell>
          <cell r="F377" t="str">
            <v>Hector Anibal Gil Correa</v>
          </cell>
          <cell r="G377" t="str">
            <v>Sede administrativa</v>
          </cell>
          <cell r="H377" t="str">
            <v>Kilómetro 1 abajo del terminal Villapilar - Barrio Bella Montaña</v>
          </cell>
          <cell r="I377" t="str">
            <v>Manizales</v>
          </cell>
          <cell r="J377" t="str">
            <v>Manizales 2</v>
          </cell>
          <cell r="K377" t="str">
            <v>8714240 - 8714241</v>
          </cell>
          <cell r="L377"/>
          <cell r="M377" t="str">
            <v>direccion@zagales.org; coor.mujer@zagales.org</v>
          </cell>
          <cell r="N377" t="str">
            <v>SRPA</v>
          </cell>
          <cell r="O377" t="str">
            <v>Centro de internamiento preventivo</v>
          </cell>
          <cell r="P377"/>
          <cell r="Q377" t="str">
            <v>SRPA</v>
          </cell>
          <cell r="R377"/>
          <cell r="S377" t="str">
            <v>1700-247-2021</v>
          </cell>
          <cell r="T377">
            <v>20</v>
          </cell>
          <cell r="U377">
            <v>44545</v>
          </cell>
          <cell r="V377">
            <v>44546</v>
          </cell>
          <cell r="W377">
            <v>44773</v>
          </cell>
          <cell r="X377"/>
          <cell r="Y377" t="str">
            <v>Luz Adriana Guerrero Guevera</v>
          </cell>
          <cell r="Z377" t="str">
            <v>Profesional grupo asistencia técnica</v>
          </cell>
        </row>
        <row r="378">
          <cell r="B378" t="str">
            <v>17-47-377</v>
          </cell>
          <cell r="C378" t="str">
            <v>Caldas</v>
          </cell>
          <cell r="D378" t="str">
            <v>Congregación religiosos terciarios capuchinos nuestra señora de los dolores</v>
          </cell>
          <cell r="E378" t="str">
            <v>860005068-3</v>
          </cell>
          <cell r="F378" t="str">
            <v>Hector Anibal Gil Correa</v>
          </cell>
          <cell r="G378"/>
          <cell r="H378" t="str">
            <v>Calle 27 No. 17 - 41 Barrio San José</v>
          </cell>
          <cell r="I378" t="str">
            <v>Manizales</v>
          </cell>
          <cell r="J378" t="str">
            <v>Manizales 2</v>
          </cell>
          <cell r="K378" t="str">
            <v>8714240 - 8714241</v>
          </cell>
          <cell r="L378"/>
          <cell r="M378" t="str">
            <v>direccion@zagales.org ; coor.senderos@zagales.org</v>
          </cell>
          <cell r="N378" t="str">
            <v>SRPA</v>
          </cell>
          <cell r="O378" t="str">
            <v>Intervención de Apoyo RAJ</v>
          </cell>
          <cell r="P378"/>
          <cell r="Q378" t="str">
            <v>RAJ</v>
          </cell>
          <cell r="R378"/>
          <cell r="S378" t="str">
            <v>1700-248-2021</v>
          </cell>
          <cell r="T378">
            <v>20</v>
          </cell>
          <cell r="U378">
            <v>44545</v>
          </cell>
          <cell r="V378">
            <v>44546</v>
          </cell>
          <cell r="W378">
            <v>44773</v>
          </cell>
          <cell r="X378">
            <v>144359226</v>
          </cell>
          <cell r="Y378" t="str">
            <v>Luz Adriana Guerrero Guevera</v>
          </cell>
          <cell r="Z378" t="str">
            <v>Profesional grupo asistencia técnica</v>
          </cell>
        </row>
        <row r="379">
          <cell r="B379" t="str">
            <v>17-47-378</v>
          </cell>
          <cell r="C379" t="str">
            <v>Caldas</v>
          </cell>
          <cell r="D379" t="str">
            <v>Congregación religiosos terciarios capuchinos nuestra señora de los dolores</v>
          </cell>
          <cell r="E379" t="str">
            <v>860005068-3</v>
          </cell>
          <cell r="F379" t="str">
            <v>Hector Anibal Gil Correa</v>
          </cell>
          <cell r="G379"/>
          <cell r="H379" t="str">
            <v>Calle 27 No. 17 - 41 Barrio San José</v>
          </cell>
          <cell r="I379" t="str">
            <v>Manizales</v>
          </cell>
          <cell r="J379" t="str">
            <v>Manizales 2</v>
          </cell>
          <cell r="K379" t="str">
            <v>8714240 - 8714241</v>
          </cell>
          <cell r="L379"/>
          <cell r="M379" t="str">
            <v>direccion@zagales.org ; coor.senderos@zagales.org</v>
          </cell>
          <cell r="N379" t="str">
            <v>SRPA</v>
          </cell>
          <cell r="O379" t="str">
            <v>Externado RAJ</v>
          </cell>
          <cell r="P379" t="str">
            <v>Jornada Completa</v>
          </cell>
          <cell r="Q379" t="str">
            <v>RAJ</v>
          </cell>
          <cell r="R379"/>
          <cell r="S379" t="str">
            <v>1700-248-2021</v>
          </cell>
          <cell r="T379">
            <v>12</v>
          </cell>
          <cell r="U379">
            <v>44545</v>
          </cell>
          <cell r="V379">
            <v>44546</v>
          </cell>
          <cell r="W379">
            <v>44773</v>
          </cell>
          <cell r="X379"/>
          <cell r="Y379" t="str">
            <v>Luz Adriana Guerrero Guevera</v>
          </cell>
          <cell r="Z379" t="str">
            <v>Profesional grupo asistencia técnica</v>
          </cell>
        </row>
        <row r="380">
          <cell r="B380" t="str">
            <v>17-43-379</v>
          </cell>
          <cell r="C380" t="str">
            <v>Caldas</v>
          </cell>
          <cell r="D380" t="str">
            <v>Comunidad terapéutica semillas de amor</v>
          </cell>
          <cell r="E380" t="str">
            <v>900354788-9</v>
          </cell>
          <cell r="F380" t="str">
            <v>Luz Stella Montoya Martinez</v>
          </cell>
          <cell r="G380" t="str">
            <v>Sede Centro</v>
          </cell>
          <cell r="H380" t="str">
            <v>Carrera 18 No. 27-27 Zona Centro</v>
          </cell>
          <cell r="I380" t="str">
            <v>Manizales</v>
          </cell>
          <cell r="J380" t="str">
            <v>Manizales 2</v>
          </cell>
          <cell r="K380">
            <v>8800480</v>
          </cell>
          <cell r="L380">
            <v>3167403576</v>
          </cell>
          <cell r="M380" t="str">
            <v>luzstellam79@hotmail.com</v>
          </cell>
          <cell r="N380" t="str">
            <v>SRPA</v>
          </cell>
          <cell r="O380" t="str">
            <v>Centro transitorio</v>
          </cell>
          <cell r="P380"/>
          <cell r="Q380" t="str">
            <v>SRPA</v>
          </cell>
          <cell r="R380"/>
          <cell r="S380" t="str">
            <v>1700-249-2021</v>
          </cell>
          <cell r="T380">
            <v>8</v>
          </cell>
          <cell r="U380">
            <v>44545</v>
          </cell>
          <cell r="V380">
            <v>44546</v>
          </cell>
          <cell r="W380">
            <v>44773</v>
          </cell>
          <cell r="X380">
            <v>123224484</v>
          </cell>
          <cell r="Y380" t="str">
            <v>Carolina Gomez Nuñez</v>
          </cell>
          <cell r="Z380" t="str">
            <v>Profesional centro zonal</v>
          </cell>
        </row>
        <row r="381">
          <cell r="B381" t="str">
            <v>17-43-380</v>
          </cell>
          <cell r="C381" t="str">
            <v>Caldas</v>
          </cell>
          <cell r="D381" t="str">
            <v>Comunidad terapéutica semillas de amor</v>
          </cell>
          <cell r="E381" t="str">
            <v>900354788-9</v>
          </cell>
          <cell r="F381" t="str">
            <v>Luz Stella Montoya Martinez</v>
          </cell>
          <cell r="G381"/>
          <cell r="H381" t="str">
            <v>Finca la Marcela vereda la linda sector corea</v>
          </cell>
          <cell r="I381" t="str">
            <v>Manizales</v>
          </cell>
          <cell r="J381" t="str">
            <v>Manizales 2</v>
          </cell>
          <cell r="K381" t="str">
            <v>8850168-8708010</v>
          </cell>
          <cell r="L381">
            <v>3155571499</v>
          </cell>
          <cell r="M381" t="str">
            <v>luzstellam79@hotmail.com</v>
          </cell>
          <cell r="N381" t="str">
            <v>SRPA</v>
          </cell>
          <cell r="O381" t="str">
            <v>Centro de emergencia RAJ</v>
          </cell>
          <cell r="P381"/>
          <cell r="Q381" t="str">
            <v>RAJ</v>
          </cell>
          <cell r="R381"/>
          <cell r="S381" t="str">
            <v>1700-254-2021</v>
          </cell>
          <cell r="T381">
            <v>10</v>
          </cell>
          <cell r="U381">
            <v>44545</v>
          </cell>
          <cell r="V381">
            <v>44546</v>
          </cell>
          <cell r="W381">
            <v>44773</v>
          </cell>
          <cell r="X381">
            <v>857993435</v>
          </cell>
          <cell r="Y381" t="str">
            <v>Luz Adriana Guerrero Guevera</v>
          </cell>
          <cell r="Z381" t="str">
            <v>Profesional grupo asistencia técnica</v>
          </cell>
        </row>
        <row r="382">
          <cell r="B382" t="str">
            <v>17-43-381</v>
          </cell>
          <cell r="C382" t="str">
            <v>Caldas</v>
          </cell>
          <cell r="D382" t="str">
            <v>Comunidad terapéutica semillas de amor</v>
          </cell>
          <cell r="E382" t="str">
            <v>900354788-9</v>
          </cell>
          <cell r="F382" t="str">
            <v>Luz Stella Montoya Martinez</v>
          </cell>
          <cell r="G382"/>
          <cell r="H382" t="str">
            <v>Finca la Marcela vereda la linda sector corea</v>
          </cell>
          <cell r="I382" t="str">
            <v>Manizales</v>
          </cell>
          <cell r="J382" t="str">
            <v>Manizales 2</v>
          </cell>
          <cell r="K382" t="str">
            <v>8850168-8708010</v>
          </cell>
          <cell r="L382">
            <v>3155571499</v>
          </cell>
          <cell r="M382" t="str">
            <v>luzstellam79@hotmail.com</v>
          </cell>
          <cell r="N382" t="str">
            <v>SRPA</v>
          </cell>
          <cell r="O382" t="str">
            <v>Internado RAJ</v>
          </cell>
          <cell r="P382"/>
          <cell r="Q382" t="str">
            <v>RAJ</v>
          </cell>
          <cell r="R382"/>
          <cell r="S382" t="str">
            <v>1700-254-2021</v>
          </cell>
          <cell r="T382">
            <v>55</v>
          </cell>
          <cell r="U382">
            <v>44545</v>
          </cell>
          <cell r="V382">
            <v>44546</v>
          </cell>
          <cell r="W382">
            <v>44773</v>
          </cell>
          <cell r="X382"/>
          <cell r="Y382" t="str">
            <v>Luz Adriana Guerrero Guevera</v>
          </cell>
          <cell r="Z382" t="str">
            <v>Profesional grupo asistencia técnica</v>
          </cell>
        </row>
        <row r="383">
          <cell r="B383" t="str">
            <v>17-47-382</v>
          </cell>
          <cell r="C383" t="str">
            <v>Caldas</v>
          </cell>
          <cell r="D383" t="str">
            <v>Congregación religiosos terciarios capuchinos nuestra señora de los dolores</v>
          </cell>
          <cell r="E383" t="str">
            <v>860005068-3</v>
          </cell>
          <cell r="F383" t="str">
            <v>Hector Anibal Gil Correa</v>
          </cell>
          <cell r="G383" t="str">
            <v>Sede administrativa</v>
          </cell>
          <cell r="H383" t="str">
            <v>Kilómetro 1 abajo del terminal Villapilar - Barrio Bella Montaña</v>
          </cell>
          <cell r="I383" t="str">
            <v>Manizales</v>
          </cell>
          <cell r="J383" t="str">
            <v>Manizales 2</v>
          </cell>
          <cell r="K383" t="str">
            <v>8714240 - 8714241</v>
          </cell>
          <cell r="L383"/>
          <cell r="M383" t="str">
            <v>direccion@zagales.org; coor.escuela@zagales.org</v>
          </cell>
          <cell r="N383" t="str">
            <v>SRPA</v>
          </cell>
          <cell r="O383" t="str">
            <v>Internado RAJ</v>
          </cell>
          <cell r="P383"/>
          <cell r="Q383" t="str">
            <v>RAJ</v>
          </cell>
          <cell r="R383"/>
          <cell r="S383" t="str">
            <v>1700-259-2021</v>
          </cell>
          <cell r="T383">
            <v>85</v>
          </cell>
          <cell r="U383">
            <v>44546</v>
          </cell>
          <cell r="V383">
            <v>44546</v>
          </cell>
          <cell r="W383">
            <v>44773</v>
          </cell>
          <cell r="X383">
            <v>1093790250</v>
          </cell>
          <cell r="Y383" t="str">
            <v>Luz Adriana Guerrero Guevera</v>
          </cell>
          <cell r="Z383" t="str">
            <v>Profesional grupo asistencia técnica</v>
          </cell>
        </row>
        <row r="384">
          <cell r="B384" t="str">
            <v>17-47-383</v>
          </cell>
          <cell r="C384" t="str">
            <v>Caldas</v>
          </cell>
          <cell r="D384" t="str">
            <v>Congregación religiosos terciarios capuchinos nuestra señora de los dolores</v>
          </cell>
          <cell r="E384" t="str">
            <v>860005068-3</v>
          </cell>
          <cell r="F384" t="str">
            <v>Hector Anibal Gil Correa</v>
          </cell>
          <cell r="G384"/>
          <cell r="H384" t="str">
            <v>Calle 27 No. 17 - 41 Barrio San José</v>
          </cell>
          <cell r="I384" t="str">
            <v>Manizales</v>
          </cell>
          <cell r="J384" t="str">
            <v>Manizales 2</v>
          </cell>
          <cell r="K384" t="str">
            <v>8714240 - 8714241</v>
          </cell>
          <cell r="L384">
            <v>3115986256</v>
          </cell>
          <cell r="M384" t="str">
            <v>direccion@zagales.org ; coor.senderos@zagales.org</v>
          </cell>
          <cell r="N384" t="str">
            <v>SRPA</v>
          </cell>
          <cell r="O384" t="str">
            <v>Semicerrado externado</v>
          </cell>
          <cell r="P384" t="str">
            <v>Jornada Completa</v>
          </cell>
          <cell r="Q384" t="str">
            <v>SRPA</v>
          </cell>
          <cell r="R384"/>
          <cell r="S384" t="str">
            <v>1700-260-2021</v>
          </cell>
          <cell r="T384">
            <v>8</v>
          </cell>
          <cell r="U384">
            <v>44546</v>
          </cell>
          <cell r="V384">
            <v>44546</v>
          </cell>
          <cell r="W384">
            <v>44773</v>
          </cell>
          <cell r="X384">
            <v>186211329</v>
          </cell>
          <cell r="Y384" t="str">
            <v>Luz Adriana Guerrero Guevera</v>
          </cell>
          <cell r="Z384" t="str">
            <v>Profesional grupo asistencia técnica</v>
          </cell>
        </row>
        <row r="385">
          <cell r="B385" t="str">
            <v>17-47-384</v>
          </cell>
          <cell r="C385" t="str">
            <v>Caldas</v>
          </cell>
          <cell r="D385" t="str">
            <v>Congregación religiosos terciarios capuchinos nuestra señora de los dolores</v>
          </cell>
          <cell r="E385" t="str">
            <v>860005068-3</v>
          </cell>
          <cell r="F385" t="str">
            <v>Hector Anibal Gil Correa</v>
          </cell>
          <cell r="G385"/>
          <cell r="H385" t="str">
            <v>Calle 27 No. 17 - 41 Barrio San José</v>
          </cell>
          <cell r="I385" t="str">
            <v>Manizales</v>
          </cell>
          <cell r="J385" t="str">
            <v>Manizales 2</v>
          </cell>
          <cell r="K385" t="str">
            <v>8714240 - 8714241</v>
          </cell>
          <cell r="L385"/>
          <cell r="M385" t="str">
            <v>direccion@zagales.org ; coor.senderos@zagales.org</v>
          </cell>
          <cell r="N385" t="str">
            <v>SRPA</v>
          </cell>
          <cell r="O385" t="str">
            <v>Libertad vigilada – asistida</v>
          </cell>
          <cell r="P385"/>
          <cell r="Q385" t="str">
            <v>SRPA</v>
          </cell>
          <cell r="R385"/>
          <cell r="S385" t="str">
            <v>1700-260-2021</v>
          </cell>
          <cell r="T385">
            <v>35</v>
          </cell>
          <cell r="U385">
            <v>44546</v>
          </cell>
          <cell r="V385">
            <v>44546</v>
          </cell>
          <cell r="W385">
            <v>44773</v>
          </cell>
          <cell r="X385"/>
          <cell r="Y385" t="str">
            <v>Luz Adriana Guerrero Guevera</v>
          </cell>
          <cell r="Z385" t="str">
            <v>Profesional grupo asistencia técnica</v>
          </cell>
        </row>
        <row r="386">
          <cell r="B386" t="str">
            <v>17-34-385</v>
          </cell>
          <cell r="C386" t="str">
            <v>Caldas</v>
          </cell>
          <cell r="D386" t="str">
            <v>Centro de desarrollo comunitario Versalles</v>
          </cell>
          <cell r="E386" t="str">
            <v>800180234-1</v>
          </cell>
          <cell r="F386" t="str">
            <v>Luis Eduardo Arango Alvarez</v>
          </cell>
          <cell r="G386"/>
          <cell r="H386" t="str">
            <v>Carrera 22 No. 46-19</v>
          </cell>
          <cell r="I386" t="str">
            <v>Manizales</v>
          </cell>
          <cell r="J386" t="str">
            <v>Manizales 2</v>
          </cell>
          <cell r="K386" t="str">
            <v>8855669-8850691</v>
          </cell>
          <cell r="L386">
            <v>3103897929</v>
          </cell>
          <cell r="M386" t="str">
            <v>centroversalles@gmail.com</v>
          </cell>
          <cell r="N386" t="str">
            <v>SRPA</v>
          </cell>
          <cell r="O386" t="str">
            <v>Prestación de servicios sociales a la comunidad</v>
          </cell>
          <cell r="P386"/>
          <cell r="Q386" t="str">
            <v>SRPA</v>
          </cell>
          <cell r="R386"/>
          <cell r="S386" t="str">
            <v>1700-262-2021</v>
          </cell>
          <cell r="T386">
            <v>10</v>
          </cell>
          <cell r="U386">
            <v>44546</v>
          </cell>
          <cell r="V386">
            <v>44546</v>
          </cell>
          <cell r="W386">
            <v>44773</v>
          </cell>
          <cell r="X386">
            <v>105381088</v>
          </cell>
          <cell r="Y386" t="str">
            <v>Carolina Gomez Nuñez</v>
          </cell>
          <cell r="Z386" t="str">
            <v>Profesional centro zonal</v>
          </cell>
        </row>
        <row r="387">
          <cell r="B387" t="str">
            <v>17-34-386</v>
          </cell>
          <cell r="C387" t="str">
            <v>Caldas</v>
          </cell>
          <cell r="D387" t="str">
            <v>Centro de desarrollo comunitario Versalles</v>
          </cell>
          <cell r="E387" t="str">
            <v>800180234-1</v>
          </cell>
          <cell r="F387" t="str">
            <v>Luis Eduardo Arango Alvarez</v>
          </cell>
          <cell r="G387"/>
          <cell r="H387" t="str">
            <v>Carrera 22 No. 46-19</v>
          </cell>
          <cell r="I387" t="str">
            <v>Manizales</v>
          </cell>
          <cell r="J387" t="str">
            <v>Manizales 2</v>
          </cell>
          <cell r="K387" t="str">
            <v>8855669-8850691</v>
          </cell>
          <cell r="L387">
            <v>3103897929</v>
          </cell>
          <cell r="M387" t="str">
            <v>centroversalles@gmail.com</v>
          </cell>
          <cell r="N387" t="str">
            <v>SRPA</v>
          </cell>
          <cell r="O387" t="str">
            <v>Apoyo postinstitucional – RAJ</v>
          </cell>
          <cell r="P387"/>
          <cell r="Q387" t="str">
            <v>RAJ</v>
          </cell>
          <cell r="R387"/>
          <cell r="S387" t="str">
            <v>1700-262-2021</v>
          </cell>
          <cell r="T387">
            <v>28</v>
          </cell>
          <cell r="U387">
            <v>44546</v>
          </cell>
          <cell r="V387">
            <v>44546</v>
          </cell>
          <cell r="W387">
            <v>44773</v>
          </cell>
          <cell r="X387"/>
          <cell r="Y387" t="str">
            <v>Carolina Gomez Nuñez</v>
          </cell>
          <cell r="Z387" t="str">
            <v>Profesional centro zonal</v>
          </cell>
        </row>
        <row r="388">
          <cell r="B388" t="str">
            <v>17-164-387</v>
          </cell>
          <cell r="C388" t="str">
            <v>Caldas</v>
          </cell>
          <cell r="D388" t="str">
            <v>Fundación niños del sol</v>
          </cell>
          <cell r="E388" t="str">
            <v>860033863-1</v>
          </cell>
          <cell r="F388" t="str">
            <v>Sandra Patricia Gallego Ayala</v>
          </cell>
          <cell r="G388"/>
          <cell r="H388" t="str">
            <v>Calle 7A No. 6A-71</v>
          </cell>
          <cell r="I388" t="str">
            <v>La Dorada</v>
          </cell>
          <cell r="J388" t="str">
            <v>Oriente</v>
          </cell>
          <cell r="K388">
            <v>8391183</v>
          </cell>
          <cell r="L388"/>
          <cell r="M388" t="str">
            <v>fundacion.ninos.del.sol@hotmail.com</v>
          </cell>
          <cell r="N388" t="str">
            <v>SRPA</v>
          </cell>
          <cell r="O388" t="str">
            <v>Intervención de apoyo RAJ</v>
          </cell>
          <cell r="P388"/>
          <cell r="Q388" t="str">
            <v>RAJ</v>
          </cell>
          <cell r="R388"/>
          <cell r="S388" t="str">
            <v>1700-263-2021</v>
          </cell>
          <cell r="T388">
            <v>10</v>
          </cell>
          <cell r="U388">
            <v>44546</v>
          </cell>
          <cell r="V388">
            <v>44546</v>
          </cell>
          <cell r="W388">
            <v>44773</v>
          </cell>
          <cell r="X388">
            <v>56728981</v>
          </cell>
          <cell r="Y388" t="str">
            <v>Luz Adriana Guerrero Guevera</v>
          </cell>
          <cell r="Z388" t="str">
            <v>Profesional grupo asistencia técnica</v>
          </cell>
        </row>
        <row r="389">
          <cell r="B389" t="str">
            <v>17-164-388</v>
          </cell>
          <cell r="C389" t="str">
            <v>Caldas</v>
          </cell>
          <cell r="D389" t="str">
            <v>Fundación niños del sol</v>
          </cell>
          <cell r="E389" t="str">
            <v>860033863-1</v>
          </cell>
          <cell r="F389" t="str">
            <v>Sandra Patricia Gallego Ayala</v>
          </cell>
          <cell r="G389"/>
          <cell r="H389" t="str">
            <v>Calle 7A No. 6A-71</v>
          </cell>
          <cell r="I389" t="str">
            <v>La Dorada</v>
          </cell>
          <cell r="J389" t="str">
            <v>Oriente</v>
          </cell>
          <cell r="K389">
            <v>8391400</v>
          </cell>
          <cell r="L389"/>
          <cell r="M389" t="str">
            <v>fundacion.ninos.del.sol@hotmail.com</v>
          </cell>
          <cell r="N389" t="str">
            <v>SRPA</v>
          </cell>
          <cell r="O389" t="str">
            <v>Libertad vigilada – asistida</v>
          </cell>
          <cell r="P389"/>
          <cell r="Q389" t="str">
            <v>SRPA</v>
          </cell>
          <cell r="R389"/>
          <cell r="S389" t="str">
            <v>1700-263-2021</v>
          </cell>
          <cell r="T389">
            <v>8</v>
          </cell>
          <cell r="U389">
            <v>44546</v>
          </cell>
          <cell r="V389">
            <v>44546</v>
          </cell>
          <cell r="W389">
            <v>44773</v>
          </cell>
          <cell r="X389"/>
          <cell r="Y389" t="str">
            <v>Luz Adriana Guerrero Guevera</v>
          </cell>
          <cell r="Z389" t="str">
            <v>Profesional grupo asistencia técnica</v>
          </cell>
        </row>
        <row r="390">
          <cell r="B390" t="str">
            <v>18-137-389</v>
          </cell>
          <cell r="C390" t="str">
            <v>Caquetá</v>
          </cell>
          <cell r="D390" t="str">
            <v>Fundación Huellas de mi Tierra</v>
          </cell>
          <cell r="E390" t="str">
            <v>828001918-4</v>
          </cell>
          <cell r="F390" t="str">
            <v>Sandra Milena Claros Penna</v>
          </cell>
          <cell r="G390"/>
          <cell r="H390" t="str">
            <v>Calle 22 No. 11-67 Barrio La Consolata</v>
          </cell>
          <cell r="I390" t="str">
            <v>Florencia</v>
          </cell>
          <cell r="J390" t="str">
            <v>Florencia 2</v>
          </cell>
          <cell r="K390">
            <v>4377491</v>
          </cell>
          <cell r="L390"/>
          <cell r="M390" t="str">
            <v>ong.huellasdemitierra@hotmail.com</v>
          </cell>
          <cell r="N390" t="str">
            <v>SRD</v>
          </cell>
          <cell r="O390" t="str">
            <v>Intervención de apoyo psicosocial</v>
          </cell>
          <cell r="P390"/>
          <cell r="Q390" t="str">
            <v>Con PARD</v>
          </cell>
          <cell r="R390"/>
          <cell r="S390" t="str">
            <v>1800-168-2021</v>
          </cell>
          <cell r="T390">
            <v>40</v>
          </cell>
          <cell r="U390">
            <v>44546</v>
          </cell>
          <cell r="V390">
            <v>44547</v>
          </cell>
          <cell r="W390">
            <v>44773</v>
          </cell>
          <cell r="X390">
            <v>106583340</v>
          </cell>
          <cell r="Y390" t="str">
            <v>Mercedes Penagos Escobar</v>
          </cell>
          <cell r="Z390" t="str">
            <v>Coordinador centro zonal</v>
          </cell>
        </row>
        <row r="391">
          <cell r="B391" t="str">
            <v>18-127-390</v>
          </cell>
          <cell r="C391" t="str">
            <v>Caquetá</v>
          </cell>
          <cell r="D391" t="str">
            <v>Fundación FUNDAR</v>
          </cell>
          <cell r="E391" t="str">
            <v>900725751-1</v>
          </cell>
          <cell r="F391" t="str">
            <v>Olga Leonor Arenas De Silva</v>
          </cell>
          <cell r="G391"/>
          <cell r="H391" t="str">
            <v>Carrera 8 No. 7-15 Barrio La Estrella</v>
          </cell>
          <cell r="I391" t="str">
            <v>Florencia</v>
          </cell>
          <cell r="J391" t="str">
            <v>Florencia 1 - Florencia 2</v>
          </cell>
          <cell r="K391">
            <v>4363096</v>
          </cell>
          <cell r="L391"/>
          <cell r="M391" t="str">
            <v>proteccionfundar@gmail.com</v>
          </cell>
          <cell r="N391" t="str">
            <v>SRD</v>
          </cell>
          <cell r="O391" t="str">
            <v>Hogar sustituto entidad</v>
          </cell>
          <cell r="P391"/>
          <cell r="Q391" t="str">
            <v>HS: Vulneración - Discapacidad</v>
          </cell>
          <cell r="R391"/>
          <cell r="S391" t="str">
            <v>1800-173-2021</v>
          </cell>
          <cell r="T391">
            <v>278</v>
          </cell>
          <cell r="U391">
            <v>44546</v>
          </cell>
          <cell r="V391">
            <v>44546</v>
          </cell>
          <cell r="W391">
            <v>44773</v>
          </cell>
          <cell r="X391">
            <v>2876232096</v>
          </cell>
          <cell r="Y391" t="str">
            <v>Mercedes Penagos Escobar - Jenny Esperanza Romero Gonzalez - Sandra Soraya Rodriguez Berrio - Diana Marcela Rojas Ramirez</v>
          </cell>
          <cell r="Z391" t="str">
            <v>Coordinador centro zonal</v>
          </cell>
        </row>
        <row r="392">
          <cell r="B392" t="str">
            <v>18-127-391</v>
          </cell>
          <cell r="C392" t="str">
            <v>Caquetá</v>
          </cell>
          <cell r="D392" t="str">
            <v>Fundación FUNDAR</v>
          </cell>
          <cell r="E392" t="str">
            <v>900725751-1</v>
          </cell>
          <cell r="F392" t="str">
            <v>Olga Leonor Arenas De Silva</v>
          </cell>
          <cell r="G392"/>
          <cell r="H392" t="str">
            <v>Calle 5 No. 5-34 Barrio Cincuentenario</v>
          </cell>
          <cell r="I392" t="str">
            <v>Belén De Los Andaquíes</v>
          </cell>
          <cell r="J392" t="str">
            <v>Belen de los Andaquies</v>
          </cell>
          <cell r="K392"/>
          <cell r="L392"/>
          <cell r="M392" t="str">
            <v>proteccionfundar@gmail.com</v>
          </cell>
          <cell r="N392" t="str">
            <v>SRD</v>
          </cell>
          <cell r="O392" t="str">
            <v>Hogar sustituto entidad</v>
          </cell>
          <cell r="P392"/>
          <cell r="Q392" t="str">
            <v>HS: Vulneración - Discapacidad</v>
          </cell>
          <cell r="R392"/>
          <cell r="S392" t="str">
            <v>1800-173-2021</v>
          </cell>
          <cell r="T392"/>
          <cell r="U392">
            <v>44546</v>
          </cell>
          <cell r="V392">
            <v>44546</v>
          </cell>
          <cell r="W392">
            <v>44773</v>
          </cell>
          <cell r="X392"/>
          <cell r="Y392" t="str">
            <v>Mercedes Penagos Escobar - Jenny Esperanza Romero Gonzalez - Sandra Soraya Rodriguez Berrio - Diana Marcela Rojas Ramirez</v>
          </cell>
          <cell r="Z392" t="str">
            <v>Coordinador centro zonal</v>
          </cell>
        </row>
        <row r="393">
          <cell r="B393" t="str">
            <v>18-127-392</v>
          </cell>
          <cell r="C393" t="str">
            <v>Caquetá</v>
          </cell>
          <cell r="D393" t="str">
            <v>Fundación FUNDAR</v>
          </cell>
          <cell r="E393" t="str">
            <v>900725751-1</v>
          </cell>
          <cell r="F393" t="str">
            <v>Olga Leonor Arenas De Silva</v>
          </cell>
          <cell r="G393"/>
          <cell r="H393" t="str">
            <v>Carrera 7 No. 5-17 Barrio Las Damas</v>
          </cell>
          <cell r="I393" t="str">
            <v>Puerto Rico</v>
          </cell>
          <cell r="J393" t="str">
            <v>Puerto Rico</v>
          </cell>
          <cell r="K393"/>
          <cell r="L393"/>
          <cell r="M393" t="str">
            <v>proteccionfundar@gmail.com</v>
          </cell>
          <cell r="N393" t="str">
            <v>SRD</v>
          </cell>
          <cell r="O393" t="str">
            <v>Hogar sustituto entidad</v>
          </cell>
          <cell r="P393"/>
          <cell r="Q393" t="str">
            <v>HS: Vulneración - Discapacidad</v>
          </cell>
          <cell r="R393"/>
          <cell r="S393" t="str">
            <v>1800-173-2021</v>
          </cell>
          <cell r="T393"/>
          <cell r="U393">
            <v>44546</v>
          </cell>
          <cell r="V393">
            <v>44546</v>
          </cell>
          <cell r="W393">
            <v>44773</v>
          </cell>
          <cell r="X393"/>
          <cell r="Y393" t="str">
            <v>Mercedes Penagos Escobar - Jenny Esperanza Romero Gonzalez - Sandra Soraya Rodriguez Berrio - Diana Marcela Rojas Ramirez</v>
          </cell>
          <cell r="Z393" t="str">
            <v>Coordinador centro zonal</v>
          </cell>
        </row>
        <row r="394">
          <cell r="B394" t="str">
            <v>18-114-393</v>
          </cell>
          <cell r="C394" t="str">
            <v>Caquetá</v>
          </cell>
          <cell r="D394" t="str">
            <v>Fundación Dignitas</v>
          </cell>
          <cell r="E394" t="str">
            <v>900843968-6</v>
          </cell>
          <cell r="F394" t="str">
            <v>Quellys Rodriguez Zuñiga</v>
          </cell>
          <cell r="G394"/>
          <cell r="H394" t="str">
            <v>Carrera 15 No. 7-02 Barrio Juan XXIII</v>
          </cell>
          <cell r="I394" t="str">
            <v>Florencia</v>
          </cell>
          <cell r="J394" t="str">
            <v>Florencia 1 - Florencia 2</v>
          </cell>
          <cell r="K394">
            <v>4355832</v>
          </cell>
          <cell r="L394">
            <v>3505685965</v>
          </cell>
          <cell r="M394" t="str">
            <v>fundaciondignitascaqueta@gmail.com</v>
          </cell>
          <cell r="N394" t="str">
            <v>SRD</v>
          </cell>
          <cell r="O394" t="str">
            <v>Apoyo psicológico especializado</v>
          </cell>
          <cell r="P394"/>
          <cell r="Q394" t="str">
            <v>Con PARD</v>
          </cell>
          <cell r="R394"/>
          <cell r="S394" t="str">
            <v>1800-174-2021</v>
          </cell>
          <cell r="T394">
            <v>102</v>
          </cell>
          <cell r="U394">
            <v>44546</v>
          </cell>
          <cell r="V394">
            <v>44546</v>
          </cell>
          <cell r="W394">
            <v>44773</v>
          </cell>
          <cell r="X394">
            <v>219140880</v>
          </cell>
          <cell r="Y394" t="str">
            <v>Mercedes Penagos Escobar - Jenny Esperanza Romero Gonzalez</v>
          </cell>
          <cell r="Z394" t="str">
            <v>Coordinador centro zonal</v>
          </cell>
        </row>
        <row r="395">
          <cell r="B395" t="str">
            <v>18-228-394</v>
          </cell>
          <cell r="C395" t="str">
            <v>Caquetá</v>
          </cell>
          <cell r="D395" t="str">
            <v>Horizontes fundación para el amor y la salud</v>
          </cell>
          <cell r="E395" t="str">
            <v>900114253-1</v>
          </cell>
          <cell r="F395" t="str">
            <v>Dora Luz Ortiz Morales</v>
          </cell>
          <cell r="G395"/>
          <cell r="H395" t="str">
            <v>Calle 7 No. 7-04 Barrio La Estrella</v>
          </cell>
          <cell r="I395" t="str">
            <v>Florencia</v>
          </cell>
          <cell r="J395" t="str">
            <v>Florencia 2</v>
          </cell>
          <cell r="K395">
            <v>4358108</v>
          </cell>
          <cell r="L395"/>
          <cell r="M395" t="str">
            <v>srpa.horizontesfundacion@yahoo.com</v>
          </cell>
          <cell r="N395" t="str">
            <v>SRPA</v>
          </cell>
          <cell r="O395" t="str">
            <v>Intervención de apoyo RAJ</v>
          </cell>
          <cell r="P395"/>
          <cell r="Q395" t="str">
            <v>RAJ</v>
          </cell>
          <cell r="R395"/>
          <cell r="S395" t="str">
            <v>1800-169-2021</v>
          </cell>
          <cell r="T395">
            <v>5</v>
          </cell>
          <cell r="U395">
            <v>44546</v>
          </cell>
          <cell r="V395">
            <v>44546</v>
          </cell>
          <cell r="W395">
            <v>44773</v>
          </cell>
          <cell r="X395">
            <v>13858463</v>
          </cell>
          <cell r="Y395" t="str">
            <v>Mercedes Penagos Escobar</v>
          </cell>
          <cell r="Z395" t="str">
            <v>Coordinador centro zonal</v>
          </cell>
        </row>
        <row r="396">
          <cell r="B396" t="str">
            <v>18-228-395</v>
          </cell>
          <cell r="C396" t="str">
            <v>Caquetá</v>
          </cell>
          <cell r="D396" t="str">
            <v>Horizontes fundación para el amor y la salud</v>
          </cell>
          <cell r="E396" t="str">
            <v>900114253-1</v>
          </cell>
          <cell r="F396" t="str">
            <v>Dora Luz Ortiz Morales</v>
          </cell>
          <cell r="G396"/>
          <cell r="H396" t="str">
            <v>Calle 7 No. 7-04 Barrio La Estrella</v>
          </cell>
          <cell r="I396" t="str">
            <v>Florencia</v>
          </cell>
          <cell r="J396" t="str">
            <v>Florencia 2</v>
          </cell>
          <cell r="K396">
            <v>4358108</v>
          </cell>
          <cell r="L396"/>
          <cell r="M396" t="str">
            <v>srpa.horizontesfundacion@yahoo.com</v>
          </cell>
          <cell r="N396" t="str">
            <v>SRPA</v>
          </cell>
          <cell r="O396" t="str">
            <v>Prestación de servicios sociales a la comunidad</v>
          </cell>
          <cell r="P396"/>
          <cell r="Q396" t="str">
            <v>SRPA</v>
          </cell>
          <cell r="R396"/>
          <cell r="S396" t="str">
            <v>1800-170-2021</v>
          </cell>
          <cell r="T396">
            <v>9</v>
          </cell>
          <cell r="U396">
            <v>44546</v>
          </cell>
          <cell r="V396">
            <v>44546</v>
          </cell>
          <cell r="W396">
            <v>44773</v>
          </cell>
          <cell r="X396">
            <v>22481280</v>
          </cell>
          <cell r="Y396" t="str">
            <v>Mercedes Penagos Escobar</v>
          </cell>
          <cell r="Z396" t="str">
            <v>Coordinador centro zonal</v>
          </cell>
        </row>
        <row r="397">
          <cell r="B397" t="str">
            <v>18-228-396</v>
          </cell>
          <cell r="C397" t="str">
            <v>Caquetá</v>
          </cell>
          <cell r="D397" t="str">
            <v>Horizontes fundación para el amor y la salud</v>
          </cell>
          <cell r="E397" t="str">
            <v>900114253-1</v>
          </cell>
          <cell r="F397" t="str">
            <v>Dora Luz Ortiz Morales</v>
          </cell>
          <cell r="G397"/>
          <cell r="H397" t="str">
            <v>Calle 7 No. 7-04 Barrio La Estrella</v>
          </cell>
          <cell r="I397" t="str">
            <v>Florencia</v>
          </cell>
          <cell r="J397" t="str">
            <v>Florencia 2</v>
          </cell>
          <cell r="K397">
            <v>4358108</v>
          </cell>
          <cell r="L397"/>
          <cell r="M397" t="str">
            <v>srpa.horizontesfundacion@yahoo.com</v>
          </cell>
          <cell r="N397" t="str">
            <v>SRPA</v>
          </cell>
          <cell r="O397" t="str">
            <v>Libertad vigilada – asistida</v>
          </cell>
          <cell r="P397"/>
          <cell r="Q397" t="str">
            <v>SRPA</v>
          </cell>
          <cell r="R397"/>
          <cell r="S397" t="str">
            <v>1800-171-2021</v>
          </cell>
          <cell r="T397">
            <v>25</v>
          </cell>
          <cell r="U397">
            <v>44546</v>
          </cell>
          <cell r="V397">
            <v>44546</v>
          </cell>
          <cell r="W397">
            <v>44773</v>
          </cell>
          <cell r="X397">
            <v>90662675</v>
          </cell>
          <cell r="Y397" t="str">
            <v>Mercedes Penagos Escobar</v>
          </cell>
          <cell r="Z397" t="str">
            <v>Coordinador centro zonal</v>
          </cell>
        </row>
        <row r="398">
          <cell r="B398" t="str">
            <v>18-228-397</v>
          </cell>
          <cell r="C398" t="str">
            <v>Caquetá</v>
          </cell>
          <cell r="D398" t="str">
            <v>Horizontes fundación para el amor y la salud</v>
          </cell>
          <cell r="E398" t="str">
            <v>900114253-1</v>
          </cell>
          <cell r="F398" t="str">
            <v>Dora Luz Ortiz Morales</v>
          </cell>
          <cell r="G398"/>
          <cell r="H398" t="str">
            <v>Carrera 11 No. 2-60 Barrio Pueblo Nuevo</v>
          </cell>
          <cell r="I398" t="str">
            <v>Florencia</v>
          </cell>
          <cell r="J398" t="str">
            <v>Florencia 2</v>
          </cell>
          <cell r="K398">
            <v>4358108</v>
          </cell>
          <cell r="L398"/>
          <cell r="M398" t="str">
            <v>srpa.horizontesfundacion@yahoo.com</v>
          </cell>
          <cell r="N398" t="str">
            <v>SRPA</v>
          </cell>
          <cell r="O398" t="str">
            <v>Centro de internamiento preventivo</v>
          </cell>
          <cell r="P398"/>
          <cell r="Q398" t="str">
            <v>SRPA</v>
          </cell>
          <cell r="R398"/>
          <cell r="S398" t="str">
            <v>1800-172-2021</v>
          </cell>
          <cell r="T398">
            <v>12</v>
          </cell>
          <cell r="U398">
            <v>44546</v>
          </cell>
          <cell r="V398">
            <v>44546</v>
          </cell>
          <cell r="W398">
            <v>44773</v>
          </cell>
          <cell r="X398">
            <v>198329826</v>
          </cell>
          <cell r="Y398" t="str">
            <v>Mercedes Penagos Escobar</v>
          </cell>
          <cell r="Z398" t="str">
            <v>Coordinador centro zonal</v>
          </cell>
        </row>
        <row r="399">
          <cell r="B399" t="str">
            <v>18-228-398</v>
          </cell>
          <cell r="C399" t="str">
            <v>Caquetá</v>
          </cell>
          <cell r="D399" t="str">
            <v>Horizontes fundación para el amor y la salud</v>
          </cell>
          <cell r="E399" t="str">
            <v>900114253-1</v>
          </cell>
          <cell r="F399" t="str">
            <v>Dora Luz Ortiz Morales</v>
          </cell>
          <cell r="G399"/>
          <cell r="H399" t="str">
            <v>Carrera 11 No. 2-60 Barrio Pueblo Nuevo</v>
          </cell>
          <cell r="I399" t="str">
            <v>Florencia</v>
          </cell>
          <cell r="J399" t="str">
            <v>Florencia 2</v>
          </cell>
          <cell r="K399">
            <v>4358108</v>
          </cell>
          <cell r="L399"/>
          <cell r="M399" t="str">
            <v>srpa.horizontesfundacion@yahoo.com</v>
          </cell>
          <cell r="N399" t="str">
            <v>SRPA</v>
          </cell>
          <cell r="O399" t="str">
            <v>Centro transitorio</v>
          </cell>
          <cell r="P399"/>
          <cell r="Q399" t="str">
            <v>SRPA</v>
          </cell>
          <cell r="R399"/>
          <cell r="S399" t="str">
            <v>1800-172-2021</v>
          </cell>
          <cell r="T399">
            <v>3</v>
          </cell>
          <cell r="U399">
            <v>44546</v>
          </cell>
          <cell r="V399">
            <v>44546</v>
          </cell>
          <cell r="W399">
            <v>44773</v>
          </cell>
          <cell r="X399">
            <v>46209181</v>
          </cell>
          <cell r="Y399" t="str">
            <v>Mercedes Penagos Escobar</v>
          </cell>
          <cell r="Z399" t="str">
            <v>Coordinador centro zonal</v>
          </cell>
        </row>
        <row r="400">
          <cell r="B400" t="str">
            <v>85-177-399</v>
          </cell>
          <cell r="C400" t="str">
            <v>Casanare</v>
          </cell>
          <cell r="D400" t="str">
            <v>Fundación para el progreso de la Orinoquia - FUNDEPRO</v>
          </cell>
          <cell r="E400" t="str">
            <v>822002132-5</v>
          </cell>
          <cell r="F400" t="str">
            <v>Martha Mejia De Romero</v>
          </cell>
          <cell r="G400"/>
          <cell r="H400" t="str">
            <v>Carrera 9 No. 6-30 Barrio El Progreso</v>
          </cell>
          <cell r="I400" t="str">
            <v>Villanueva</v>
          </cell>
          <cell r="J400" t="str">
            <v>Villanueva</v>
          </cell>
          <cell r="K400"/>
          <cell r="L400">
            <v>3219337971</v>
          </cell>
          <cell r="M400" t="str">
            <v>apoyopsicologico@fundepro.co</v>
          </cell>
          <cell r="N400" t="str">
            <v>SRD</v>
          </cell>
          <cell r="O400" t="str">
            <v>Apoyo psicológico especializado</v>
          </cell>
          <cell r="P400"/>
          <cell r="Q400" t="str">
            <v>Con PARD</v>
          </cell>
          <cell r="R400"/>
          <cell r="S400" t="str">
            <v>143-2021</v>
          </cell>
          <cell r="T400">
            <v>55</v>
          </cell>
          <cell r="U400">
            <v>44545</v>
          </cell>
          <cell r="V400">
            <v>44546</v>
          </cell>
          <cell r="W400">
            <v>44773</v>
          </cell>
          <cell r="X400">
            <v>118164200</v>
          </cell>
          <cell r="Y400" t="str">
            <v>Sandra Liliana Chaparro - Sandra Avila Cristaño</v>
          </cell>
          <cell r="Z400" t="str">
            <v>Coordinador centro zonal</v>
          </cell>
        </row>
        <row r="401">
          <cell r="B401" t="str">
            <v>85-177-400</v>
          </cell>
          <cell r="C401" t="str">
            <v>Casanare</v>
          </cell>
          <cell r="D401" t="str">
            <v>Fundación para el progreso de la Orinoquia - FUNDEPRO</v>
          </cell>
          <cell r="E401" t="str">
            <v>822002132-5</v>
          </cell>
          <cell r="F401" t="str">
            <v>Martha Mejia De Romero</v>
          </cell>
          <cell r="G401"/>
          <cell r="H401" t="str">
            <v>Calle 16 No. 3-53</v>
          </cell>
          <cell r="I401" t="str">
            <v>Paz De Ariporo</v>
          </cell>
          <cell r="J401" t="str">
            <v>Paz De Ariporo</v>
          </cell>
          <cell r="K401"/>
          <cell r="L401">
            <v>3219337971</v>
          </cell>
          <cell r="M401" t="str">
            <v>apoyopsicologico@fundepro.co</v>
          </cell>
          <cell r="N401" t="str">
            <v>SRD</v>
          </cell>
          <cell r="O401" t="str">
            <v>Apoyo psicológico especializado</v>
          </cell>
          <cell r="P401"/>
          <cell r="Q401" t="str">
            <v>Con PARD</v>
          </cell>
          <cell r="R401"/>
          <cell r="S401" t="str">
            <v>143-2021</v>
          </cell>
          <cell r="T401">
            <v>55</v>
          </cell>
          <cell r="U401">
            <v>44545</v>
          </cell>
          <cell r="V401">
            <v>44546</v>
          </cell>
          <cell r="W401">
            <v>44773</v>
          </cell>
          <cell r="X401">
            <v>118164200</v>
          </cell>
          <cell r="Y401" t="str">
            <v>Sandra Liliana Chaparro - Sandra Avila Cristaño</v>
          </cell>
          <cell r="Z401" t="str">
            <v>Coordinador centro zonal</v>
          </cell>
        </row>
        <row r="402">
          <cell r="B402" t="str">
            <v>85-177-401</v>
          </cell>
          <cell r="C402" t="str">
            <v>Casanare</v>
          </cell>
          <cell r="D402" t="str">
            <v>Fundación para el progreso de la Orinoquia - FUNDEPRO</v>
          </cell>
          <cell r="E402" t="str">
            <v>822002132-5</v>
          </cell>
          <cell r="F402" t="str">
            <v>Martha Mejia De Romero</v>
          </cell>
          <cell r="G402"/>
          <cell r="H402" t="str">
            <v>Calle 17 No. 28-21 Barrio Juan Pablo</v>
          </cell>
          <cell r="I402" t="str">
            <v>Yopal</v>
          </cell>
          <cell r="J402" t="str">
            <v>Yopal</v>
          </cell>
          <cell r="K402"/>
          <cell r="L402">
            <v>3219337971</v>
          </cell>
          <cell r="M402" t="str">
            <v>apoyopsicologico@fundepro.co</v>
          </cell>
          <cell r="N402" t="str">
            <v>SRD</v>
          </cell>
          <cell r="O402" t="str">
            <v>Apoyo psicológico especializado</v>
          </cell>
          <cell r="P402"/>
          <cell r="Q402" t="str">
            <v>Con PARD</v>
          </cell>
          <cell r="R402"/>
          <cell r="S402" t="str">
            <v>144-2021</v>
          </cell>
          <cell r="T402">
            <v>144</v>
          </cell>
          <cell r="U402">
            <v>44546</v>
          </cell>
          <cell r="V402">
            <v>44546</v>
          </cell>
          <cell r="W402">
            <v>44773</v>
          </cell>
          <cell r="X402">
            <v>309375360</v>
          </cell>
          <cell r="Y402" t="str">
            <v>Nidia Milena Bohorquez</v>
          </cell>
          <cell r="Z402" t="str">
            <v>Coordinador centro zonal</v>
          </cell>
        </row>
        <row r="403">
          <cell r="B403" t="str">
            <v>85-177-402</v>
          </cell>
          <cell r="C403" t="str">
            <v>Casanare</v>
          </cell>
          <cell r="D403" t="str">
            <v>Fundación para el progreso de la Orinoquia - FUNDEPRO</v>
          </cell>
          <cell r="E403" t="str">
            <v>822002132-5</v>
          </cell>
          <cell r="F403" t="str">
            <v>Martha Mejia De Romero</v>
          </cell>
          <cell r="G403"/>
          <cell r="H403" t="str">
            <v>Carrera 7 Calle 21 Casa 170 Barrio Villa De San Jorge</v>
          </cell>
          <cell r="I403" t="str">
            <v>Yopal</v>
          </cell>
          <cell r="J403" t="str">
            <v>Paz De Ariporo</v>
          </cell>
          <cell r="K403"/>
          <cell r="L403">
            <v>3168194522</v>
          </cell>
          <cell r="M403" t="str">
            <v>hogarsustitutovp.fundepro@gmail.com</v>
          </cell>
          <cell r="N403" t="str">
            <v>SRD</v>
          </cell>
          <cell r="O403" t="str">
            <v>Hogar sustituto entidad</v>
          </cell>
          <cell r="P403"/>
          <cell r="Q403" t="str">
            <v>HS: Vulneración - Discapacidad</v>
          </cell>
          <cell r="R403"/>
          <cell r="S403" t="str">
            <v>146-2021</v>
          </cell>
          <cell r="T403">
            <v>73</v>
          </cell>
          <cell r="U403">
            <v>44550</v>
          </cell>
          <cell r="V403">
            <v>44546</v>
          </cell>
          <cell r="W403">
            <v>44773</v>
          </cell>
          <cell r="X403">
            <v>378749440</v>
          </cell>
          <cell r="Y403" t="str">
            <v>Sandra Liliana Chaparro - Sandra Avila Cristaño</v>
          </cell>
          <cell r="Z403" t="str">
            <v>Coordinador centro zonal</v>
          </cell>
        </row>
        <row r="404">
          <cell r="B404" t="str">
            <v>85-177-403</v>
          </cell>
          <cell r="C404" t="str">
            <v>Casanare</v>
          </cell>
          <cell r="D404" t="str">
            <v>Fundación para el progreso de la Orinoquia - FUNDEPRO</v>
          </cell>
          <cell r="E404" t="str">
            <v>822002132-5</v>
          </cell>
          <cell r="F404" t="str">
            <v>Martha Mejia De Romero</v>
          </cell>
          <cell r="G404"/>
          <cell r="H404" t="str">
            <v>Carrera 6 No. 8-46 Barrio Progreso</v>
          </cell>
          <cell r="I404" t="str">
            <v>Villanueva</v>
          </cell>
          <cell r="J404" t="str">
            <v>Villanueva</v>
          </cell>
          <cell r="K404"/>
          <cell r="L404">
            <v>3168194522</v>
          </cell>
          <cell r="M404" t="str">
            <v>hogarsustitutovp.fundepro@gmail.com</v>
          </cell>
          <cell r="N404" t="str">
            <v>SRD</v>
          </cell>
          <cell r="O404" t="str">
            <v>Hogar sustituto entidad</v>
          </cell>
          <cell r="P404"/>
          <cell r="Q404" t="str">
            <v>HS: Vulneración - Discapacidad</v>
          </cell>
          <cell r="R404"/>
          <cell r="S404" t="str">
            <v>146-2021</v>
          </cell>
          <cell r="T404">
            <v>140</v>
          </cell>
          <cell r="U404">
            <v>44545</v>
          </cell>
          <cell r="V404">
            <v>44546</v>
          </cell>
          <cell r="W404">
            <v>44773</v>
          </cell>
          <cell r="X404">
            <v>1400326431</v>
          </cell>
          <cell r="Y404" t="str">
            <v>Sandra Liliana Chaparro - Sandra Avila Cristaño</v>
          </cell>
          <cell r="Z404" t="str">
            <v>Coordinador centro zonal</v>
          </cell>
        </row>
        <row r="405">
          <cell r="B405" t="str">
            <v>85-177-404</v>
          </cell>
          <cell r="C405" t="str">
            <v>Casanare</v>
          </cell>
          <cell r="D405" t="str">
            <v>Fundación para el progreso de la Orinoquia - FUNDEPRO</v>
          </cell>
          <cell r="E405" t="str">
            <v>822002132-5</v>
          </cell>
          <cell r="F405" t="str">
            <v>Martha Mejia De Romero</v>
          </cell>
          <cell r="G405"/>
          <cell r="H405" t="str">
            <v>Calle 16A No. 26-80 Barrio Los Helechos</v>
          </cell>
          <cell r="I405" t="str">
            <v>Yopal</v>
          </cell>
          <cell r="J405" t="str">
            <v>Yopal</v>
          </cell>
          <cell r="K405"/>
          <cell r="L405">
            <v>3143879002</v>
          </cell>
          <cell r="M405" t="str">
            <v>hogarsustitutovp.fundepro@gmail.com</v>
          </cell>
          <cell r="N405" t="str">
            <v>SRD</v>
          </cell>
          <cell r="O405" t="str">
            <v>Hogar sustituto entidad</v>
          </cell>
          <cell r="P405"/>
          <cell r="Q405" t="str">
            <v>HS: Vulneración - Discapacidad</v>
          </cell>
          <cell r="R405"/>
          <cell r="S405" t="str">
            <v>147-2021</v>
          </cell>
          <cell r="T405">
            <v>200</v>
          </cell>
          <cell r="U405">
            <v>44546</v>
          </cell>
          <cell r="V405">
            <v>44546</v>
          </cell>
          <cell r="W405">
            <v>44773</v>
          </cell>
          <cell r="X405">
            <v>1984842334</v>
          </cell>
          <cell r="Y405" t="str">
            <v>Nidia Milena Bohorquez</v>
          </cell>
          <cell r="Z405" t="str">
            <v>Coordinador centro zonal</v>
          </cell>
        </row>
        <row r="406">
          <cell r="B406" t="str">
            <v>85-75-405</v>
          </cell>
          <cell r="C406" t="str">
            <v>Casanare</v>
          </cell>
          <cell r="D406" t="str">
            <v>Corporación social fé y futuro - Corpofé</v>
          </cell>
          <cell r="E406" t="str">
            <v>900552478-1</v>
          </cell>
          <cell r="F406" t="str">
            <v>José Manuel Bernal Carreño</v>
          </cell>
          <cell r="G406"/>
          <cell r="H406" t="str">
            <v>Kilómetro 7 Vía Sirivana</v>
          </cell>
          <cell r="I406" t="str">
            <v>Yopal</v>
          </cell>
          <cell r="J406" t="str">
            <v>Yopal</v>
          </cell>
          <cell r="K406"/>
          <cell r="L406">
            <v>3118987867</v>
          </cell>
          <cell r="M406" t="str">
            <v>centrokairosyopal@gmail.com</v>
          </cell>
          <cell r="N406" t="str">
            <v>SRPA</v>
          </cell>
          <cell r="O406" t="str">
            <v>Centro de atención especializada</v>
          </cell>
          <cell r="P406"/>
          <cell r="Q406" t="str">
            <v>SRPA</v>
          </cell>
          <cell r="R406"/>
          <cell r="S406" t="str">
            <v>145-2021</v>
          </cell>
          <cell r="T406">
            <v>46</v>
          </cell>
          <cell r="U406">
            <v>44546</v>
          </cell>
          <cell r="V406">
            <v>44546</v>
          </cell>
          <cell r="W406">
            <v>44773</v>
          </cell>
          <cell r="X406">
            <v>712584068</v>
          </cell>
          <cell r="Y406" t="str">
            <v>Nidia Milena Bohorquez</v>
          </cell>
          <cell r="Z406" t="str">
            <v>Coordinador centro zonal</v>
          </cell>
        </row>
        <row r="407">
          <cell r="B407" t="str">
            <v>85-75-406</v>
          </cell>
          <cell r="C407" t="str">
            <v>Casanare</v>
          </cell>
          <cell r="D407" t="str">
            <v>Corporación social fé y futuro - Corpofé</v>
          </cell>
          <cell r="E407" t="str">
            <v>900552478-1</v>
          </cell>
          <cell r="F407" t="str">
            <v>José Manuel Bernal Carreño</v>
          </cell>
          <cell r="G407"/>
          <cell r="H407" t="str">
            <v>Kilómetro 7 Vía Sirivana</v>
          </cell>
          <cell r="I407" t="str">
            <v>Yopal</v>
          </cell>
          <cell r="J407" t="str">
            <v>Yopal</v>
          </cell>
          <cell r="K407"/>
          <cell r="L407">
            <v>3118987867</v>
          </cell>
          <cell r="M407" t="str">
            <v>centrokairosyopal@gmail.com</v>
          </cell>
          <cell r="N407" t="str">
            <v>SRPA</v>
          </cell>
          <cell r="O407" t="str">
            <v>Centro de internamiento preventivo</v>
          </cell>
          <cell r="P407"/>
          <cell r="Q407" t="str">
            <v>SRPA</v>
          </cell>
          <cell r="R407"/>
          <cell r="S407" t="str">
            <v>145-2021</v>
          </cell>
          <cell r="T407">
            <v>15</v>
          </cell>
          <cell r="U407">
            <v>44546</v>
          </cell>
          <cell r="V407">
            <v>44546</v>
          </cell>
          <cell r="W407">
            <v>44773</v>
          </cell>
          <cell r="X407">
            <v>231834960</v>
          </cell>
          <cell r="Y407" t="str">
            <v>Nidia Milena Bohorquez</v>
          </cell>
          <cell r="Z407" t="str">
            <v>Coordinador centro zonal</v>
          </cell>
        </row>
        <row r="408">
          <cell r="B408" t="str">
            <v>85-75-407</v>
          </cell>
          <cell r="C408" t="str">
            <v>Casanare</v>
          </cell>
          <cell r="D408" t="str">
            <v>Corporación social fé y futuro - Corpofé</v>
          </cell>
          <cell r="E408" t="str">
            <v>900552478-1</v>
          </cell>
          <cell r="F408" t="str">
            <v>José Manuel Bernal Carreño</v>
          </cell>
          <cell r="G408"/>
          <cell r="H408" t="str">
            <v>Calle 38 No. 23-19 Villas De San Juan</v>
          </cell>
          <cell r="I408" t="str">
            <v>Yopal</v>
          </cell>
          <cell r="J408" t="str">
            <v>Yopal</v>
          </cell>
          <cell r="K408"/>
          <cell r="L408">
            <v>3003907419</v>
          </cell>
          <cell r="M408" t="str">
            <v>noprivativa.corpofeyopal@gmail.com</v>
          </cell>
          <cell r="N408" t="str">
            <v>SRPA</v>
          </cell>
          <cell r="O408" t="str">
            <v>Intervención de apoyo RAJ</v>
          </cell>
          <cell r="P408"/>
          <cell r="Q408" t="str">
            <v>RAJ</v>
          </cell>
          <cell r="R408"/>
          <cell r="S408" t="str">
            <v>148-2021</v>
          </cell>
          <cell r="T408">
            <v>15</v>
          </cell>
          <cell r="U408">
            <v>44546</v>
          </cell>
          <cell r="V408">
            <v>44546</v>
          </cell>
          <cell r="W408">
            <v>44773</v>
          </cell>
          <cell r="X408">
            <v>41575388</v>
          </cell>
          <cell r="Y408" t="str">
            <v>Nidia Milena Bohorquez</v>
          </cell>
          <cell r="Z408" t="str">
            <v>Coordinador centro zonal</v>
          </cell>
        </row>
        <row r="409">
          <cell r="B409" t="str">
            <v>85-75-408</v>
          </cell>
          <cell r="C409" t="str">
            <v>Casanare</v>
          </cell>
          <cell r="D409" t="str">
            <v>Corporación social fé y futuro - Corpofé</v>
          </cell>
          <cell r="E409" t="str">
            <v>900552478-1</v>
          </cell>
          <cell r="F409" t="str">
            <v>José Manuel Bernal Carreño</v>
          </cell>
          <cell r="G409"/>
          <cell r="H409" t="str">
            <v>Calle 38 No. 23-19 Villas De San Juan</v>
          </cell>
          <cell r="I409" t="str">
            <v>Yopal</v>
          </cell>
          <cell r="J409" t="str">
            <v>Yopal</v>
          </cell>
          <cell r="K409"/>
          <cell r="L409">
            <v>3003907419</v>
          </cell>
          <cell r="M409" t="str">
            <v>noprivativa.corpofeyopal@gmail.com</v>
          </cell>
          <cell r="N409" t="str">
            <v>SRPA</v>
          </cell>
          <cell r="O409" t="str">
            <v>Libertad vigilada – asistida</v>
          </cell>
          <cell r="P409"/>
          <cell r="Q409" t="str">
            <v>SRPA</v>
          </cell>
          <cell r="R409"/>
          <cell r="S409" t="str">
            <v>149-2021</v>
          </cell>
          <cell r="T409">
            <v>30</v>
          </cell>
          <cell r="U409">
            <v>44546</v>
          </cell>
          <cell r="V409">
            <v>44546</v>
          </cell>
          <cell r="W409">
            <v>44773</v>
          </cell>
          <cell r="X409">
            <v>108795210</v>
          </cell>
          <cell r="Y409" t="str">
            <v>Nidia Milena Bohorquez</v>
          </cell>
          <cell r="Z409" t="str">
            <v>Coordinador centro zonal</v>
          </cell>
        </row>
        <row r="410">
          <cell r="B410" t="str">
            <v>19-77-409</v>
          </cell>
          <cell r="C410" t="str">
            <v>Cauca</v>
          </cell>
          <cell r="D410" t="str">
            <v>Corporación unida por el desarrollo - CORPUDESA</v>
          </cell>
          <cell r="E410" t="str">
            <v>900208959-7</v>
          </cell>
          <cell r="F410" t="str">
            <v>Adrian Eduardo Ocampo Escobar</v>
          </cell>
          <cell r="G410"/>
          <cell r="H410" t="str">
            <v>Calle 8 No. 11-28 Barrio Centenario</v>
          </cell>
          <cell r="I410" t="str">
            <v>Santander De Quilichao</v>
          </cell>
          <cell r="J410" t="str">
            <v>Norte</v>
          </cell>
          <cell r="K410"/>
          <cell r="L410">
            <v>3163541058</v>
          </cell>
          <cell r="M410" t="str">
            <v>iapsicologicoespecializado.quilichao@corpudesa.org
administracion@corpudesa.org</v>
          </cell>
          <cell r="N410" t="str">
            <v>SRD</v>
          </cell>
          <cell r="O410" t="str">
            <v>Apoyo psicológico especializado</v>
          </cell>
          <cell r="P410"/>
          <cell r="Q410" t="str">
            <v>Con PARD</v>
          </cell>
          <cell r="R410"/>
          <cell r="S410" t="str">
            <v>1900-387-2021</v>
          </cell>
          <cell r="T410">
            <v>100</v>
          </cell>
          <cell r="U410">
            <v>44546</v>
          </cell>
          <cell r="V410">
            <v>44546</v>
          </cell>
          <cell r="W410">
            <v>44773</v>
          </cell>
          <cell r="X410">
            <v>524219360</v>
          </cell>
          <cell r="Y410" t="str">
            <v>Diana Marcela Guzman Doncel</v>
          </cell>
          <cell r="Z410" t="str">
            <v>Profesional grupo asistencia técnica</v>
          </cell>
        </row>
        <row r="411">
          <cell r="B411" t="str">
            <v>19-77-410</v>
          </cell>
          <cell r="C411" t="str">
            <v>Cauca</v>
          </cell>
          <cell r="D411" t="str">
            <v>Corporación unida por el desarrollo - CORPUDESA</v>
          </cell>
          <cell r="E411" t="str">
            <v>900208959-7</v>
          </cell>
          <cell r="F411" t="str">
            <v>Adrian Eduardo Ocampo Escobar</v>
          </cell>
          <cell r="G411"/>
          <cell r="H411" t="str">
            <v>Carrera 26 No. 6-56 Barrio Santa Helena</v>
          </cell>
          <cell r="I411" t="str">
            <v>Popayán</v>
          </cell>
          <cell r="J411" t="str">
            <v>Popayán</v>
          </cell>
          <cell r="K411"/>
          <cell r="L411">
            <v>3163541058</v>
          </cell>
          <cell r="M411" t="str">
            <v>administracion@corpudesa.org</v>
          </cell>
          <cell r="N411" t="str">
            <v>SRD</v>
          </cell>
          <cell r="O411" t="str">
            <v>Apoyo psicológico especializado</v>
          </cell>
          <cell r="P411"/>
          <cell r="Q411" t="str">
            <v>Con PARD</v>
          </cell>
          <cell r="R411"/>
          <cell r="S411" t="str">
            <v>1900-387-2021</v>
          </cell>
          <cell r="T411">
            <v>144</v>
          </cell>
          <cell r="U411">
            <v>44546</v>
          </cell>
          <cell r="V411">
            <v>44546</v>
          </cell>
          <cell r="W411">
            <v>44773</v>
          </cell>
          <cell r="X411"/>
          <cell r="Y411" t="str">
            <v>Diana Marcela Guzman Doncel</v>
          </cell>
          <cell r="Z411" t="str">
            <v>Profesional grupo asistencia técnica</v>
          </cell>
        </row>
        <row r="412">
          <cell r="B412" t="str">
            <v>19-182-411</v>
          </cell>
          <cell r="C412" t="str">
            <v>Cauca</v>
          </cell>
          <cell r="D412" t="str">
            <v>Fundación para la orientación familiar - FUNOF</v>
          </cell>
          <cell r="E412" t="str">
            <v>891310770-2</v>
          </cell>
          <cell r="F412" t="str">
            <v>Julieta Arboleda Arciniegas</v>
          </cell>
          <cell r="G412"/>
          <cell r="H412" t="str">
            <v>Carrera 13 No. 10-48 Barrio las Américas</v>
          </cell>
          <cell r="I412" t="str">
            <v>Popayán</v>
          </cell>
          <cell r="J412" t="str">
            <v>Popayán -Sur - Macizo</v>
          </cell>
          <cell r="K412"/>
          <cell r="L412">
            <v>3043732983</v>
          </cell>
          <cell r="M412" t="str">
            <v>coordinadorfunofpopayan@gmail.com
administrativo@funof.org</v>
          </cell>
          <cell r="N412" t="str">
            <v>SRD</v>
          </cell>
          <cell r="O412" t="str">
            <v>Intervención de apoyo psicosocial</v>
          </cell>
          <cell r="P412"/>
          <cell r="Q412" t="str">
            <v>Con PARD</v>
          </cell>
          <cell r="R412"/>
          <cell r="S412" t="str">
            <v>1900-388-2021</v>
          </cell>
          <cell r="T412">
            <v>90</v>
          </cell>
          <cell r="U412">
            <v>44546</v>
          </cell>
          <cell r="V412">
            <v>44546</v>
          </cell>
          <cell r="W412">
            <v>44773</v>
          </cell>
          <cell r="X412">
            <v>556897952</v>
          </cell>
          <cell r="Y412" t="str">
            <v>Diana Marcela Guzman Doncel</v>
          </cell>
          <cell r="Z412" t="str">
            <v>Profesional grupo asistencia técnica</v>
          </cell>
        </row>
        <row r="413">
          <cell r="B413" t="str">
            <v>19-182-412</v>
          </cell>
          <cell r="C413" t="str">
            <v>Cauca</v>
          </cell>
          <cell r="D413" t="str">
            <v>Fundación para la orientación familiar - FUNOF</v>
          </cell>
          <cell r="E413" t="str">
            <v>891310770-2</v>
          </cell>
          <cell r="F413" t="str">
            <v>Julieta Arboleda Arciniegas</v>
          </cell>
          <cell r="G413"/>
          <cell r="H413" t="str">
            <v>Carrera 14 No. 13-44 Barrio el Limonar</v>
          </cell>
          <cell r="I413" t="str">
            <v>Santander De Quilichao</v>
          </cell>
          <cell r="J413" t="str">
            <v>Norte</v>
          </cell>
          <cell r="K413"/>
          <cell r="L413">
            <v>3135480524</v>
          </cell>
          <cell r="M413" t="str">
            <v>intervencionfunofsantander@gmail.com
administrativo@funof.org</v>
          </cell>
          <cell r="N413" t="str">
            <v>SRD</v>
          </cell>
          <cell r="O413" t="str">
            <v>Intervención de apoyo psicosocial</v>
          </cell>
          <cell r="P413"/>
          <cell r="Q413" t="str">
            <v>Con PARD</v>
          </cell>
          <cell r="R413"/>
          <cell r="S413" t="str">
            <v>1900-388-2021</v>
          </cell>
          <cell r="T413">
            <v>80</v>
          </cell>
          <cell r="U413">
            <v>44546</v>
          </cell>
          <cell r="V413">
            <v>44546</v>
          </cell>
          <cell r="W413">
            <v>44773</v>
          </cell>
          <cell r="X413"/>
          <cell r="Y413" t="str">
            <v>Diana Marcela Guzman Doncel</v>
          </cell>
          <cell r="Z413" t="str">
            <v>Profesional grupo asistencia técnica</v>
          </cell>
        </row>
        <row r="414">
          <cell r="B414" t="str">
            <v>19-182-413</v>
          </cell>
          <cell r="C414" t="str">
            <v>Cauca</v>
          </cell>
          <cell r="D414" t="str">
            <v>Fundación para la orientación familiar - FUNOF</v>
          </cell>
          <cell r="E414" t="str">
            <v>891310770-2</v>
          </cell>
          <cell r="F414" t="str">
            <v>Julieta Arboleda Arciniegas</v>
          </cell>
          <cell r="G414"/>
          <cell r="H414" t="str">
            <v>Calle 9 No. 3-68 Barrio el Rosario</v>
          </cell>
          <cell r="I414" t="str">
            <v>Piendamó</v>
          </cell>
          <cell r="J414" t="str">
            <v>Centro</v>
          </cell>
          <cell r="K414">
            <v>8353539</v>
          </cell>
          <cell r="L414">
            <v>3113776890</v>
          </cell>
          <cell r="M414" t="str">
            <v>coordinadorfunofpopayan@gmail.com
administrativo@funof.org</v>
          </cell>
          <cell r="N414" t="str">
            <v>SRD</v>
          </cell>
          <cell r="O414" t="str">
            <v>Intervención de apoyo psicosocial</v>
          </cell>
          <cell r="P414"/>
          <cell r="Q414" t="str">
            <v>Con PARD</v>
          </cell>
          <cell r="R414"/>
          <cell r="S414" t="str">
            <v>1900-388-2021</v>
          </cell>
          <cell r="T414">
            <v>39</v>
          </cell>
          <cell r="U414">
            <v>44546</v>
          </cell>
          <cell r="V414">
            <v>44546</v>
          </cell>
          <cell r="W414">
            <v>44773</v>
          </cell>
          <cell r="X414"/>
          <cell r="Y414" t="str">
            <v>Diana Marcela Guzman Doncel</v>
          </cell>
          <cell r="Z414" t="str">
            <v>Profesional grupo asistencia técnica</v>
          </cell>
        </row>
        <row r="415">
          <cell r="B415" t="str">
            <v>19-183-414</v>
          </cell>
          <cell r="C415" t="str">
            <v>Cauca</v>
          </cell>
          <cell r="D415" t="str">
            <v>Fundación peldaños</v>
          </cell>
          <cell r="E415" t="str">
            <v>900835131-5</v>
          </cell>
          <cell r="F415" t="str">
            <v>Billy Damian Bastidas Quintero</v>
          </cell>
          <cell r="G415"/>
          <cell r="H415" t="str">
            <v>Vereda el Cerrito - Barrio Corona 2 vía Tribiño</v>
          </cell>
          <cell r="I415" t="str">
            <v>Santander De Quilichao</v>
          </cell>
          <cell r="J415" t="str">
            <v>Norte</v>
          </cell>
          <cell r="K415"/>
          <cell r="L415">
            <v>3008087918</v>
          </cell>
          <cell r="M415" t="str">
            <v>fundapeldcauca@gmail.com</v>
          </cell>
          <cell r="N415" t="str">
            <v>SRD</v>
          </cell>
          <cell r="O415" t="str">
            <v>Internado</v>
          </cell>
          <cell r="P415"/>
          <cell r="Q415" t="str">
            <v>Discapacidad</v>
          </cell>
          <cell r="R415" t="str">
            <v>Intelectual</v>
          </cell>
          <cell r="S415" t="str">
            <v>1900-389-2021</v>
          </cell>
          <cell r="T415">
            <v>41</v>
          </cell>
          <cell r="U415">
            <v>44546</v>
          </cell>
          <cell r="V415">
            <v>44546</v>
          </cell>
          <cell r="W415">
            <v>44773</v>
          </cell>
          <cell r="X415">
            <v>532455324</v>
          </cell>
          <cell r="Y415" t="str">
            <v>Lesset Andrea Lis Guerrero</v>
          </cell>
          <cell r="Z415" t="str">
            <v>Profesional grupo asistencia técnica</v>
          </cell>
        </row>
        <row r="416">
          <cell r="B416" t="str">
            <v>19-242-415</v>
          </cell>
          <cell r="C416" t="str">
            <v>Cauca</v>
          </cell>
          <cell r="D416" t="str">
            <v>ONG Crecer en familia</v>
          </cell>
          <cell r="E416" t="str">
            <v>805020621-1</v>
          </cell>
          <cell r="F416" t="str">
            <v>Zulamita Ana Liliana Kaim Torres</v>
          </cell>
          <cell r="G416"/>
          <cell r="H416" t="str">
            <v>Carrera 21C No. 21B-89 Barrio el retiro</v>
          </cell>
          <cell r="I416" t="str">
            <v>Popayán</v>
          </cell>
          <cell r="J416" t="str">
            <v>Popayán - Centro - Indígena - Macizo - Sur - Costa Pacifica</v>
          </cell>
          <cell r="K416">
            <v>8320660</v>
          </cell>
          <cell r="L416">
            <v>3173515876</v>
          </cell>
          <cell r="M416" t="str">
            <v>crecerenfamilia-cauca@hotmail.com</v>
          </cell>
          <cell r="N416" t="str">
            <v>SRD</v>
          </cell>
          <cell r="O416" t="str">
            <v>Hogar sustituto entidad</v>
          </cell>
          <cell r="P416"/>
          <cell r="Q416" t="str">
            <v>HS: Vulneración - Discapacidad</v>
          </cell>
          <cell r="R416"/>
          <cell r="S416" t="str">
            <v>1900-397-2021</v>
          </cell>
          <cell r="T416">
            <v>446</v>
          </cell>
          <cell r="U416">
            <v>44546</v>
          </cell>
          <cell r="V416">
            <v>44546</v>
          </cell>
          <cell r="W416">
            <v>44773</v>
          </cell>
          <cell r="X416">
            <v>4769898429</v>
          </cell>
          <cell r="Y416" t="str">
            <v>Diana Marcela Guzman Doncel</v>
          </cell>
          <cell r="Z416" t="str">
            <v>Profesional grupo asistencia técnica</v>
          </cell>
        </row>
        <row r="417">
          <cell r="B417" t="str">
            <v>19-242-416</v>
          </cell>
          <cell r="C417" t="str">
            <v>Cauca</v>
          </cell>
          <cell r="D417" t="str">
            <v>ONG Crecer en familia</v>
          </cell>
          <cell r="E417" t="str">
            <v>805020621-1</v>
          </cell>
          <cell r="F417" t="str">
            <v>Zulamita Ana Liliana Kaim Torres</v>
          </cell>
          <cell r="G417"/>
          <cell r="H417" t="str">
            <v>Carrera 17 No. 7-33 Barrio Dorado</v>
          </cell>
          <cell r="I417" t="str">
            <v>Santander De Quilichao</v>
          </cell>
          <cell r="J417" t="str">
            <v>Norte</v>
          </cell>
          <cell r="K417"/>
          <cell r="L417">
            <v>3165282489</v>
          </cell>
          <cell r="M417" t="str">
            <v>crecerenfamilia-cauca@hotmail.com</v>
          </cell>
          <cell r="N417" t="str">
            <v>SRD</v>
          </cell>
          <cell r="O417" t="str">
            <v>Hogar sustituto entidad</v>
          </cell>
          <cell r="P417"/>
          <cell r="Q417" t="str">
            <v>HS: Vulneración - Discapacidad</v>
          </cell>
          <cell r="R417"/>
          <cell r="S417" t="str">
            <v>1900-398-2021</v>
          </cell>
          <cell r="T417">
            <v>70</v>
          </cell>
          <cell r="U417">
            <v>44546</v>
          </cell>
          <cell r="V417">
            <v>44546</v>
          </cell>
          <cell r="W417">
            <v>44773</v>
          </cell>
          <cell r="X417">
            <v>718947206</v>
          </cell>
          <cell r="Y417" t="str">
            <v>Diana Marcela Guzman Doncel</v>
          </cell>
          <cell r="Z417" t="str">
            <v>Profesional grupo asistencia técnica</v>
          </cell>
        </row>
        <row r="418">
          <cell r="B418" t="str">
            <v>19-174-417</v>
          </cell>
          <cell r="C418" t="str">
            <v>Cauca</v>
          </cell>
          <cell r="D418" t="str">
            <v>Fundación para el desarrollo integral del ser - FUNDASER</v>
          </cell>
          <cell r="E418" t="str">
            <v>817004059-6</v>
          </cell>
          <cell r="F418" t="str">
            <v>Uriel Alfonso Medina Orozco</v>
          </cell>
          <cell r="G418"/>
          <cell r="H418" t="str">
            <v>Transversal 8 No. 44N-139 San Bernardino - El Bosque</v>
          </cell>
          <cell r="I418" t="str">
            <v>Popayán</v>
          </cell>
          <cell r="J418" t="str">
            <v>Popayán</v>
          </cell>
          <cell r="K418">
            <v>8329237</v>
          </cell>
          <cell r="L418">
            <v>3155864413</v>
          </cell>
          <cell r="M418" t="str">
            <v>mfundaser@hotmail.com</v>
          </cell>
          <cell r="N418" t="str">
            <v>SRD</v>
          </cell>
          <cell r="O418" t="str">
            <v>Internado</v>
          </cell>
          <cell r="P418"/>
          <cell r="Q418" t="str">
            <v>Con PARD</v>
          </cell>
          <cell r="R418"/>
          <cell r="S418" t="str">
            <v>1900-399-2021</v>
          </cell>
          <cell r="T418">
            <v>150</v>
          </cell>
          <cell r="U418">
            <v>44546</v>
          </cell>
          <cell r="V418">
            <v>44546</v>
          </cell>
          <cell r="W418">
            <v>44773</v>
          </cell>
          <cell r="X418">
            <v>1689107950</v>
          </cell>
          <cell r="Y418" t="str">
            <v>Lesset Andrea Lis Guerrero</v>
          </cell>
          <cell r="Z418" t="str">
            <v>Profesional grupo asistencia técnica</v>
          </cell>
        </row>
        <row r="419">
          <cell r="B419" t="str">
            <v>19-47-418</v>
          </cell>
          <cell r="C419" t="str">
            <v>Cauca</v>
          </cell>
          <cell r="D419" t="str">
            <v>Congregación religiosos terciarios capuchinos nuestra señora de los dolores</v>
          </cell>
          <cell r="E419" t="str">
            <v>860005068-3</v>
          </cell>
          <cell r="F419" t="str">
            <v>Padre Arnoldo De Jesus Acosta Benjumea</v>
          </cell>
          <cell r="G419" t="str">
            <v>Comunidad terapeutica amigoniana exodo</v>
          </cell>
          <cell r="H419" t="str">
            <v>Kilómetro 1 Vía A Totoró</v>
          </cell>
          <cell r="I419" t="str">
            <v>Popayán</v>
          </cell>
          <cell r="J419" t="str">
            <v>Popayán</v>
          </cell>
          <cell r="K419">
            <v>8248722</v>
          </cell>
          <cell r="L419">
            <v>3112025120</v>
          </cell>
          <cell r="M419" t="str">
            <v>kardex.exodo@toribiomaya.org</v>
          </cell>
          <cell r="N419" t="str">
            <v>SRD</v>
          </cell>
          <cell r="O419" t="str">
            <v>Internado</v>
          </cell>
          <cell r="P419"/>
          <cell r="Q419" t="str">
            <v>Con PARD</v>
          </cell>
          <cell r="R419"/>
          <cell r="S419" t="str">
            <v>1900-402-2021</v>
          </cell>
          <cell r="T419">
            <v>45</v>
          </cell>
          <cell r="U419">
            <v>44546</v>
          </cell>
          <cell r="V419">
            <v>44546</v>
          </cell>
          <cell r="W419">
            <v>44773</v>
          </cell>
          <cell r="X419">
            <v>507632385</v>
          </cell>
          <cell r="Y419" t="str">
            <v>Lesset Andrea Lis Guerrero</v>
          </cell>
          <cell r="Z419" t="str">
            <v>Profesional grupo asistencia técnica</v>
          </cell>
        </row>
        <row r="420">
          <cell r="B420" t="str">
            <v>19-120-419</v>
          </cell>
          <cell r="C420" t="str">
            <v>Cauca</v>
          </cell>
          <cell r="D420" t="str">
            <v>Fundación esperanza y amor</v>
          </cell>
          <cell r="E420" t="str">
            <v>900045402-6</v>
          </cell>
          <cell r="F420" t="str">
            <v>Blanca Ligia Burbano Diaz</v>
          </cell>
          <cell r="G420"/>
          <cell r="H420" t="str">
            <v>Carrera 5 No. 5-24 Barrio los Estudiantes</v>
          </cell>
          <cell r="I420" t="str">
            <v>Patía</v>
          </cell>
          <cell r="J420" t="str">
            <v>Sur</v>
          </cell>
          <cell r="K420"/>
          <cell r="L420">
            <v>3128149599</v>
          </cell>
          <cell r="M420" t="str">
            <v>funesperanzayamor@hotmail.com</v>
          </cell>
          <cell r="N420" t="str">
            <v>SRPA</v>
          </cell>
          <cell r="O420" t="str">
            <v>Centro transitorio</v>
          </cell>
          <cell r="P420"/>
          <cell r="Q420" t="str">
            <v>SRPA</v>
          </cell>
          <cell r="R420"/>
          <cell r="S420" t="str">
            <v>1900-390-2021</v>
          </cell>
          <cell r="T420">
            <v>4</v>
          </cell>
          <cell r="U420">
            <v>44546</v>
          </cell>
          <cell r="V420">
            <v>44546</v>
          </cell>
          <cell r="W420">
            <v>44773</v>
          </cell>
          <cell r="X420">
            <v>61612242</v>
          </cell>
          <cell r="Y420" t="str">
            <v>Diana Marcela Guzman Doncel</v>
          </cell>
          <cell r="Z420" t="str">
            <v>Profesional grupo asistencia técnica</v>
          </cell>
        </row>
        <row r="421">
          <cell r="B421" t="str">
            <v>19-182-420</v>
          </cell>
          <cell r="C421" t="str">
            <v>Cauca</v>
          </cell>
          <cell r="D421" t="str">
            <v>Fundación para la orientación familiar - FUNOF</v>
          </cell>
          <cell r="E421" t="str">
            <v>891310770-2</v>
          </cell>
          <cell r="F421" t="str">
            <v>Julieta Arboleda Arciniegas</v>
          </cell>
          <cell r="G421"/>
          <cell r="H421" t="str">
            <v>Carrera 14 No. 13-46</v>
          </cell>
          <cell r="I421" t="str">
            <v>Santander De Quilichao</v>
          </cell>
          <cell r="J421" t="str">
            <v>Norte</v>
          </cell>
          <cell r="K421">
            <v>8296838</v>
          </cell>
          <cell r="L421">
            <v>3175180433</v>
          </cell>
          <cell r="M421" t="str">
            <v>coordifunofsantander@gmail.com
administrativo@funof.org</v>
          </cell>
          <cell r="N421" t="str">
            <v>SRPA</v>
          </cell>
          <cell r="O421" t="str">
            <v>Libertad vigilada – asistida</v>
          </cell>
          <cell r="P421"/>
          <cell r="Q421" t="str">
            <v>SRPA</v>
          </cell>
          <cell r="R421"/>
          <cell r="S421" t="str">
            <v>1900-391-2021</v>
          </cell>
          <cell r="T421">
            <v>50</v>
          </cell>
          <cell r="U421">
            <v>44546</v>
          </cell>
          <cell r="V421">
            <v>44546</v>
          </cell>
          <cell r="W421">
            <v>44773</v>
          </cell>
          <cell r="X421">
            <v>181325350</v>
          </cell>
          <cell r="Y421" t="str">
            <v>Diana Marcela Guzman Doncel</v>
          </cell>
          <cell r="Z421" t="str">
            <v>Profesional grupo asistencia técnica</v>
          </cell>
        </row>
        <row r="422">
          <cell r="B422" t="str">
            <v>19-77-421</v>
          </cell>
          <cell r="C422" t="str">
            <v>Cauca</v>
          </cell>
          <cell r="D422" t="str">
            <v>Corporación unida por el desarrollo - CORPUDESA</v>
          </cell>
          <cell r="E422" t="str">
            <v>900208959-7</v>
          </cell>
          <cell r="F422" t="str">
            <v>Adrian Eduardo Ocampo Escobar</v>
          </cell>
          <cell r="G422"/>
          <cell r="H422" t="str">
            <v>Calle 67N No. 12-157 Bello Horizonte</v>
          </cell>
          <cell r="I422" t="str">
            <v>Popayán</v>
          </cell>
          <cell r="J422" t="str">
            <v>Popayán</v>
          </cell>
          <cell r="K422">
            <v>8339670</v>
          </cell>
          <cell r="L422">
            <v>3058358711</v>
          </cell>
          <cell r="M422" t="str">
            <v>cetras.cauca@corpudesa.org</v>
          </cell>
          <cell r="N422" t="str">
            <v>SRPA</v>
          </cell>
          <cell r="O422" t="str">
            <v>Centro transitorio</v>
          </cell>
          <cell r="P422"/>
          <cell r="Q422" t="str">
            <v>SRPA</v>
          </cell>
          <cell r="R422"/>
          <cell r="S422" t="str">
            <v>1900-392-2021</v>
          </cell>
          <cell r="T422">
            <v>8</v>
          </cell>
          <cell r="U422">
            <v>44546</v>
          </cell>
          <cell r="V422">
            <v>44546</v>
          </cell>
          <cell r="W422">
            <v>44773</v>
          </cell>
          <cell r="X422">
            <v>184836726</v>
          </cell>
          <cell r="Y422" t="str">
            <v>Diana Marcela Guzman Doncel</v>
          </cell>
          <cell r="Z422" t="str">
            <v>Profesional grupo asistencia técnica</v>
          </cell>
        </row>
        <row r="423">
          <cell r="B423" t="str">
            <v>19-77-422</v>
          </cell>
          <cell r="C423" t="str">
            <v>Cauca</v>
          </cell>
          <cell r="D423" t="str">
            <v>Corporación unida por el desarrollo - CORPUDESA</v>
          </cell>
          <cell r="E423" t="str">
            <v>900208959-7</v>
          </cell>
          <cell r="F423" t="str">
            <v>Adrian Eduardo Ocampo Escobar</v>
          </cell>
          <cell r="G423"/>
          <cell r="H423" t="str">
            <v>Alcaldía De Puerto Tejada - Sede Norte</v>
          </cell>
          <cell r="I423" t="str">
            <v>Puerto Tejada</v>
          </cell>
          <cell r="J423" t="str">
            <v>Norte</v>
          </cell>
          <cell r="K423"/>
          <cell r="L423">
            <v>3058358711</v>
          </cell>
          <cell r="M423" t="str">
            <v>cetras.cauca@corpudesa.org</v>
          </cell>
          <cell r="N423" t="str">
            <v>SRPA</v>
          </cell>
          <cell r="O423" t="str">
            <v>Centro transitorio</v>
          </cell>
          <cell r="P423"/>
          <cell r="Q423" t="str">
            <v>SRPA</v>
          </cell>
          <cell r="R423"/>
          <cell r="S423" t="str">
            <v>1900-392-2021</v>
          </cell>
          <cell r="T423">
            <v>4</v>
          </cell>
          <cell r="U423">
            <v>44546</v>
          </cell>
          <cell r="V423">
            <v>44546</v>
          </cell>
          <cell r="W423">
            <v>44773</v>
          </cell>
          <cell r="X423"/>
          <cell r="Y423" t="str">
            <v>Diana Marcela Guzman Doncel</v>
          </cell>
          <cell r="Z423" t="str">
            <v>Profesional grupo asistencia técnica</v>
          </cell>
        </row>
        <row r="424">
          <cell r="B424" t="str">
            <v>19-182-423</v>
          </cell>
          <cell r="C424" t="str">
            <v>Cauca</v>
          </cell>
          <cell r="D424" t="str">
            <v>Fundación para la orientación familiar - FUNOF</v>
          </cell>
          <cell r="E424" t="str">
            <v>891310770-2</v>
          </cell>
          <cell r="F424" t="str">
            <v>Julieta Arboleda Arciniegas</v>
          </cell>
          <cell r="G424"/>
          <cell r="H424" t="str">
            <v>Carrera 13 No. 10-48 Barrio las Américas</v>
          </cell>
          <cell r="I424" t="str">
            <v>Popayán</v>
          </cell>
          <cell r="J424" t="str">
            <v>Popayán</v>
          </cell>
          <cell r="K424">
            <v>8353539</v>
          </cell>
          <cell r="L424">
            <v>3113776890</v>
          </cell>
          <cell r="M424" t="str">
            <v>coordinadorrajpopayan@gmail.com
administrativo@funof.org</v>
          </cell>
          <cell r="N424" t="str">
            <v>SRPA</v>
          </cell>
          <cell r="O424" t="str">
            <v>Intervención de apoyo RAJ</v>
          </cell>
          <cell r="P424"/>
          <cell r="Q424" t="str">
            <v>RAJ</v>
          </cell>
          <cell r="R424"/>
          <cell r="S424" t="str">
            <v>1900-393-2021</v>
          </cell>
          <cell r="T424">
            <v>40</v>
          </cell>
          <cell r="U424">
            <v>44546</v>
          </cell>
          <cell r="V424">
            <v>44546</v>
          </cell>
          <cell r="W424">
            <v>44773</v>
          </cell>
          <cell r="X424">
            <v>110867700</v>
          </cell>
          <cell r="Y424" t="str">
            <v>Diana Marcela Guzman Doncel</v>
          </cell>
          <cell r="Z424" t="str">
            <v>Profesional grupo asistencia técnica</v>
          </cell>
        </row>
        <row r="425">
          <cell r="B425" t="str">
            <v>19-77-424</v>
          </cell>
          <cell r="C425" t="str">
            <v>Cauca</v>
          </cell>
          <cell r="D425" t="str">
            <v>Corporación unida por el desarrollo - CORPUDESA</v>
          </cell>
          <cell r="E425" t="str">
            <v>900208959-7</v>
          </cell>
          <cell r="F425" t="str">
            <v>Adrian Eduardo Ocampo Escobar</v>
          </cell>
          <cell r="G425"/>
          <cell r="H425" t="str">
            <v>Carrera 27A No. 5-24</v>
          </cell>
          <cell r="I425" t="str">
            <v>Popayán</v>
          </cell>
          <cell r="J425" t="str">
            <v>Popayán</v>
          </cell>
          <cell r="K425">
            <v>8368371</v>
          </cell>
          <cell r="L425">
            <v>3058358711</v>
          </cell>
          <cell r="M425" t="str">
            <v>apoyopostinstitucional.popayan@corpudesa.org
administracion@corpudesa.org</v>
          </cell>
          <cell r="N425" t="str">
            <v>SRPA</v>
          </cell>
          <cell r="O425" t="str">
            <v>Apoyo postinstitucional – SRPA</v>
          </cell>
          <cell r="P425"/>
          <cell r="Q425" t="str">
            <v>SRPA</v>
          </cell>
          <cell r="R425"/>
          <cell r="S425" t="str">
            <v>1900-394-2021</v>
          </cell>
          <cell r="T425">
            <v>80</v>
          </cell>
          <cell r="U425">
            <v>44546</v>
          </cell>
          <cell r="V425">
            <v>44546</v>
          </cell>
          <cell r="W425">
            <v>44773</v>
          </cell>
          <cell r="X425">
            <v>229719680</v>
          </cell>
          <cell r="Y425" t="str">
            <v>Diana Marcela Guzman Doncel</v>
          </cell>
          <cell r="Z425" t="str">
            <v>Profesional grupo asistencia técnica</v>
          </cell>
        </row>
        <row r="426">
          <cell r="B426" t="str">
            <v>19-77-425</v>
          </cell>
          <cell r="C426" t="str">
            <v>Cauca</v>
          </cell>
          <cell r="D426" t="str">
            <v>Corporación unida por el desarrollo - CORPUDESA</v>
          </cell>
          <cell r="E426" t="str">
            <v>900208959-7</v>
          </cell>
          <cell r="F426" t="str">
            <v>Adrian Eduardo Ocampo Escobar</v>
          </cell>
          <cell r="G426"/>
          <cell r="H426" t="str">
            <v>Carrera 27A No. 5-24</v>
          </cell>
          <cell r="I426" t="str">
            <v>Popayán</v>
          </cell>
          <cell r="J426" t="str">
            <v>Popayán</v>
          </cell>
          <cell r="K426">
            <v>8368371</v>
          </cell>
          <cell r="L426">
            <v>3058358711</v>
          </cell>
          <cell r="M426" t="str">
            <v>prestacionservicioscomunidad.popayan@corpudesa.org
administracion@corpudesa.org</v>
          </cell>
          <cell r="N426" t="str">
            <v>SRPA</v>
          </cell>
          <cell r="O426" t="str">
            <v>Prestación de servicios sociales a la comunidad</v>
          </cell>
          <cell r="P426"/>
          <cell r="Q426" t="str">
            <v>SRPA</v>
          </cell>
          <cell r="R426"/>
          <cell r="S426" t="str">
            <v>1900-395-2021</v>
          </cell>
          <cell r="T426">
            <v>15</v>
          </cell>
          <cell r="U426">
            <v>44546</v>
          </cell>
          <cell r="V426">
            <v>44546</v>
          </cell>
          <cell r="W426">
            <v>44773</v>
          </cell>
          <cell r="X426">
            <v>37468800</v>
          </cell>
          <cell r="Y426" t="str">
            <v>Diana Marcela Guzman Doncel</v>
          </cell>
          <cell r="Z426" t="str">
            <v>Profesional grupo asistencia técnica</v>
          </cell>
        </row>
        <row r="427">
          <cell r="B427" t="str">
            <v>19-77-426</v>
          </cell>
          <cell r="C427" t="str">
            <v>Cauca</v>
          </cell>
          <cell r="D427" t="str">
            <v>Corporación unida por el desarrollo - CORPUDESA</v>
          </cell>
          <cell r="E427" t="str">
            <v>900208959-7</v>
          </cell>
          <cell r="F427" t="str">
            <v>Adrian Eduardo Ocampo Escobar</v>
          </cell>
          <cell r="G427"/>
          <cell r="H427" t="str">
            <v>Carrera 27A No. 6-65 Barrio santa Helena</v>
          </cell>
          <cell r="I427" t="str">
            <v>Popayán</v>
          </cell>
          <cell r="J427" t="str">
            <v>Popayán</v>
          </cell>
          <cell r="K427">
            <v>8339641</v>
          </cell>
          <cell r="L427">
            <v>3163541058</v>
          </cell>
          <cell r="M427" t="str">
            <v>libertadvigilada.popayan@corpudesa.org
administracion@corpudesa.org</v>
          </cell>
          <cell r="N427" t="str">
            <v>SRPA</v>
          </cell>
          <cell r="O427" t="str">
            <v>Libertad vigilada – asistida</v>
          </cell>
          <cell r="P427"/>
          <cell r="Q427" t="str">
            <v>SRPA</v>
          </cell>
          <cell r="R427"/>
          <cell r="S427" t="str">
            <v>1900-396-2021</v>
          </cell>
          <cell r="T427">
            <v>35</v>
          </cell>
          <cell r="U427">
            <v>44546</v>
          </cell>
          <cell r="V427">
            <v>44546</v>
          </cell>
          <cell r="W427">
            <v>44773</v>
          </cell>
          <cell r="X427">
            <v>126927745</v>
          </cell>
          <cell r="Y427" t="str">
            <v>Diana Marcela Guzman Doncel</v>
          </cell>
          <cell r="Z427" t="str">
            <v>Profesional grupo asistencia técnica</v>
          </cell>
        </row>
        <row r="428">
          <cell r="B428" t="str">
            <v>19-47-427</v>
          </cell>
          <cell r="C428" t="str">
            <v>Cauca</v>
          </cell>
          <cell r="D428" t="str">
            <v>Congregación religiosos terciarios capuchinos nuestra señora de los dolores</v>
          </cell>
          <cell r="E428" t="str">
            <v>860005068-3</v>
          </cell>
          <cell r="F428" t="str">
            <v>Padre Arnoldo De Jesus Acosta Benjumea</v>
          </cell>
          <cell r="G428"/>
          <cell r="H428" t="str">
            <v>Carrera 8 No. 74N-0</v>
          </cell>
          <cell r="I428" t="str">
            <v>Popayán</v>
          </cell>
          <cell r="J428" t="str">
            <v>Popayán</v>
          </cell>
          <cell r="K428">
            <v>8333808</v>
          </cell>
          <cell r="L428">
            <v>3108979296</v>
          </cell>
          <cell r="M428" t="str">
            <v>direccion@toribiomaya.org</v>
          </cell>
          <cell r="N428" t="str">
            <v>SRPA</v>
          </cell>
          <cell r="O428" t="str">
            <v>Internado RAJ</v>
          </cell>
          <cell r="P428"/>
          <cell r="Q428" t="str">
            <v>RAJ</v>
          </cell>
          <cell r="R428"/>
          <cell r="S428" t="str">
            <v>1900-400-2021</v>
          </cell>
          <cell r="T428">
            <v>80</v>
          </cell>
          <cell r="U428">
            <v>44546</v>
          </cell>
          <cell r="V428">
            <v>44546</v>
          </cell>
          <cell r="W428">
            <v>44773</v>
          </cell>
          <cell r="X428">
            <v>1031591240</v>
          </cell>
          <cell r="Y428" t="str">
            <v>Lesset Andrea Lis Guerrero</v>
          </cell>
          <cell r="Z428" t="str">
            <v>Profesional grupo asistencia técnica</v>
          </cell>
        </row>
        <row r="429">
          <cell r="B429" t="str">
            <v>19-47-428</v>
          </cell>
          <cell r="C429" t="str">
            <v>Cauca</v>
          </cell>
          <cell r="D429" t="str">
            <v>Congregación religiosos terciarios capuchinos nuestra señora de los dolores</v>
          </cell>
          <cell r="E429" t="str">
            <v>860005068-3</v>
          </cell>
          <cell r="F429" t="str">
            <v>Padre Arnoldo De Jesus Acosta Benjumea</v>
          </cell>
          <cell r="G429"/>
          <cell r="H429" t="str">
            <v>Carrera 8 No. 74N-0</v>
          </cell>
          <cell r="I429" t="str">
            <v>Popayán</v>
          </cell>
          <cell r="J429" t="str">
            <v>Popayán</v>
          </cell>
          <cell r="K429">
            <v>8333808</v>
          </cell>
          <cell r="L429">
            <v>3108979296</v>
          </cell>
          <cell r="M429" t="str">
            <v>direccion@toribiomaya.org</v>
          </cell>
          <cell r="N429" t="str">
            <v>SRPA</v>
          </cell>
          <cell r="O429" t="str">
            <v>Centro de atención especializada</v>
          </cell>
          <cell r="P429"/>
          <cell r="Q429" t="str">
            <v>SRPA</v>
          </cell>
          <cell r="R429"/>
          <cell r="S429" t="str">
            <v>1900-401-2021</v>
          </cell>
          <cell r="T429">
            <v>100</v>
          </cell>
          <cell r="U429">
            <v>44546</v>
          </cell>
          <cell r="V429">
            <v>44546</v>
          </cell>
          <cell r="W429">
            <v>44773</v>
          </cell>
          <cell r="X429">
            <v>1899863701</v>
          </cell>
          <cell r="Y429" t="str">
            <v>Lesset Andrea Lis Guerrero</v>
          </cell>
          <cell r="Z429" t="str">
            <v>Profesional grupo asistencia técnica</v>
          </cell>
        </row>
        <row r="430">
          <cell r="B430" t="str">
            <v>19-47-429</v>
          </cell>
          <cell r="C430" t="str">
            <v>Cauca</v>
          </cell>
          <cell r="D430" t="str">
            <v>Congregación religiosos terciarios capuchinos nuestra señora de los dolores</v>
          </cell>
          <cell r="E430" t="str">
            <v>860005068-3</v>
          </cell>
          <cell r="F430" t="str">
            <v>Padre Arnoldo De Jesus Acosta Benjumea</v>
          </cell>
          <cell r="G430"/>
          <cell r="H430" t="str">
            <v>Carrera 8 No. 74N-0</v>
          </cell>
          <cell r="I430" t="str">
            <v>Popayán</v>
          </cell>
          <cell r="J430" t="str">
            <v>Popayán</v>
          </cell>
          <cell r="K430">
            <v>8333808</v>
          </cell>
          <cell r="L430">
            <v>3108979296</v>
          </cell>
          <cell r="M430" t="str">
            <v>direccion@toribiomaya.org</v>
          </cell>
          <cell r="N430" t="str">
            <v>SRPA</v>
          </cell>
          <cell r="O430" t="str">
            <v>Centro de internamiento preventivo</v>
          </cell>
          <cell r="P430"/>
          <cell r="Q430" t="str">
            <v>SRPA</v>
          </cell>
          <cell r="R430"/>
          <cell r="S430" t="str">
            <v>1900-401-2021</v>
          </cell>
          <cell r="T430">
            <v>14</v>
          </cell>
          <cell r="U430">
            <v>44546</v>
          </cell>
          <cell r="V430">
            <v>44546</v>
          </cell>
          <cell r="W430">
            <v>44773</v>
          </cell>
          <cell r="X430"/>
          <cell r="Y430" t="str">
            <v>Lesset Andrea Lis Guerrero</v>
          </cell>
          <cell r="Z430" t="str">
            <v>Profesional grupo asistencia técnica</v>
          </cell>
        </row>
        <row r="431">
          <cell r="B431" t="str">
            <v>20-86-430</v>
          </cell>
          <cell r="C431" t="str">
            <v>Cesar</v>
          </cell>
          <cell r="D431" t="str">
            <v>Fundación buscando un mejor futuro</v>
          </cell>
          <cell r="E431" t="str">
            <v>900782188-5</v>
          </cell>
          <cell r="F431" t="str">
            <v>Carmen Torres Zapata</v>
          </cell>
          <cell r="G431"/>
          <cell r="H431" t="str">
            <v>Calle 9C No. 12-51 Barrio San Joaquin</v>
          </cell>
          <cell r="I431" t="str">
            <v>Valledupar</v>
          </cell>
          <cell r="J431" t="str">
            <v>Valledupar 2</v>
          </cell>
          <cell r="K431"/>
          <cell r="L431">
            <v>3107242963</v>
          </cell>
          <cell r="M431" t="str">
            <v>c.cordinadorabmf@gmail.com</v>
          </cell>
          <cell r="N431" t="str">
            <v>SRD</v>
          </cell>
          <cell r="O431" t="str">
            <v>Internado</v>
          </cell>
          <cell r="P431"/>
          <cell r="Q431" t="str">
            <v>Victimas de violencia sexual</v>
          </cell>
          <cell r="R431"/>
          <cell r="S431" t="str">
            <v>2000-253-2021</v>
          </cell>
          <cell r="T431">
            <v>33</v>
          </cell>
          <cell r="U431">
            <v>44543</v>
          </cell>
          <cell r="V431">
            <v>44543</v>
          </cell>
          <cell r="W431">
            <v>44773</v>
          </cell>
          <cell r="X431">
            <v>374863540</v>
          </cell>
          <cell r="Y431" t="str">
            <v>Zobeida Galvan Vega</v>
          </cell>
          <cell r="Z431" t="str">
            <v>Coordinador centro zonal</v>
          </cell>
        </row>
        <row r="432">
          <cell r="B432" t="str">
            <v>20-214-431</v>
          </cell>
          <cell r="C432" t="str">
            <v>Cesar</v>
          </cell>
          <cell r="D432" t="str">
            <v>Fundación una ilusión</v>
          </cell>
          <cell r="E432" t="str">
            <v>900771149-0</v>
          </cell>
          <cell r="F432" t="str">
            <v>Susana Herrera Salazar</v>
          </cell>
          <cell r="G432"/>
          <cell r="H432" t="str">
            <v>Carrera 19 No. 6B-24 Valledupar</v>
          </cell>
          <cell r="I432" t="str">
            <v>Valledupar</v>
          </cell>
          <cell r="J432" t="str">
            <v>Valledupar 2</v>
          </cell>
          <cell r="K432"/>
          <cell r="L432">
            <v>3145438159</v>
          </cell>
          <cell r="M432" t="str">
            <v>funilusion326@hotmail.com</v>
          </cell>
          <cell r="N432" t="str">
            <v>SRD</v>
          </cell>
          <cell r="O432" t="str">
            <v>Intervención de apoyo psicosocial</v>
          </cell>
          <cell r="P432"/>
          <cell r="Q432" t="str">
            <v>Con PARD</v>
          </cell>
          <cell r="R432"/>
          <cell r="S432" t="str">
            <v>2000-256-2021</v>
          </cell>
          <cell r="T432">
            <v>100</v>
          </cell>
          <cell r="U432">
            <v>44546</v>
          </cell>
          <cell r="V432">
            <v>44546</v>
          </cell>
          <cell r="W432">
            <v>44773</v>
          </cell>
          <cell r="X432">
            <v>266458350</v>
          </cell>
          <cell r="Y432" t="str">
            <v>Zobeida Galvan Vega</v>
          </cell>
          <cell r="Z432" t="str">
            <v>Coordinador centro zonal</v>
          </cell>
        </row>
        <row r="433">
          <cell r="B433" t="str">
            <v>20-24-432</v>
          </cell>
          <cell r="C433" t="str">
            <v>Cesar</v>
          </cell>
          <cell r="D433" t="str">
            <v>Asociación popular de mujeres del Cesar</v>
          </cell>
          <cell r="E433" t="str">
            <v>824002211-6</v>
          </cell>
          <cell r="F433" t="str">
            <v>Jose Rafael Vega Ariza</v>
          </cell>
          <cell r="G433"/>
          <cell r="H433" t="str">
            <v>Calle 26 No. 18-30 Barrio Simon Bolivar</v>
          </cell>
          <cell r="I433" t="str">
            <v>Valledupar</v>
          </cell>
          <cell r="J433" t="str">
            <v>Valledupar 2</v>
          </cell>
          <cell r="K433"/>
          <cell r="L433">
            <v>3012095557</v>
          </cell>
          <cell r="M433" t="str">
            <v>aspomujeres@hotmail.com</v>
          </cell>
          <cell r="N433" t="str">
            <v>SRD</v>
          </cell>
          <cell r="O433" t="str">
            <v>Intervención de apoyo psicosocial</v>
          </cell>
          <cell r="P433"/>
          <cell r="Q433" t="str">
            <v>Con PARD</v>
          </cell>
          <cell r="R433"/>
          <cell r="S433" t="str">
            <v>2000-257-2021</v>
          </cell>
          <cell r="T433">
            <v>150</v>
          </cell>
          <cell r="U433">
            <v>44546</v>
          </cell>
          <cell r="V433">
            <v>44546</v>
          </cell>
          <cell r="W433">
            <v>44773</v>
          </cell>
          <cell r="X433">
            <v>1598750100</v>
          </cell>
          <cell r="Y433" t="str">
            <v>Zobeida Galvan Vega</v>
          </cell>
          <cell r="Z433" t="str">
            <v>Coordinador centro zonal</v>
          </cell>
        </row>
        <row r="434">
          <cell r="B434" t="str">
            <v>20-24-433</v>
          </cell>
          <cell r="C434" t="str">
            <v>Cesar</v>
          </cell>
          <cell r="D434" t="str">
            <v>Asociación popular de mujeres del Cesar</v>
          </cell>
          <cell r="E434" t="str">
            <v>824002211-6</v>
          </cell>
          <cell r="F434" t="str">
            <v>Jose Rafael Vega Ariza</v>
          </cell>
          <cell r="G434"/>
          <cell r="H434" t="str">
            <v>Calle 26 No. 18-25 Barrio El Tesoro</v>
          </cell>
          <cell r="I434" t="str">
            <v>Agustín Codazzi</v>
          </cell>
          <cell r="J434" t="str">
            <v>Codazzi</v>
          </cell>
          <cell r="K434"/>
          <cell r="L434">
            <v>3167221724</v>
          </cell>
          <cell r="M434" t="str">
            <v>aspocodazzi@hotmail.com</v>
          </cell>
          <cell r="N434" t="str">
            <v>SRD</v>
          </cell>
          <cell r="O434" t="str">
            <v>Intervención de apoyo psicosocial</v>
          </cell>
          <cell r="P434"/>
          <cell r="Q434" t="str">
            <v>Con PARD</v>
          </cell>
          <cell r="R434"/>
          <cell r="S434" t="str">
            <v>2000-257-2021</v>
          </cell>
          <cell r="T434">
            <v>200</v>
          </cell>
          <cell r="U434">
            <v>44546</v>
          </cell>
          <cell r="V434">
            <v>44546</v>
          </cell>
          <cell r="W434">
            <v>44773</v>
          </cell>
          <cell r="X434"/>
          <cell r="Y434" t="str">
            <v>Rosa Felicia Daza Lopez</v>
          </cell>
          <cell r="Z434" t="str">
            <v>Coordinador centro zonal</v>
          </cell>
        </row>
        <row r="435">
          <cell r="B435" t="str">
            <v>20-24-434</v>
          </cell>
          <cell r="C435" t="str">
            <v>Cesar</v>
          </cell>
          <cell r="D435" t="str">
            <v>Asociación popular de mujeres del Cesar</v>
          </cell>
          <cell r="E435" t="str">
            <v>824002211-6</v>
          </cell>
          <cell r="F435" t="str">
            <v>Jose Rafael Vega Ariza</v>
          </cell>
          <cell r="G435"/>
          <cell r="H435" t="str">
            <v>Calle 7 No. 7-35 Barrio Ovelio Jimenez</v>
          </cell>
          <cell r="I435" t="str">
            <v>La Jagua De Ibirico</v>
          </cell>
          <cell r="J435" t="str">
            <v>Codazzi</v>
          </cell>
          <cell r="K435"/>
          <cell r="L435">
            <v>3172582069</v>
          </cell>
          <cell r="M435" t="str">
            <v>aspojagua@hotmail.com</v>
          </cell>
          <cell r="N435" t="str">
            <v>SRD</v>
          </cell>
          <cell r="O435" t="str">
            <v>Intervención de apoyo psicosocial</v>
          </cell>
          <cell r="P435"/>
          <cell r="Q435" t="str">
            <v>Con PARD</v>
          </cell>
          <cell r="R435"/>
          <cell r="S435" t="str">
            <v>2000-257-2021</v>
          </cell>
          <cell r="T435">
            <v>200</v>
          </cell>
          <cell r="U435">
            <v>44546</v>
          </cell>
          <cell r="V435">
            <v>44546</v>
          </cell>
          <cell r="W435">
            <v>44773</v>
          </cell>
          <cell r="X435"/>
          <cell r="Y435" t="str">
            <v>Rosa Felicia Daza Lopez</v>
          </cell>
          <cell r="Z435" t="str">
            <v>Coordinador centro zonal</v>
          </cell>
        </row>
        <row r="436">
          <cell r="B436" t="str">
            <v>20-24-435</v>
          </cell>
          <cell r="C436" t="str">
            <v>Cesar</v>
          </cell>
          <cell r="D436" t="str">
            <v>Asociación popular de mujeres del Cesar</v>
          </cell>
          <cell r="E436" t="str">
            <v>824002211-6</v>
          </cell>
          <cell r="F436" t="str">
            <v>Jose Rafael Vega Ariza</v>
          </cell>
          <cell r="G436"/>
          <cell r="H436" t="str">
            <v>Carrera 3 No. 3-75 Calle El Progreso</v>
          </cell>
          <cell r="I436" t="str">
            <v>Chiriguaná</v>
          </cell>
          <cell r="J436" t="str">
            <v>Chiriguaná</v>
          </cell>
          <cell r="K436"/>
          <cell r="L436">
            <v>3185097084</v>
          </cell>
          <cell r="M436" t="str">
            <v>aspomujereschiriguana@gmail.com</v>
          </cell>
          <cell r="N436" t="str">
            <v>SRD</v>
          </cell>
          <cell r="O436" t="str">
            <v>Intervención de apoyo psicosocial</v>
          </cell>
          <cell r="P436"/>
          <cell r="Q436" t="str">
            <v>Con PARD</v>
          </cell>
          <cell r="R436"/>
          <cell r="S436" t="str">
            <v>2000-257-2021</v>
          </cell>
          <cell r="T436">
            <v>50</v>
          </cell>
          <cell r="U436">
            <v>44546</v>
          </cell>
          <cell r="V436">
            <v>44546</v>
          </cell>
          <cell r="W436">
            <v>44773</v>
          </cell>
          <cell r="X436"/>
          <cell r="Y436" t="str">
            <v>Albenys Salazar Mejia</v>
          </cell>
          <cell r="Z436" t="str">
            <v>Coordinador centro zonal</v>
          </cell>
        </row>
        <row r="437">
          <cell r="B437" t="str">
            <v>20-154-436</v>
          </cell>
          <cell r="C437" t="str">
            <v>Cesar</v>
          </cell>
          <cell r="D437" t="str">
            <v>Fundación menores del futuro</v>
          </cell>
          <cell r="E437" t="str">
            <v>824002319-2</v>
          </cell>
          <cell r="F437" t="str">
            <v>Piedad Rodriguez Cotes</v>
          </cell>
          <cell r="G437"/>
          <cell r="H437" t="str">
            <v>Carrera 6 No 7-64 Barrio Solano Pérez</v>
          </cell>
          <cell r="I437" t="str">
            <v>Aguachica</v>
          </cell>
          <cell r="J437" t="str">
            <v>Aguachica</v>
          </cell>
          <cell r="K437"/>
          <cell r="L437">
            <v>3218246552</v>
          </cell>
          <cell r="M437" t="str">
            <v>fumefuaguachica14@hotmail.com</v>
          </cell>
          <cell r="N437" t="str">
            <v>SRD</v>
          </cell>
          <cell r="O437" t="str">
            <v>Externado</v>
          </cell>
          <cell r="P437" t="str">
            <v>Media jornada</v>
          </cell>
          <cell r="Q437" t="str">
            <v>Con PARD</v>
          </cell>
          <cell r="R437"/>
          <cell r="S437" t="str">
            <v>2000-260-2021</v>
          </cell>
          <cell r="T437">
            <v>100</v>
          </cell>
          <cell r="U437">
            <v>44546</v>
          </cell>
          <cell r="V437">
            <v>44546</v>
          </cell>
          <cell r="W437">
            <v>44773</v>
          </cell>
          <cell r="X437">
            <v>1762233310</v>
          </cell>
          <cell r="Y437" t="str">
            <v>Glenis Galvis Ramos</v>
          </cell>
          <cell r="Z437" t="str">
            <v>Coordinador centro zonal</v>
          </cell>
        </row>
        <row r="438">
          <cell r="B438" t="str">
            <v>20-154-437</v>
          </cell>
          <cell r="C438" t="str">
            <v>Cesar</v>
          </cell>
          <cell r="D438" t="str">
            <v>Fundación menores del futuro</v>
          </cell>
          <cell r="E438" t="str">
            <v>824002319-2</v>
          </cell>
          <cell r="F438" t="str">
            <v>Piedad Rodriguez Cotes</v>
          </cell>
          <cell r="G438"/>
          <cell r="H438" t="str">
            <v>Calle 9 No 15-04 Barrio Luis Hernando Restrepo del Corregimiento de La Loma</v>
          </cell>
          <cell r="I438" t="str">
            <v>El Paso</v>
          </cell>
          <cell r="J438" t="str">
            <v>Chiriguaná</v>
          </cell>
          <cell r="K438"/>
          <cell r="L438">
            <v>3022411841</v>
          </cell>
          <cell r="M438" t="str">
            <v>fumefulaloma@hotmail.com</v>
          </cell>
          <cell r="N438" t="str">
            <v>SRD</v>
          </cell>
          <cell r="O438" t="str">
            <v>Externado</v>
          </cell>
          <cell r="P438" t="str">
            <v>Media jornada</v>
          </cell>
          <cell r="Q438" t="str">
            <v>Con PARD</v>
          </cell>
          <cell r="R438"/>
          <cell r="S438" t="str">
            <v>2000-260-2021</v>
          </cell>
          <cell r="T438">
            <v>70</v>
          </cell>
          <cell r="U438">
            <v>44546</v>
          </cell>
          <cell r="V438">
            <v>44546</v>
          </cell>
          <cell r="W438">
            <v>44773</v>
          </cell>
          <cell r="X438"/>
          <cell r="Y438" t="str">
            <v>Albenys Salazar Mejia</v>
          </cell>
          <cell r="Z438" t="str">
            <v>Coordinador centro zonal</v>
          </cell>
        </row>
        <row r="439">
          <cell r="B439" t="str">
            <v>20-154-438</v>
          </cell>
          <cell r="C439" t="str">
            <v>Cesar</v>
          </cell>
          <cell r="D439" t="str">
            <v>Fundación menores del futuro</v>
          </cell>
          <cell r="E439" t="str">
            <v>824002319-2</v>
          </cell>
          <cell r="F439" t="str">
            <v>Piedad Rodriguez Cotes</v>
          </cell>
          <cell r="G439"/>
          <cell r="H439" t="str">
            <v>Calle 6 C No 19 E-26</v>
          </cell>
          <cell r="I439" t="str">
            <v>Valledupar</v>
          </cell>
          <cell r="J439" t="str">
            <v>Valledupar 2</v>
          </cell>
          <cell r="K439"/>
          <cell r="L439">
            <v>3015012034</v>
          </cell>
          <cell r="M439" t="str">
            <v>fumefuvalledupar@gmail.com</v>
          </cell>
          <cell r="N439" t="str">
            <v>SRD</v>
          </cell>
          <cell r="O439" t="str">
            <v>Externado</v>
          </cell>
          <cell r="P439" t="str">
            <v>Media jornada</v>
          </cell>
          <cell r="Q439" t="str">
            <v>Con PARD</v>
          </cell>
          <cell r="R439"/>
          <cell r="S439" t="str">
            <v>2000-260-2021</v>
          </cell>
          <cell r="T439">
            <v>100</v>
          </cell>
          <cell r="U439">
            <v>44546</v>
          </cell>
          <cell r="V439">
            <v>44546</v>
          </cell>
          <cell r="W439">
            <v>44773</v>
          </cell>
          <cell r="X439"/>
          <cell r="Y439" t="str">
            <v>Zobeida Galvan Vega</v>
          </cell>
          <cell r="Z439" t="str">
            <v>Coordinador centro zonal</v>
          </cell>
        </row>
        <row r="440">
          <cell r="B440" t="str">
            <v>20-154-439</v>
          </cell>
          <cell r="C440" t="str">
            <v>Cesar</v>
          </cell>
          <cell r="D440" t="str">
            <v>Fundación menores del futuro</v>
          </cell>
          <cell r="E440" t="str">
            <v>824002319-2</v>
          </cell>
          <cell r="F440" t="str">
            <v>Piedad Rodriguez Cotes</v>
          </cell>
          <cell r="G440"/>
          <cell r="H440" t="str">
            <v>Calle 3 No. 7-110 Barrio Barranquillita</v>
          </cell>
          <cell r="I440" t="str">
            <v>Chiriguaná</v>
          </cell>
          <cell r="J440" t="str">
            <v>Chiriguaná</v>
          </cell>
          <cell r="K440"/>
          <cell r="L440">
            <v>3114144526</v>
          </cell>
          <cell r="M440" t="str">
            <v>fmf.tichiriguana@hotmail.com</v>
          </cell>
          <cell r="N440" t="str">
            <v>SRD</v>
          </cell>
          <cell r="O440" t="str">
            <v>Externado</v>
          </cell>
          <cell r="P440" t="str">
            <v>Media jornada</v>
          </cell>
          <cell r="Q440" t="str">
            <v>Con PARD</v>
          </cell>
          <cell r="R440"/>
          <cell r="S440" t="str">
            <v>2000-260-2021</v>
          </cell>
          <cell r="T440">
            <v>160</v>
          </cell>
          <cell r="U440">
            <v>44546</v>
          </cell>
          <cell r="V440">
            <v>44546</v>
          </cell>
          <cell r="W440">
            <v>44773</v>
          </cell>
          <cell r="X440"/>
          <cell r="Y440" t="str">
            <v>Albenys Salazar Mejia</v>
          </cell>
          <cell r="Z440" t="str">
            <v>Coordinador centro zonal</v>
          </cell>
        </row>
        <row r="441">
          <cell r="B441" t="str">
            <v>20-215-440</v>
          </cell>
          <cell r="C441" t="str">
            <v>Cesar</v>
          </cell>
          <cell r="D441" t="str">
            <v>Fundación unidos en familia</v>
          </cell>
          <cell r="E441" t="str">
            <v>900901542-1</v>
          </cell>
          <cell r="F441" t="str">
            <v>Marelis Fuscaldo Mendoza</v>
          </cell>
          <cell r="G441"/>
          <cell r="H441" t="str">
            <v>Carrera 11A No. 14-69 Barrio Loperena</v>
          </cell>
          <cell r="I441" t="str">
            <v>Valledupar</v>
          </cell>
          <cell r="J441" t="str">
            <v>Valledupar 2</v>
          </cell>
          <cell r="K441"/>
          <cell r="L441">
            <v>3176608627</v>
          </cell>
          <cell r="M441" t="str">
            <v>unidosenfamilia2016@gmail.com</v>
          </cell>
          <cell r="N441" t="str">
            <v>SRD</v>
          </cell>
          <cell r="O441" t="str">
            <v>Internado</v>
          </cell>
          <cell r="P441"/>
          <cell r="Q441" t="str">
            <v>Con PARD</v>
          </cell>
          <cell r="R441"/>
          <cell r="S441" t="str">
            <v>2000-261-2021</v>
          </cell>
          <cell r="T441">
            <v>56</v>
          </cell>
          <cell r="U441">
            <v>44546</v>
          </cell>
          <cell r="V441">
            <v>44546</v>
          </cell>
          <cell r="W441">
            <v>44773</v>
          </cell>
          <cell r="X441">
            <v>627986968</v>
          </cell>
          <cell r="Y441" t="str">
            <v>Zobeida Galvan Vega</v>
          </cell>
          <cell r="Z441" t="str">
            <v>Coordinador centro zonal</v>
          </cell>
        </row>
        <row r="442">
          <cell r="B442" t="str">
            <v>20-142-441</v>
          </cell>
          <cell r="C442" t="str">
            <v>Cesar</v>
          </cell>
          <cell r="D442" t="str">
            <v>Fundación integral Rosalía Mena</v>
          </cell>
          <cell r="E442" t="str">
            <v>901083719-0</v>
          </cell>
          <cell r="F442" t="str">
            <v>Rosalia Mena Quintero</v>
          </cell>
          <cell r="G442"/>
          <cell r="H442" t="str">
            <v>Calle 13 No 21-37 Segundo piso - Barrio San Juan Bosco</v>
          </cell>
          <cell r="I442" t="str">
            <v>Bosconia</v>
          </cell>
          <cell r="J442" t="str">
            <v>Valledupar 2</v>
          </cell>
          <cell r="K442"/>
          <cell r="L442">
            <v>3176478258</v>
          </cell>
          <cell r="M442" t="str">
            <v>fundacionintegralrm@gmail.com</v>
          </cell>
          <cell r="N442" t="str">
            <v>SRD</v>
          </cell>
          <cell r="O442" t="str">
            <v>Intervención de apoyo psicosocial</v>
          </cell>
          <cell r="P442"/>
          <cell r="Q442" t="str">
            <v>Con PARD</v>
          </cell>
          <cell r="R442"/>
          <cell r="S442" t="str">
            <v>2000-264-2021</v>
          </cell>
          <cell r="T442">
            <v>50</v>
          </cell>
          <cell r="U442">
            <v>44546</v>
          </cell>
          <cell r="V442">
            <v>44546</v>
          </cell>
          <cell r="W442">
            <v>44773</v>
          </cell>
          <cell r="X442">
            <v>133229175</v>
          </cell>
          <cell r="Y442" t="str">
            <v>Zobeida Galvan Vega</v>
          </cell>
          <cell r="Z442" t="str">
            <v>Coordinador centro zonal</v>
          </cell>
        </row>
        <row r="443">
          <cell r="B443" t="str">
            <v>20-126-442</v>
          </cell>
          <cell r="C443" t="str">
            <v>Cesar</v>
          </cell>
          <cell r="D443" t="str">
            <v>Fundación fuente de vida</v>
          </cell>
          <cell r="E443" t="str">
            <v>900197851-1</v>
          </cell>
          <cell r="F443" t="str">
            <v>Yanires Bolaño Duran</v>
          </cell>
          <cell r="G443"/>
          <cell r="H443" t="str">
            <v>Calle16C No. 17-75 Barrio Alfonso Lopez</v>
          </cell>
          <cell r="I443" t="str">
            <v>Valledupar</v>
          </cell>
          <cell r="J443" t="str">
            <v>Valledupar 2</v>
          </cell>
          <cell r="K443"/>
          <cell r="L443">
            <v>3175840733</v>
          </cell>
          <cell r="M443" t="str">
            <v>fundacionfuentedevida20@gmail.com</v>
          </cell>
          <cell r="N443" t="str">
            <v>SRD</v>
          </cell>
          <cell r="O443" t="str">
            <v>Externado</v>
          </cell>
          <cell r="P443" t="str">
            <v>Jornada completa</v>
          </cell>
          <cell r="Q443" t="str">
            <v>Con PARD</v>
          </cell>
          <cell r="R443"/>
          <cell r="S443" t="str">
            <v>2000-269-2021</v>
          </cell>
          <cell r="T443">
            <v>45</v>
          </cell>
          <cell r="U443">
            <v>44546</v>
          </cell>
          <cell r="V443">
            <v>44546</v>
          </cell>
          <cell r="W443">
            <v>44773</v>
          </cell>
          <cell r="X443">
            <v>184419765</v>
          </cell>
          <cell r="Y443" t="str">
            <v>Zobeida Galvan Vega</v>
          </cell>
          <cell r="Z443" t="str">
            <v>Coordinador centro zonal</v>
          </cell>
        </row>
        <row r="444">
          <cell r="B444" t="str">
            <v>20-160-443</v>
          </cell>
          <cell r="C444" t="str">
            <v>Cesar</v>
          </cell>
          <cell r="D444" t="str">
            <v>Fundación niño feliz</v>
          </cell>
          <cell r="E444" t="str">
            <v>800145039-1</v>
          </cell>
          <cell r="F444" t="str">
            <v>Marlene Cecilia Diaz Araujo</v>
          </cell>
          <cell r="G444"/>
          <cell r="H444" t="str">
            <v>Calle 15 No. 18-40 Barrio La Granja</v>
          </cell>
          <cell r="I444" t="str">
            <v>Valledupar</v>
          </cell>
          <cell r="J444" t="str">
            <v>Valledupar 2</v>
          </cell>
          <cell r="K444"/>
          <cell r="L444">
            <v>3113275938</v>
          </cell>
          <cell r="M444" t="str">
            <v>funnifez@gmail.com</v>
          </cell>
          <cell r="N444" t="str">
            <v>SRD</v>
          </cell>
          <cell r="O444" t="str">
            <v>Internado</v>
          </cell>
          <cell r="P444"/>
          <cell r="Q444" t="str">
            <v>Victimas de violencia sexual</v>
          </cell>
          <cell r="R444"/>
          <cell r="S444" t="str">
            <v>2000-271-2021</v>
          </cell>
          <cell r="T444">
            <v>31</v>
          </cell>
          <cell r="U444">
            <v>44546</v>
          </cell>
          <cell r="V444">
            <v>44546</v>
          </cell>
          <cell r="W444">
            <v>44773</v>
          </cell>
          <cell r="X444">
            <v>347635643</v>
          </cell>
          <cell r="Y444" t="str">
            <v>Zobeida Galvan Vega</v>
          </cell>
          <cell r="Z444" t="str">
            <v>Coordinador centro zonal</v>
          </cell>
        </row>
        <row r="445">
          <cell r="B445" t="str">
            <v>20-15-444</v>
          </cell>
          <cell r="C445" t="str">
            <v>Cesar</v>
          </cell>
          <cell r="D445" t="str">
            <v>Asociación de profesionales en programas de promoción y prevención, para la salud, la educación, la familia y la comunidad - APSEFACOM</v>
          </cell>
          <cell r="E445" t="str">
            <v>824002390-6</v>
          </cell>
          <cell r="F445" t="str">
            <v>Sahury Maria Emiliany Ruiz</v>
          </cell>
          <cell r="G445"/>
          <cell r="H445" t="str">
            <v>Calle 13 No. 22-40</v>
          </cell>
          <cell r="I445" t="str">
            <v>Bosconia</v>
          </cell>
          <cell r="J445" t="str">
            <v>Valledupar 2</v>
          </cell>
          <cell r="K445" t="str">
            <v>605 5779450</v>
          </cell>
          <cell r="L445">
            <v>3017923400</v>
          </cell>
          <cell r="M445" t="str">
            <v>externadobosconia98@gmail.com</v>
          </cell>
          <cell r="N445" t="str">
            <v>SRD</v>
          </cell>
          <cell r="O445" t="str">
            <v>Externado</v>
          </cell>
          <cell r="P445" t="str">
            <v>Media jornada</v>
          </cell>
          <cell r="Q445" t="str">
            <v>Con PARD</v>
          </cell>
          <cell r="R445"/>
          <cell r="S445" t="str">
            <v>2000-272-2021</v>
          </cell>
          <cell r="T445">
            <v>100</v>
          </cell>
          <cell r="U445">
            <v>44546</v>
          </cell>
          <cell r="V445">
            <v>44546</v>
          </cell>
          <cell r="W445">
            <v>44773</v>
          </cell>
          <cell r="X445">
            <v>409821700</v>
          </cell>
          <cell r="Y445" t="str">
            <v>Zobeida Galvan Vega</v>
          </cell>
          <cell r="Z445" t="str">
            <v>Coordinador centro zonal</v>
          </cell>
        </row>
        <row r="446">
          <cell r="B446" t="str">
            <v>20-15-445</v>
          </cell>
          <cell r="C446" t="str">
            <v>Cesar</v>
          </cell>
          <cell r="D446" t="str">
            <v>Asociación de profesionales en programas de promoción y prevención, para la salud, la educación, la familia y la comunidad - APSEFACOM</v>
          </cell>
          <cell r="E446" t="str">
            <v>824002390-6</v>
          </cell>
          <cell r="F446" t="str">
            <v>Sahury Maria Emiliany Ruiz</v>
          </cell>
          <cell r="G446"/>
          <cell r="H446" t="str">
            <v>Carrera 23 No. 8-38 Barrio San Carlos</v>
          </cell>
          <cell r="I446" t="str">
            <v>El Copey</v>
          </cell>
          <cell r="J446" t="str">
            <v>Valledupar 2</v>
          </cell>
          <cell r="K446"/>
          <cell r="L446">
            <v>3187948354</v>
          </cell>
          <cell r="M446" t="str">
            <v>externadoelcopey@gmail.com</v>
          </cell>
          <cell r="N446" t="str">
            <v>SRD</v>
          </cell>
          <cell r="O446" t="str">
            <v>Externado</v>
          </cell>
          <cell r="P446" t="str">
            <v>Media jornada</v>
          </cell>
          <cell r="Q446" t="str">
            <v>Con PARD</v>
          </cell>
          <cell r="R446"/>
          <cell r="S446" t="str">
            <v>2000-273-2021</v>
          </cell>
          <cell r="T446">
            <v>80</v>
          </cell>
          <cell r="U446">
            <v>44546</v>
          </cell>
          <cell r="V446">
            <v>44546</v>
          </cell>
          <cell r="W446">
            <v>44773</v>
          </cell>
          <cell r="X446">
            <v>327857360</v>
          </cell>
          <cell r="Y446" t="str">
            <v>Zobeida Galvan Vega</v>
          </cell>
          <cell r="Z446" t="str">
            <v>Coordinador centro zonal</v>
          </cell>
        </row>
        <row r="447">
          <cell r="B447" t="str">
            <v>20-15-446</v>
          </cell>
          <cell r="C447" t="str">
            <v>Cesar</v>
          </cell>
          <cell r="D447" t="str">
            <v>Asociación de profesionales en programas de promoción y prevención, para la salud, la educación, la familia y la comunidad - APSEFACOM</v>
          </cell>
          <cell r="E447" t="str">
            <v>824002390-6</v>
          </cell>
          <cell r="F447" t="str">
            <v>Sahury Maria Emiliany Ruiz</v>
          </cell>
          <cell r="G447"/>
          <cell r="H447" t="str">
            <v>Calle 8 No. 14-56 Barrio Olaya Herrera</v>
          </cell>
          <cell r="I447" t="str">
            <v>Aguachica</v>
          </cell>
          <cell r="J447" t="str">
            <v>Aguachica</v>
          </cell>
          <cell r="K447"/>
          <cell r="L447">
            <v>3145455763</v>
          </cell>
          <cell r="M447" t="str">
            <v>aguachicaapoyopsicosocial@gmail.com</v>
          </cell>
          <cell r="N447" t="str">
            <v>SRD</v>
          </cell>
          <cell r="O447" t="str">
            <v>Intervención de apoyo psicosocial</v>
          </cell>
          <cell r="P447"/>
          <cell r="Q447" t="str">
            <v>Con PARD</v>
          </cell>
          <cell r="R447"/>
          <cell r="S447" t="str">
            <v>2000-274-2021</v>
          </cell>
          <cell r="T447">
            <v>150</v>
          </cell>
          <cell r="U447">
            <v>44546</v>
          </cell>
          <cell r="V447">
            <v>44546</v>
          </cell>
          <cell r="W447">
            <v>44773</v>
          </cell>
          <cell r="X447">
            <v>399687525</v>
          </cell>
          <cell r="Y447" t="str">
            <v>Glenis Galvis Ramos</v>
          </cell>
          <cell r="Z447" t="str">
            <v>Coordinador centro zonal</v>
          </cell>
        </row>
        <row r="448">
          <cell r="B448" t="str">
            <v>20-15-447</v>
          </cell>
          <cell r="C448" t="str">
            <v>Cesar</v>
          </cell>
          <cell r="D448" t="str">
            <v>Asociación de profesionales en programas de promoción y prevención, para la salud, la educación, la familia y la comunidad - APSEFACOM</v>
          </cell>
          <cell r="E448" t="str">
            <v>824002390-6</v>
          </cell>
          <cell r="F448" t="str">
            <v>Sahury Maria Emiliany Ruiz</v>
          </cell>
          <cell r="G448"/>
          <cell r="H448" t="str">
            <v>Carrera 8 No 13B-106 Valledupar</v>
          </cell>
          <cell r="I448" t="str">
            <v>Valledupar</v>
          </cell>
          <cell r="J448" t="str">
            <v>Valledupar 2</v>
          </cell>
          <cell r="K448"/>
          <cell r="L448">
            <v>3145455763</v>
          </cell>
          <cell r="M448" t="str">
            <v>Apoyoespecalizado.apsefacom@gmil.com</v>
          </cell>
          <cell r="N448" t="str">
            <v>SRD</v>
          </cell>
          <cell r="O448" t="str">
            <v>Apoyo psicológico especializado</v>
          </cell>
          <cell r="P448"/>
          <cell r="Q448" t="str">
            <v>Con PARD</v>
          </cell>
          <cell r="R448"/>
          <cell r="S448" t="str">
            <v>2000-278-2021</v>
          </cell>
          <cell r="T448">
            <v>60</v>
          </cell>
          <cell r="U448">
            <v>44546</v>
          </cell>
          <cell r="V448">
            <v>44546</v>
          </cell>
          <cell r="W448">
            <v>44773</v>
          </cell>
          <cell r="X448">
            <v>386719200</v>
          </cell>
          <cell r="Y448" t="str">
            <v>Zobeida Galvan Vega</v>
          </cell>
          <cell r="Z448" t="str">
            <v>Coordinador centro zonal</v>
          </cell>
        </row>
        <row r="449">
          <cell r="B449" t="str">
            <v>20-15-448</v>
          </cell>
          <cell r="C449" t="str">
            <v>Cesar</v>
          </cell>
          <cell r="D449" t="str">
            <v>Asociación de profesionales en programas de promoción y prevención, para la salud, la educación, la familia y la comunidad - APSEFACOM</v>
          </cell>
          <cell r="E449" t="str">
            <v>824002390-6</v>
          </cell>
          <cell r="F449" t="str">
            <v>Sahury Maria Emiliany Ruiz</v>
          </cell>
          <cell r="G449"/>
          <cell r="H449" t="str">
            <v>Carrera 4 No 8-45</v>
          </cell>
          <cell r="I449" t="str">
            <v>Aguachica</v>
          </cell>
          <cell r="J449" t="str">
            <v>Aguachica</v>
          </cell>
          <cell r="K449"/>
          <cell r="L449">
            <v>3145455763</v>
          </cell>
          <cell r="M449" t="str">
            <v>Apoyoespecalizado.apsefacom@gmil.com</v>
          </cell>
          <cell r="N449" t="str">
            <v>SRD</v>
          </cell>
          <cell r="O449" t="str">
            <v>Apoyo psicológico especializado</v>
          </cell>
          <cell r="P449"/>
          <cell r="Q449" t="str">
            <v>Con PARD</v>
          </cell>
          <cell r="R449"/>
          <cell r="S449" t="str">
            <v>2000-278-2021</v>
          </cell>
          <cell r="T449">
            <v>60</v>
          </cell>
          <cell r="U449">
            <v>44546</v>
          </cell>
          <cell r="V449">
            <v>44546</v>
          </cell>
          <cell r="W449">
            <v>44773</v>
          </cell>
          <cell r="X449"/>
          <cell r="Y449" t="str">
            <v>Glenis Galvis Ramos</v>
          </cell>
          <cell r="Z449" t="str">
            <v>Coordinador centro zonal</v>
          </cell>
        </row>
        <row r="450">
          <cell r="B450" t="str">
            <v>20-15-449</v>
          </cell>
          <cell r="C450" t="str">
            <v>Cesar</v>
          </cell>
          <cell r="D450" t="str">
            <v>Asociación de profesionales en programas de promoción y prevención, para la salud, la educación, la familia y la comunidad - APSEFACOM</v>
          </cell>
          <cell r="E450" t="str">
            <v>824002390-6</v>
          </cell>
          <cell r="F450" t="str">
            <v>Sahury Maria Emiliany Ruiz</v>
          </cell>
          <cell r="G450"/>
          <cell r="H450" t="str">
            <v>Calle 8 No. 14-56 Barrio Olaya Herrera</v>
          </cell>
          <cell r="I450" t="str">
            <v>Agustín Codazzi</v>
          </cell>
          <cell r="J450" t="str">
            <v>Codazzi</v>
          </cell>
          <cell r="K450"/>
          <cell r="L450">
            <v>3145455763</v>
          </cell>
          <cell r="M450" t="str">
            <v>Apoyoespecalizado.apsefacom@gmil.com</v>
          </cell>
          <cell r="N450" t="str">
            <v>SRD</v>
          </cell>
          <cell r="O450" t="str">
            <v>Apoyo psicológico especializado</v>
          </cell>
          <cell r="P450"/>
          <cell r="Q450" t="str">
            <v>Con PARD</v>
          </cell>
          <cell r="R450"/>
          <cell r="S450" t="str">
            <v>2000-278-2021</v>
          </cell>
          <cell r="T450">
            <v>40</v>
          </cell>
          <cell r="U450">
            <v>44546</v>
          </cell>
          <cell r="V450">
            <v>44546</v>
          </cell>
          <cell r="W450">
            <v>44773</v>
          </cell>
          <cell r="X450"/>
          <cell r="Y450" t="str">
            <v>Rosa Felicia Daza Lopez</v>
          </cell>
          <cell r="Z450" t="str">
            <v>Coordinador centro zonal</v>
          </cell>
        </row>
        <row r="451">
          <cell r="B451" t="str">
            <v>20-15-450</v>
          </cell>
          <cell r="C451" t="str">
            <v>Cesar</v>
          </cell>
          <cell r="D451" t="str">
            <v>Asociación de profesionales en programas de promoción y prevención, para la salud, la educación, la familia y la comunidad - APSEFACOM</v>
          </cell>
          <cell r="E451" t="str">
            <v>824002390-6</v>
          </cell>
          <cell r="F451" t="str">
            <v>Sahury Maria Emiliany Ruiz</v>
          </cell>
          <cell r="G451"/>
          <cell r="H451" t="str">
            <v>Calle 19 No 13-16 barrio Machique</v>
          </cell>
          <cell r="I451" t="str">
            <v>Chiriguaná</v>
          </cell>
          <cell r="J451" t="str">
            <v>Chiriguaná</v>
          </cell>
          <cell r="K451"/>
          <cell r="L451">
            <v>3145455763</v>
          </cell>
          <cell r="M451" t="str">
            <v>Apoyoespecalizado.apsefacom@gmil.com</v>
          </cell>
          <cell r="N451" t="str">
            <v>SRD</v>
          </cell>
          <cell r="O451" t="str">
            <v>Apoyo psicológico especializado</v>
          </cell>
          <cell r="P451"/>
          <cell r="Q451" t="str">
            <v>Con PARD</v>
          </cell>
          <cell r="R451"/>
          <cell r="S451" t="str">
            <v>2000-278-2021</v>
          </cell>
          <cell r="T451">
            <v>20</v>
          </cell>
          <cell r="U451">
            <v>44546</v>
          </cell>
          <cell r="V451">
            <v>44546</v>
          </cell>
          <cell r="W451">
            <v>44773</v>
          </cell>
          <cell r="X451"/>
          <cell r="Y451" t="str">
            <v>Albenys Salazar Mejia</v>
          </cell>
          <cell r="Z451" t="str">
            <v>Coordinador centro zonal</v>
          </cell>
        </row>
        <row r="452">
          <cell r="B452" t="str">
            <v>20-250-451</v>
          </cell>
          <cell r="C452" t="str">
            <v>Cesar</v>
          </cell>
          <cell r="D452" t="str">
            <v>Secretariado de pastoral social Valledupar</v>
          </cell>
          <cell r="E452" t="str">
            <v>824006577-4</v>
          </cell>
          <cell r="F452" t="str">
            <v>Jesus Alberto Torres Ariza</v>
          </cell>
          <cell r="G452" t="str">
            <v>Sagrado Corazón De Jesus</v>
          </cell>
          <cell r="H452" t="str">
            <v>Carrera 7 No. 13B-72 Barrio Cañahuate</v>
          </cell>
          <cell r="I452" t="str">
            <v>Valledupar</v>
          </cell>
          <cell r="J452" t="str">
            <v>Valledupar 2</v>
          </cell>
          <cell r="K452"/>
          <cell r="L452">
            <v>3006928544</v>
          </cell>
          <cell r="M452" t="str">
            <v>subdireccionps@diocesisdevalledupar.org</v>
          </cell>
          <cell r="N452" t="str">
            <v>SRPA</v>
          </cell>
          <cell r="O452" t="str">
            <v>Apoyo postinstitucional – SRPA</v>
          </cell>
          <cell r="P452"/>
          <cell r="Q452" t="str">
            <v>SRPA</v>
          </cell>
          <cell r="R452"/>
          <cell r="S452" t="str">
            <v>2000-255-2021</v>
          </cell>
          <cell r="T452">
            <v>10</v>
          </cell>
          <cell r="U452">
            <v>44546</v>
          </cell>
          <cell r="V452">
            <v>44546</v>
          </cell>
          <cell r="W452">
            <v>44773</v>
          </cell>
          <cell r="X452">
            <v>28714960</v>
          </cell>
          <cell r="Y452" t="str">
            <v>Zobeida Galvan Vega</v>
          </cell>
          <cell r="Z452" t="str">
            <v>Coordinador centro zonal</v>
          </cell>
        </row>
        <row r="453">
          <cell r="B453" t="str">
            <v>20-250-452</v>
          </cell>
          <cell r="C453" t="str">
            <v>Cesar</v>
          </cell>
          <cell r="D453" t="str">
            <v>Secretariado de pastoral social Valledupar</v>
          </cell>
          <cell r="E453" t="str">
            <v>824006577-4</v>
          </cell>
          <cell r="F453" t="str">
            <v>Jesus Alberto Torres Ariza</v>
          </cell>
          <cell r="G453" t="str">
            <v>Casa Betania</v>
          </cell>
          <cell r="H453" t="str">
            <v>Calle 38 No. 18E-57 San Martin</v>
          </cell>
          <cell r="I453" t="str">
            <v>Valledupar</v>
          </cell>
          <cell r="J453" t="str">
            <v>Valledupar 2</v>
          </cell>
          <cell r="K453"/>
          <cell r="L453">
            <v>3006928544</v>
          </cell>
          <cell r="M453" t="str">
            <v>subdireccionps@diocesisdevalledupar.org</v>
          </cell>
          <cell r="N453" t="str">
            <v>SRPA</v>
          </cell>
          <cell r="O453" t="str">
            <v>Externado RAJ</v>
          </cell>
          <cell r="P453" t="str">
            <v>Jornada completa</v>
          </cell>
          <cell r="Q453" t="str">
            <v>RAJ</v>
          </cell>
          <cell r="R453"/>
          <cell r="S453" t="str">
            <v>2000-258-2021</v>
          </cell>
          <cell r="T453">
            <v>10</v>
          </cell>
          <cell r="U453">
            <v>44546</v>
          </cell>
          <cell r="V453">
            <v>44546</v>
          </cell>
          <cell r="W453">
            <v>44773</v>
          </cell>
          <cell r="X453">
            <v>74104480</v>
          </cell>
          <cell r="Y453" t="str">
            <v>Zobeida Galvan Vega</v>
          </cell>
          <cell r="Z453" t="str">
            <v>Coordinador centro zonal</v>
          </cell>
        </row>
        <row r="454">
          <cell r="B454" t="str">
            <v>20-250-453</v>
          </cell>
          <cell r="C454" t="str">
            <v>Cesar</v>
          </cell>
          <cell r="D454" t="str">
            <v>Secretariado de pastoral social Valledupar</v>
          </cell>
          <cell r="E454" t="str">
            <v>824006577-4</v>
          </cell>
          <cell r="F454" t="str">
            <v>Jesus Alberto Torres Ariza</v>
          </cell>
          <cell r="G454" t="str">
            <v>Casa Betania</v>
          </cell>
          <cell r="H454" t="str">
            <v>Calle 38 No. 18E-57 San Martin</v>
          </cell>
          <cell r="I454" t="str">
            <v>Valledupar</v>
          </cell>
          <cell r="J454" t="str">
            <v>Valledupar 2</v>
          </cell>
          <cell r="K454"/>
          <cell r="L454">
            <v>3006928544</v>
          </cell>
          <cell r="M454" t="str">
            <v>subdireccionps@diocesisdevalledupar.org</v>
          </cell>
          <cell r="N454" t="str">
            <v>SRPA</v>
          </cell>
          <cell r="O454" t="str">
            <v>Externado RAJ</v>
          </cell>
          <cell r="P454" t="str">
            <v>Media jornada</v>
          </cell>
          <cell r="Q454" t="str">
            <v>RAJ</v>
          </cell>
          <cell r="R454"/>
          <cell r="S454" t="str">
            <v>2000-259-2021</v>
          </cell>
          <cell r="T454">
            <v>6</v>
          </cell>
          <cell r="U454">
            <v>44546</v>
          </cell>
          <cell r="V454">
            <v>44546</v>
          </cell>
          <cell r="W454">
            <v>44773</v>
          </cell>
          <cell r="X454">
            <v>25734663</v>
          </cell>
          <cell r="Y454" t="str">
            <v>Zobeida Galvan Vega</v>
          </cell>
          <cell r="Z454" t="str">
            <v>Coordinador centro zonal</v>
          </cell>
        </row>
        <row r="455">
          <cell r="B455" t="str">
            <v>20-250-454</v>
          </cell>
          <cell r="C455" t="str">
            <v>Cesar</v>
          </cell>
          <cell r="D455" t="str">
            <v>Secretariado de pastoral social Valledupar</v>
          </cell>
          <cell r="E455" t="str">
            <v>824006577-4</v>
          </cell>
          <cell r="F455" t="str">
            <v>Jesus Alberto Torres Ariza</v>
          </cell>
          <cell r="G455" t="str">
            <v>Sagrado Corazón De Jesus</v>
          </cell>
          <cell r="H455" t="str">
            <v>Carrera 7 No. 13B-72 Barrio Cañahuate</v>
          </cell>
          <cell r="I455" t="str">
            <v>Valledupar</v>
          </cell>
          <cell r="J455" t="str">
            <v>Valledupar 2</v>
          </cell>
          <cell r="K455"/>
          <cell r="L455">
            <v>3006928544</v>
          </cell>
          <cell r="M455" t="str">
            <v>subdireccionps@diocesisdevalledupar.org</v>
          </cell>
          <cell r="N455" t="str">
            <v>SRPA</v>
          </cell>
          <cell r="O455" t="str">
            <v>Intervención de apoyo RAJ</v>
          </cell>
          <cell r="P455"/>
          <cell r="Q455" t="str">
            <v>RAJ</v>
          </cell>
          <cell r="R455"/>
          <cell r="S455" t="str">
            <v>2000-262-2021</v>
          </cell>
          <cell r="T455">
            <v>10</v>
          </cell>
          <cell r="U455">
            <v>44546</v>
          </cell>
          <cell r="V455">
            <v>44546</v>
          </cell>
          <cell r="W455">
            <v>44773</v>
          </cell>
          <cell r="X455">
            <v>27716925</v>
          </cell>
          <cell r="Y455" t="str">
            <v>Zobeida Galvan Vega</v>
          </cell>
          <cell r="Z455" t="str">
            <v>Coordinador centro zonal</v>
          </cell>
        </row>
        <row r="456">
          <cell r="B456" t="str">
            <v>20-250-455</v>
          </cell>
          <cell r="C456" t="str">
            <v>Cesar</v>
          </cell>
          <cell r="D456" t="str">
            <v>Secretariado de pastoral social Valledupar</v>
          </cell>
          <cell r="E456" t="str">
            <v>824006577-4</v>
          </cell>
          <cell r="F456" t="str">
            <v>Jesus Alberto Torres Ariza</v>
          </cell>
          <cell r="G456" t="str">
            <v>Sagrado Corazón De Jesus</v>
          </cell>
          <cell r="H456" t="str">
            <v>Carrera 7 No. 13B-72 Barrio Cañahuate</v>
          </cell>
          <cell r="I456" t="str">
            <v>Valledupar</v>
          </cell>
          <cell r="J456" t="str">
            <v>Valledupar 2</v>
          </cell>
          <cell r="K456"/>
          <cell r="L456">
            <v>3006928544</v>
          </cell>
          <cell r="M456" t="str">
            <v>subdireccionps@diocesisdevalledupar.org</v>
          </cell>
          <cell r="N456" t="str">
            <v>SRPA</v>
          </cell>
          <cell r="O456" t="str">
            <v>Libertad vigilada – asistida</v>
          </cell>
          <cell r="P456"/>
          <cell r="Q456" t="str">
            <v>SRPA</v>
          </cell>
          <cell r="R456"/>
          <cell r="S456" t="str">
            <v>2000-263-2021</v>
          </cell>
          <cell r="T456">
            <v>58</v>
          </cell>
          <cell r="U456">
            <v>44546</v>
          </cell>
          <cell r="V456">
            <v>44546</v>
          </cell>
          <cell r="W456">
            <v>44773</v>
          </cell>
          <cell r="X456">
            <v>210337406</v>
          </cell>
          <cell r="Y456" t="str">
            <v>Zobeida Galvan Vega</v>
          </cell>
          <cell r="Z456" t="str">
            <v>Coordinador centro zonal</v>
          </cell>
        </row>
        <row r="457">
          <cell r="B457" t="str">
            <v>20-250-456</v>
          </cell>
          <cell r="C457" t="str">
            <v>Cesar</v>
          </cell>
          <cell r="D457" t="str">
            <v>Secretariado de pastoral social Valledupar</v>
          </cell>
          <cell r="E457" t="str">
            <v>824006577-4</v>
          </cell>
          <cell r="F457" t="str">
            <v>Jesus Alberto Torres Ariza</v>
          </cell>
          <cell r="G457" t="str">
            <v>Sagrado Corazón De Jesus</v>
          </cell>
          <cell r="H457" t="str">
            <v>Carrera 7 No. 13B-72 Barrio Cañahuate</v>
          </cell>
          <cell r="I457" t="str">
            <v>Valledupar</v>
          </cell>
          <cell r="J457" t="str">
            <v>Valledupar 2</v>
          </cell>
          <cell r="K457"/>
          <cell r="L457">
            <v>3006928544</v>
          </cell>
          <cell r="M457" t="str">
            <v>subdireccionps@diocesisdevalledupar.org</v>
          </cell>
          <cell r="N457" t="str">
            <v>SRPA</v>
          </cell>
          <cell r="O457" t="str">
            <v>Prestación de servicios sociales a la comunidad</v>
          </cell>
          <cell r="P457"/>
          <cell r="Q457" t="str">
            <v>SRPA</v>
          </cell>
          <cell r="R457"/>
          <cell r="S457" t="str">
            <v>2000-265-2021</v>
          </cell>
          <cell r="T457">
            <v>9</v>
          </cell>
          <cell r="U457">
            <v>44546</v>
          </cell>
          <cell r="V457">
            <v>44546</v>
          </cell>
          <cell r="W457">
            <v>44773</v>
          </cell>
          <cell r="X457">
            <v>22481280</v>
          </cell>
          <cell r="Y457" t="str">
            <v>Zobeida Galvan Vega</v>
          </cell>
          <cell r="Z457" t="str">
            <v>Coordinador centro zonal</v>
          </cell>
        </row>
        <row r="458">
          <cell r="B458" t="str">
            <v>20-250-457</v>
          </cell>
          <cell r="C458" t="str">
            <v>Cesar</v>
          </cell>
          <cell r="D458" t="str">
            <v>Secretariado de pastoral social Valledupar</v>
          </cell>
          <cell r="E458" t="str">
            <v>824006577-4</v>
          </cell>
          <cell r="F458" t="str">
            <v>Jesus Alberto Torres Ariza</v>
          </cell>
          <cell r="G458" t="str">
            <v>Casa Betania</v>
          </cell>
          <cell r="H458" t="str">
            <v>Calle 38 No. 18E-57 San Martin</v>
          </cell>
          <cell r="I458" t="str">
            <v>Valledupar</v>
          </cell>
          <cell r="J458" t="str">
            <v>Valledupar 2</v>
          </cell>
          <cell r="K458"/>
          <cell r="L458">
            <v>3006928544</v>
          </cell>
          <cell r="M458" t="str">
            <v>subdireccionps@diocesisdevalledupar.org</v>
          </cell>
          <cell r="N458" t="str">
            <v>SRPA</v>
          </cell>
          <cell r="O458" t="str">
            <v>Semicerrado externado</v>
          </cell>
          <cell r="P458" t="str">
            <v>Jornada completa</v>
          </cell>
          <cell r="Q458" t="str">
            <v>SRPA</v>
          </cell>
          <cell r="R458"/>
          <cell r="S458" t="str">
            <v>2000-266-2021</v>
          </cell>
          <cell r="T458">
            <v>16</v>
          </cell>
          <cell r="U458">
            <v>44546</v>
          </cell>
          <cell r="V458">
            <v>44546</v>
          </cell>
          <cell r="W458">
            <v>44773</v>
          </cell>
          <cell r="X458">
            <v>118567168</v>
          </cell>
          <cell r="Y458" t="str">
            <v>Zobeida Galvan Vega</v>
          </cell>
          <cell r="Z458" t="str">
            <v>Coordinador centro zonal</v>
          </cell>
        </row>
        <row r="459">
          <cell r="B459" t="str">
            <v>20-250-458</v>
          </cell>
          <cell r="C459" t="str">
            <v>Cesar</v>
          </cell>
          <cell r="D459" t="str">
            <v>Secretariado de pastoral social Valledupar</v>
          </cell>
          <cell r="E459" t="str">
            <v>824006577-4</v>
          </cell>
          <cell r="F459" t="str">
            <v>Jesus Alberto Torres Ariza</v>
          </cell>
          <cell r="G459" t="str">
            <v>Casa Betania</v>
          </cell>
          <cell r="H459" t="str">
            <v>Calle 38 No. 18E-57 San Martin</v>
          </cell>
          <cell r="I459" t="str">
            <v>Valledupar</v>
          </cell>
          <cell r="J459" t="str">
            <v>Valledupar 2</v>
          </cell>
          <cell r="K459"/>
          <cell r="L459">
            <v>3006928544</v>
          </cell>
          <cell r="M459" t="str">
            <v>subdireccionps@diocesisdevalledupar.org</v>
          </cell>
          <cell r="N459" t="str">
            <v>SRPA</v>
          </cell>
          <cell r="O459" t="str">
            <v>Semicerrado externado</v>
          </cell>
          <cell r="P459" t="str">
            <v>Media jornada</v>
          </cell>
          <cell r="Q459" t="str">
            <v>SRPA</v>
          </cell>
          <cell r="R459"/>
          <cell r="S459" t="str">
            <v>2000-268-2021</v>
          </cell>
          <cell r="T459">
            <v>22</v>
          </cell>
          <cell r="U459">
            <v>44546</v>
          </cell>
          <cell r="V459">
            <v>44546</v>
          </cell>
          <cell r="W459">
            <v>44773</v>
          </cell>
          <cell r="X459">
            <v>96187388</v>
          </cell>
          <cell r="Y459" t="str">
            <v>Zobeida Galvan Vega</v>
          </cell>
          <cell r="Z459" t="str">
            <v>Coordinador centro zonal</v>
          </cell>
        </row>
        <row r="460">
          <cell r="B460" t="str">
            <v>20-35-459</v>
          </cell>
          <cell r="C460" t="str">
            <v>Cesar</v>
          </cell>
          <cell r="D460" t="str">
            <v>Centro de formación juvenil del Cesar</v>
          </cell>
          <cell r="E460" t="str">
            <v>800215578-0</v>
          </cell>
          <cell r="F460" t="str">
            <v>Mariangel Barros Forero</v>
          </cell>
          <cell r="G460"/>
          <cell r="H460" t="str">
            <v>Carrera 19 E No. 6-32 Barrio La Esperanza</v>
          </cell>
          <cell r="I460" t="str">
            <v>Valledupar</v>
          </cell>
          <cell r="J460" t="str">
            <v>Valledupar 2</v>
          </cell>
          <cell r="K460">
            <v>5885276</v>
          </cell>
          <cell r="L460">
            <v>3006789227</v>
          </cell>
          <cell r="M460" t="str">
            <v>coordinacion,cfjc@gmail.com-cfjdelcesar@gmail.com</v>
          </cell>
          <cell r="N460" t="str">
            <v>SRPA</v>
          </cell>
          <cell r="O460" t="str">
            <v>Centro de atención especializada</v>
          </cell>
          <cell r="P460"/>
          <cell r="Q460" t="str">
            <v>SRPA</v>
          </cell>
          <cell r="R460"/>
          <cell r="S460" t="str">
            <v>2000-270-2021</v>
          </cell>
          <cell r="T460">
            <v>20</v>
          </cell>
          <cell r="U460">
            <v>44546</v>
          </cell>
          <cell r="V460">
            <v>44546</v>
          </cell>
          <cell r="W460">
            <v>44773</v>
          </cell>
          <cell r="X460">
            <v>336189911</v>
          </cell>
          <cell r="Y460" t="str">
            <v>Zobeida Galvan Vega</v>
          </cell>
          <cell r="Z460" t="str">
            <v>Coordinador centro zonal</v>
          </cell>
        </row>
        <row r="461">
          <cell r="B461" t="str">
            <v>20-35-460</v>
          </cell>
          <cell r="C461" t="str">
            <v>Cesar</v>
          </cell>
          <cell r="D461" t="str">
            <v>Centro de formación juvenil del Cesar</v>
          </cell>
          <cell r="E461" t="str">
            <v>800215578-0</v>
          </cell>
          <cell r="F461" t="str">
            <v>Mariangel Barros Forero</v>
          </cell>
          <cell r="G461"/>
          <cell r="H461" t="str">
            <v>Carrera 19 E No. 6-32 Barrio La Esperanza</v>
          </cell>
          <cell r="I461" t="str">
            <v>Valledupar</v>
          </cell>
          <cell r="J461" t="str">
            <v>Valledupar 2</v>
          </cell>
          <cell r="K461">
            <v>5885276</v>
          </cell>
          <cell r="L461">
            <v>3006789227</v>
          </cell>
          <cell r="M461" t="str">
            <v>coordinacion,cfjc@gmail.com-cfjdelcesar@gmail.com</v>
          </cell>
          <cell r="N461" t="str">
            <v>SRPA</v>
          </cell>
          <cell r="O461" t="str">
            <v>Atención domiciliaria en privación de la libertad</v>
          </cell>
          <cell r="P461"/>
          <cell r="Q461" t="str">
            <v>SRPA</v>
          </cell>
          <cell r="R461"/>
          <cell r="S461" t="str">
            <v>2000-270-2021</v>
          </cell>
          <cell r="T461">
            <v>1</v>
          </cell>
          <cell r="U461">
            <v>44546</v>
          </cell>
          <cell r="V461">
            <v>44546</v>
          </cell>
          <cell r="W461">
            <v>44773</v>
          </cell>
          <cell r="X461"/>
          <cell r="Y461" t="str">
            <v>Zobeida Galvan Vega</v>
          </cell>
          <cell r="Z461" t="str">
            <v>Coordinador centro zonal</v>
          </cell>
        </row>
        <row r="462">
          <cell r="B462" t="str">
            <v>20-35-461</v>
          </cell>
          <cell r="C462" t="str">
            <v>Cesar</v>
          </cell>
          <cell r="D462" t="str">
            <v>Centro de formación juvenil del Cesar</v>
          </cell>
          <cell r="E462" t="str">
            <v>800215578-0</v>
          </cell>
          <cell r="F462" t="str">
            <v>Mariangel Barros Forero</v>
          </cell>
          <cell r="G462"/>
          <cell r="H462" t="str">
            <v>Carrera 19 E No. 6-32 Barrio La Esperanza</v>
          </cell>
          <cell r="I462" t="str">
            <v>Valledupar</v>
          </cell>
          <cell r="J462" t="str">
            <v>Valledupar 2</v>
          </cell>
          <cell r="K462">
            <v>5885276</v>
          </cell>
          <cell r="L462">
            <v>3006789227</v>
          </cell>
          <cell r="M462" t="str">
            <v>coordinacion,cfjc@gmail.com-cfjdelcesar@gmail.com</v>
          </cell>
          <cell r="N462" t="str">
            <v>SRPA</v>
          </cell>
          <cell r="O462" t="str">
            <v>Centro de internamiento preventivo</v>
          </cell>
          <cell r="P462"/>
          <cell r="Q462" t="str">
            <v>SRPA</v>
          </cell>
          <cell r="R462"/>
          <cell r="S462" t="str">
            <v>2000-275-2021</v>
          </cell>
          <cell r="T462">
            <v>10</v>
          </cell>
          <cell r="U462">
            <v>44546</v>
          </cell>
          <cell r="V462">
            <v>44546</v>
          </cell>
          <cell r="W462">
            <v>44773</v>
          </cell>
          <cell r="X462">
            <v>165274855</v>
          </cell>
          <cell r="Y462" t="str">
            <v>Zobeida Galvan Vega</v>
          </cell>
          <cell r="Z462" t="str">
            <v>Coordinador centro zonal</v>
          </cell>
        </row>
        <row r="463">
          <cell r="B463" t="str">
            <v>20-35-462</v>
          </cell>
          <cell r="C463" t="str">
            <v>Cesar</v>
          </cell>
          <cell r="D463" t="str">
            <v>Centro de formación juvenil del Cesar</v>
          </cell>
          <cell r="E463" t="str">
            <v>800215578-0</v>
          </cell>
          <cell r="F463" t="str">
            <v>Mariangel Barros Forero</v>
          </cell>
          <cell r="G463"/>
          <cell r="H463" t="str">
            <v>Carrera 19 E No. 6-32 Barrio La Esperanza</v>
          </cell>
          <cell r="I463" t="str">
            <v>Valledupar</v>
          </cell>
          <cell r="J463" t="str">
            <v>Valledupar 2</v>
          </cell>
          <cell r="K463">
            <v>5885276</v>
          </cell>
          <cell r="L463">
            <v>3006789227</v>
          </cell>
          <cell r="M463" t="str">
            <v>coordinacion,cfjc@gmail.com-cfjdelcesar@gmail.com</v>
          </cell>
          <cell r="N463" t="str">
            <v>SRPA</v>
          </cell>
          <cell r="O463" t="str">
            <v>Centro transitorio</v>
          </cell>
          <cell r="P463"/>
          <cell r="Q463" t="str">
            <v>SRPA</v>
          </cell>
          <cell r="R463"/>
          <cell r="S463" t="str">
            <v>2000-276-2021</v>
          </cell>
          <cell r="T463">
            <v>2</v>
          </cell>
          <cell r="U463">
            <v>44546</v>
          </cell>
          <cell r="V463">
            <v>44546</v>
          </cell>
          <cell r="W463">
            <v>44773</v>
          </cell>
          <cell r="X463">
            <v>30806121</v>
          </cell>
          <cell r="Y463" t="str">
            <v>Zobeida Galvan Vega</v>
          </cell>
          <cell r="Z463" t="str">
            <v>Coordinador centro zonal</v>
          </cell>
        </row>
        <row r="464">
          <cell r="B464" t="str">
            <v>27-242-463</v>
          </cell>
          <cell r="C464" t="str">
            <v>Chocó</v>
          </cell>
          <cell r="D464" t="str">
            <v>ONG Crecer en familia</v>
          </cell>
          <cell r="E464" t="str">
            <v>805020621-1</v>
          </cell>
          <cell r="F464" t="str">
            <v>Zulamita Ana Liliana Kaim Torres</v>
          </cell>
          <cell r="G464"/>
          <cell r="H464" t="str">
            <v>Carrera 8 No. 28-45 Barrio Silencio</v>
          </cell>
          <cell r="I464" t="str">
            <v>Quibdó</v>
          </cell>
          <cell r="J464" t="str">
            <v>Quibdó</v>
          </cell>
          <cell r="K464">
            <v>714323</v>
          </cell>
          <cell r="L464">
            <v>3217771424</v>
          </cell>
          <cell r="M464" t="str">
            <v>crecefamilia_choco@hotmail.com</v>
          </cell>
          <cell r="N464" t="str">
            <v>SRD</v>
          </cell>
          <cell r="O464" t="str">
            <v>Hogar sustituto entidad</v>
          </cell>
          <cell r="P464"/>
          <cell r="Q464" t="str">
            <v>HS: Vulneración - Discapacidad</v>
          </cell>
          <cell r="R464"/>
          <cell r="S464">
            <v>263</v>
          </cell>
          <cell r="T464">
            <v>126</v>
          </cell>
          <cell r="U464">
            <v>44546</v>
          </cell>
          <cell r="V464">
            <v>44546</v>
          </cell>
          <cell r="W464">
            <v>44773</v>
          </cell>
          <cell r="X464">
            <v>1386332192</v>
          </cell>
          <cell r="Y464" t="str">
            <v>Vilma Maria Trujillo Valencia</v>
          </cell>
          <cell r="Z464" t="str">
            <v>Coordinador técnico/Protección</v>
          </cell>
        </row>
        <row r="465">
          <cell r="B465" t="str">
            <v>27-45-464</v>
          </cell>
          <cell r="C465" t="str">
            <v>Chocó</v>
          </cell>
          <cell r="D465" t="str">
            <v>Congregación religiosa madres de desamparados y san José de la montaña</v>
          </cell>
          <cell r="E465" t="str">
            <v>890980493-0</v>
          </cell>
          <cell r="F465" t="str">
            <v>Alba Estela Bran Barrientos</v>
          </cell>
          <cell r="G465"/>
          <cell r="H465" t="str">
            <v>Medio San Juan - Andagoya</v>
          </cell>
          <cell r="I465" t="str">
            <v>Medio San Juan</v>
          </cell>
          <cell r="J465" t="str">
            <v>Istmina</v>
          </cell>
          <cell r="K465"/>
          <cell r="L465">
            <v>3217133347</v>
          </cell>
          <cell r="M465" t="str">
            <v>albabrand1219@hotmail.com</v>
          </cell>
          <cell r="N465" t="str">
            <v>SRD</v>
          </cell>
          <cell r="O465" t="str">
            <v>Internado</v>
          </cell>
          <cell r="P465"/>
          <cell r="Q465" t="str">
            <v>Con PARD</v>
          </cell>
          <cell r="R465"/>
          <cell r="S465">
            <v>266</v>
          </cell>
          <cell r="T465">
            <v>20</v>
          </cell>
          <cell r="U465">
            <v>44546</v>
          </cell>
          <cell r="V465">
            <v>44546</v>
          </cell>
          <cell r="W465">
            <v>44773</v>
          </cell>
          <cell r="X465">
            <v>224281060</v>
          </cell>
          <cell r="Y465" t="str">
            <v>Yasira Baldrith Palacios</v>
          </cell>
          <cell r="Z465" t="str">
            <v>Profesional centro zonal</v>
          </cell>
        </row>
        <row r="466">
          <cell r="B466" t="str">
            <v>27-210-465</v>
          </cell>
          <cell r="C466" t="str">
            <v>Chocó</v>
          </cell>
          <cell r="D466" t="str">
            <v>Fundación talentos del Pacifico</v>
          </cell>
          <cell r="E466" t="str">
            <v>901152586-4</v>
          </cell>
          <cell r="F466" t="str">
            <v>Yirleza Gonzales Olave</v>
          </cell>
          <cell r="G466"/>
          <cell r="H466" t="str">
            <v>Calle 30 No. 13-48 Barrio Santana</v>
          </cell>
          <cell r="I466" t="str">
            <v>Istmina</v>
          </cell>
          <cell r="J466" t="str">
            <v>Istmina</v>
          </cell>
          <cell r="K466">
            <v>6724783</v>
          </cell>
          <cell r="L466">
            <v>3182296076</v>
          </cell>
          <cell r="M466" t="str">
            <v>fundaciontalentosdelpacifico@gmail.com</v>
          </cell>
          <cell r="N466" t="str">
            <v>SRD</v>
          </cell>
          <cell r="O466" t="str">
            <v>Apoyo psicológico especializado</v>
          </cell>
          <cell r="P466"/>
          <cell r="Q466" t="str">
            <v>Con PARD</v>
          </cell>
          <cell r="R466"/>
          <cell r="S466">
            <v>267</v>
          </cell>
          <cell r="T466">
            <v>60</v>
          </cell>
          <cell r="U466">
            <v>44546</v>
          </cell>
          <cell r="V466">
            <v>44546</v>
          </cell>
          <cell r="W466">
            <v>44773</v>
          </cell>
          <cell r="X466">
            <v>128906400</v>
          </cell>
          <cell r="Y466" t="str">
            <v>Yaneth Yudith Renteria Asprilla</v>
          </cell>
          <cell r="Z466" t="str">
            <v>Profesional centro zonal</v>
          </cell>
        </row>
        <row r="467">
          <cell r="B467" t="str">
            <v>27-210-466</v>
          </cell>
          <cell r="C467" t="str">
            <v>Chocó</v>
          </cell>
          <cell r="D467" t="str">
            <v>Fundación talentos del Pacifico</v>
          </cell>
          <cell r="E467" t="str">
            <v>901152586-4</v>
          </cell>
          <cell r="F467" t="str">
            <v>Yirleza Gonzales Olave</v>
          </cell>
          <cell r="G467"/>
          <cell r="H467" t="str">
            <v>Calle 30 No. 13-48 Barrio Santana</v>
          </cell>
          <cell r="I467" t="str">
            <v>Istmina</v>
          </cell>
          <cell r="J467" t="str">
            <v>Istmina</v>
          </cell>
          <cell r="K467">
            <v>6724783</v>
          </cell>
          <cell r="L467">
            <v>3182296076</v>
          </cell>
          <cell r="M467" t="str">
            <v>fundaciontalentosdelpacifico@gmail.com</v>
          </cell>
          <cell r="N467" t="str">
            <v>SRD</v>
          </cell>
          <cell r="O467" t="str">
            <v>Intervención de apoyo psicosocial</v>
          </cell>
          <cell r="P467"/>
          <cell r="Q467" t="str">
            <v>Con PARD</v>
          </cell>
          <cell r="R467"/>
          <cell r="S467">
            <v>268</v>
          </cell>
          <cell r="T467">
            <v>80</v>
          </cell>
          <cell r="U467">
            <v>44546</v>
          </cell>
          <cell r="V467">
            <v>44546</v>
          </cell>
          <cell r="W467">
            <v>44773</v>
          </cell>
          <cell r="X467">
            <v>213166680</v>
          </cell>
          <cell r="Y467" t="str">
            <v>Yaneth Yudith Renteria Asprilla</v>
          </cell>
          <cell r="Z467" t="str">
            <v>Profesional centro zonal</v>
          </cell>
        </row>
        <row r="468">
          <cell r="B468" t="str">
            <v>27-210-467</v>
          </cell>
          <cell r="C468" t="str">
            <v>Chocó</v>
          </cell>
          <cell r="D468" t="str">
            <v>Fundación talentos del Pacifico</v>
          </cell>
          <cell r="E468" t="str">
            <v>901152586-4</v>
          </cell>
          <cell r="F468" t="str">
            <v>Yirleza Gonzales Olave</v>
          </cell>
          <cell r="G468"/>
          <cell r="H468" t="str">
            <v>Calle 30 No. 13-48 Barrio Santana</v>
          </cell>
          <cell r="I468" t="str">
            <v>Quibdó</v>
          </cell>
          <cell r="J468" t="str">
            <v>Quibdó</v>
          </cell>
          <cell r="K468">
            <v>6724783</v>
          </cell>
          <cell r="L468">
            <v>3182296076</v>
          </cell>
          <cell r="M468" t="str">
            <v>fundaciontalentosdelpacifico@gmail.com</v>
          </cell>
          <cell r="N468" t="str">
            <v>SRD</v>
          </cell>
          <cell r="O468" t="str">
            <v>Intervención de apoyo psicosocial</v>
          </cell>
          <cell r="P468"/>
          <cell r="Q468" t="str">
            <v>Con PARD</v>
          </cell>
          <cell r="R468"/>
          <cell r="S468">
            <v>269</v>
          </cell>
          <cell r="T468">
            <v>80</v>
          </cell>
          <cell r="U468">
            <v>44546</v>
          </cell>
          <cell r="V468">
            <v>44546</v>
          </cell>
          <cell r="W468">
            <v>44773</v>
          </cell>
          <cell r="X468">
            <v>213166680</v>
          </cell>
          <cell r="Y468" t="str">
            <v>Yhaira Cuesta Peña</v>
          </cell>
          <cell r="Z468" t="str">
            <v>Profesional centro zonal</v>
          </cell>
        </row>
        <row r="469">
          <cell r="B469" t="str">
            <v>27-210-468</v>
          </cell>
          <cell r="C469" t="str">
            <v>Chocó</v>
          </cell>
          <cell r="D469" t="str">
            <v>Fundación talentos del Pacifico</v>
          </cell>
          <cell r="E469" t="str">
            <v>901152586-4</v>
          </cell>
          <cell r="F469" t="str">
            <v>Yirleza Gonzales Olave</v>
          </cell>
          <cell r="G469"/>
          <cell r="H469" t="str">
            <v>Calle 30 No. 13-48 Barrio Santana</v>
          </cell>
          <cell r="I469" t="str">
            <v>Quibdó</v>
          </cell>
          <cell r="J469" t="str">
            <v>Quibdó</v>
          </cell>
          <cell r="K469">
            <v>6724783</v>
          </cell>
          <cell r="L469">
            <v>3182296076</v>
          </cell>
          <cell r="M469" t="str">
            <v>fundaciontalentosdelpacifico@gmail.com</v>
          </cell>
          <cell r="N469" t="str">
            <v>SRD</v>
          </cell>
          <cell r="O469" t="str">
            <v>Apoyo psicológico especializado</v>
          </cell>
          <cell r="P469"/>
          <cell r="Q469" t="str">
            <v>Con PARD</v>
          </cell>
          <cell r="R469"/>
          <cell r="S469">
            <v>270</v>
          </cell>
          <cell r="T469">
            <v>60</v>
          </cell>
          <cell r="U469">
            <v>44546</v>
          </cell>
          <cell r="V469">
            <v>44546</v>
          </cell>
          <cell r="W469">
            <v>44773</v>
          </cell>
          <cell r="X469">
            <v>128906400</v>
          </cell>
          <cell r="Y469" t="str">
            <v>Yhaira Cuesta Peña</v>
          </cell>
          <cell r="Z469" t="str">
            <v>Profesional centro zonal</v>
          </cell>
        </row>
        <row r="470">
          <cell r="B470" t="str">
            <v>27-121-469</v>
          </cell>
          <cell r="C470" t="str">
            <v>Chocó</v>
          </cell>
          <cell r="D470" t="str">
            <v>Fundación familia entorno individuo - FEI</v>
          </cell>
          <cell r="E470" t="str">
            <v>900001876-4</v>
          </cell>
          <cell r="F470" t="str">
            <v>Jeisson Paul Cardona Garcia</v>
          </cell>
          <cell r="G470" t="str">
            <v>Centro de atención Cristo Rey</v>
          </cell>
          <cell r="H470" t="str">
            <v>Kilómetro 8 vía Yuto</v>
          </cell>
          <cell r="I470" t="str">
            <v>Quibdó</v>
          </cell>
          <cell r="J470" t="str">
            <v>Quibdó</v>
          </cell>
          <cell r="K470"/>
          <cell r="L470">
            <v>3159286013</v>
          </cell>
          <cell r="M470" t="str">
            <v>Chocofundacionfei@gmail.com</v>
          </cell>
          <cell r="N470" t="str">
            <v>SRPA</v>
          </cell>
          <cell r="O470" t="str">
            <v>Centro de internamiento preventivo</v>
          </cell>
          <cell r="P470"/>
          <cell r="Q470" t="str">
            <v>SRPA</v>
          </cell>
          <cell r="R470"/>
          <cell r="S470">
            <v>264</v>
          </cell>
          <cell r="T470">
            <v>9</v>
          </cell>
          <cell r="U470">
            <v>44546</v>
          </cell>
          <cell r="V470">
            <v>44546</v>
          </cell>
          <cell r="W470">
            <v>44773</v>
          </cell>
          <cell r="X470">
            <v>530087264</v>
          </cell>
          <cell r="Y470" t="str">
            <v>Yarley Santos Andrades</v>
          </cell>
          <cell r="Z470" t="str">
            <v>Coordinador centro zonal</v>
          </cell>
        </row>
        <row r="471">
          <cell r="B471" t="str">
            <v>27-121-470</v>
          </cell>
          <cell r="C471" t="str">
            <v>Chocó</v>
          </cell>
          <cell r="D471" t="str">
            <v>Fundación familia entorno individuo - FEI</v>
          </cell>
          <cell r="E471" t="str">
            <v>900001876-4</v>
          </cell>
          <cell r="F471" t="str">
            <v>Jeisson Paul Cardona Garcia</v>
          </cell>
          <cell r="G471" t="str">
            <v>Centro de atención Cristo Rey</v>
          </cell>
          <cell r="H471" t="str">
            <v>Kilómetro 8 vía Yuto</v>
          </cell>
          <cell r="I471" t="str">
            <v>Quibdó</v>
          </cell>
          <cell r="J471" t="str">
            <v>Quibdó</v>
          </cell>
          <cell r="K471"/>
          <cell r="L471">
            <v>3159286013</v>
          </cell>
          <cell r="M471" t="str">
            <v>Chocofundacionfei@gmail.com</v>
          </cell>
          <cell r="N471" t="str">
            <v>SRPA</v>
          </cell>
          <cell r="O471" t="str">
            <v>Centro de atención especializada</v>
          </cell>
          <cell r="P471"/>
          <cell r="Q471" t="str">
            <v>SRPA</v>
          </cell>
          <cell r="R471"/>
          <cell r="S471">
            <v>265</v>
          </cell>
          <cell r="T471">
            <v>32</v>
          </cell>
          <cell r="U471">
            <v>44546</v>
          </cell>
          <cell r="V471">
            <v>44546</v>
          </cell>
          <cell r="W471">
            <v>44773</v>
          </cell>
          <cell r="X471">
            <v>148747370</v>
          </cell>
          <cell r="Y471" t="str">
            <v>Yarley Santos Andrades</v>
          </cell>
          <cell r="Z471" t="str">
            <v>Coordinador centro zonal</v>
          </cell>
        </row>
        <row r="472">
          <cell r="B472" t="str">
            <v>23-89-471</v>
          </cell>
          <cell r="C472" t="str">
            <v>Córdoba</v>
          </cell>
          <cell r="D472" t="str">
            <v>Fundación casa del niño IPS</v>
          </cell>
          <cell r="E472" t="str">
            <v>806008935-1</v>
          </cell>
          <cell r="F472" t="str">
            <v>Nestor Rafael De Oro Lora</v>
          </cell>
          <cell r="G472"/>
          <cell r="H472" t="str">
            <v>Calle 15 No. 14-25 Barrio Urbina</v>
          </cell>
          <cell r="I472" t="str">
            <v>Montería</v>
          </cell>
          <cell r="J472" t="str">
            <v>Montería</v>
          </cell>
          <cell r="K472"/>
          <cell r="L472">
            <v>3126225295</v>
          </cell>
          <cell r="M472" t="str">
            <v>fucaninocordoba@gmail.com</v>
          </cell>
          <cell r="N472" t="str">
            <v>SRD</v>
          </cell>
          <cell r="O472" t="str">
            <v>Hogar sustituto entidad</v>
          </cell>
          <cell r="P472"/>
          <cell r="Q472" t="str">
            <v>HS: Vulneración - Discapacidad</v>
          </cell>
          <cell r="R472"/>
          <cell r="S472" t="str">
            <v>2300-227-2021</v>
          </cell>
          <cell r="T472">
            <v>200</v>
          </cell>
          <cell r="U472">
            <v>44545</v>
          </cell>
          <cell r="V472">
            <v>44546</v>
          </cell>
          <cell r="W472">
            <v>44773</v>
          </cell>
          <cell r="X472">
            <v>2225536021</v>
          </cell>
          <cell r="Y472" t="str">
            <v>Gladys Del Carmen Caraballo Hernandez</v>
          </cell>
          <cell r="Z472" t="str">
            <v>Coordinador centro zonal</v>
          </cell>
        </row>
        <row r="473">
          <cell r="B473" t="str">
            <v>23-147-472</v>
          </cell>
          <cell r="C473" t="str">
            <v>Córdoba</v>
          </cell>
          <cell r="D473" t="str">
            <v>Fundación labriegos por la paz</v>
          </cell>
          <cell r="E473" t="str">
            <v>900064245-7</v>
          </cell>
          <cell r="F473" t="str">
            <v>Katia Cecilia Brunal Cabrales</v>
          </cell>
          <cell r="G473"/>
          <cell r="H473" t="str">
            <v>Calle 41 No. 14C-20</v>
          </cell>
          <cell r="I473" t="str">
            <v>Montería</v>
          </cell>
          <cell r="J473" t="str">
            <v>Montería</v>
          </cell>
          <cell r="K473"/>
          <cell r="L473">
            <v>3013616750</v>
          </cell>
          <cell r="M473" t="str">
            <v>funlapazhs@gmail.com</v>
          </cell>
          <cell r="N473" t="str">
            <v>SRD</v>
          </cell>
          <cell r="O473" t="str">
            <v>Hogar sustituto entidad</v>
          </cell>
          <cell r="P473"/>
          <cell r="Q473" t="str">
            <v>Vulneración</v>
          </cell>
          <cell r="R473"/>
          <cell r="S473" t="str">
            <v>2300-228-2021</v>
          </cell>
          <cell r="T473">
            <v>116</v>
          </cell>
          <cell r="U473">
            <v>44546</v>
          </cell>
          <cell r="V473">
            <v>44546</v>
          </cell>
          <cell r="W473">
            <v>44773</v>
          </cell>
          <cell r="X473">
            <v>1118287800</v>
          </cell>
          <cell r="Y473" t="str">
            <v>Gladys Del Carmen Caraballo Hernandez</v>
          </cell>
          <cell r="Z473" t="str">
            <v>Coordinador centro zonal</v>
          </cell>
        </row>
        <row r="474">
          <cell r="B474" t="str">
            <v>23-163-473</v>
          </cell>
          <cell r="C474" t="str">
            <v>Córdoba</v>
          </cell>
          <cell r="D474" t="str">
            <v>Fundación niños del futuro</v>
          </cell>
          <cell r="E474" t="str">
            <v>812005460-3</v>
          </cell>
          <cell r="F474" t="str">
            <v>Leomar Pacheco Salgado</v>
          </cell>
          <cell r="G474"/>
          <cell r="H474" t="str">
            <v>Calle 11 No. 11-107 Barrio Piñalito</v>
          </cell>
          <cell r="I474" t="str">
            <v>Montelíbano</v>
          </cell>
          <cell r="J474" t="str">
            <v>Montelíbano</v>
          </cell>
          <cell r="K474"/>
          <cell r="L474">
            <v>3108342627</v>
          </cell>
          <cell r="M474" t="str">
            <v>fundaciondelfuturo2010@gmail.com</v>
          </cell>
          <cell r="N474" t="str">
            <v>SRD</v>
          </cell>
          <cell r="O474" t="str">
            <v>Externado</v>
          </cell>
          <cell r="P474" t="str">
            <v>Media jornada</v>
          </cell>
          <cell r="Q474" t="str">
            <v>Con PARD</v>
          </cell>
          <cell r="R474"/>
          <cell r="S474" t="str">
            <v>2300-229-2021</v>
          </cell>
          <cell r="T474">
            <v>150</v>
          </cell>
          <cell r="U474">
            <v>44545</v>
          </cell>
          <cell r="V474">
            <v>44546</v>
          </cell>
          <cell r="W474">
            <v>44773</v>
          </cell>
          <cell r="X474">
            <v>614732550</v>
          </cell>
          <cell r="Y474" t="str">
            <v>Lesvia Isabel Ruiz Marquez</v>
          </cell>
          <cell r="Z474" t="str">
            <v>Coordinador centro zonal</v>
          </cell>
        </row>
        <row r="475">
          <cell r="B475" t="str">
            <v>23-141-474</v>
          </cell>
          <cell r="C475" t="str">
            <v>Córdoba</v>
          </cell>
          <cell r="D475" t="str">
            <v>Fundación integral para el desarrollo humano y social - Fintedes</v>
          </cell>
          <cell r="E475" t="str">
            <v>900690558-1</v>
          </cell>
          <cell r="F475" t="str">
            <v>Ana Carmela Comas Covo</v>
          </cell>
          <cell r="G475" t="str">
            <v>Sede 1</v>
          </cell>
          <cell r="H475" t="str">
            <v>Calle 22 No. 10-52 Barrio La Julia</v>
          </cell>
          <cell r="I475" t="str">
            <v>Montería</v>
          </cell>
          <cell r="J475" t="str">
            <v>Montería</v>
          </cell>
          <cell r="K475"/>
          <cell r="L475">
            <v>3008146700</v>
          </cell>
          <cell r="M475" t="str">
            <v>fintedes@gmail.com</v>
          </cell>
          <cell r="N475" t="str">
            <v>SRD</v>
          </cell>
          <cell r="O475" t="str">
            <v>Externado</v>
          </cell>
          <cell r="P475" t="str">
            <v>Media jornada</v>
          </cell>
          <cell r="Q475" t="str">
            <v>Con PARD</v>
          </cell>
          <cell r="R475"/>
          <cell r="S475" t="str">
            <v>2300-230-2021</v>
          </cell>
          <cell r="T475">
            <v>180</v>
          </cell>
          <cell r="U475">
            <v>44546</v>
          </cell>
          <cell r="V475">
            <v>44546</v>
          </cell>
          <cell r="W475">
            <v>44773</v>
          </cell>
          <cell r="X475">
            <v>737679060</v>
          </cell>
          <cell r="Y475" t="str">
            <v>Gladys Del Carmen Caraballo Hernandez</v>
          </cell>
          <cell r="Z475" t="str">
            <v>Coordinador centro zonal</v>
          </cell>
        </row>
        <row r="476">
          <cell r="B476" t="str">
            <v>23-141-475</v>
          </cell>
          <cell r="C476" t="str">
            <v>Córdoba</v>
          </cell>
          <cell r="D476" t="str">
            <v>Fundación integral para el desarrollo humano y social - Fintedes</v>
          </cell>
          <cell r="E476" t="str">
            <v>900690558-1</v>
          </cell>
          <cell r="F476" t="str">
            <v>Ana Carmela Comas Covo</v>
          </cell>
          <cell r="G476" t="str">
            <v>Sede 2</v>
          </cell>
          <cell r="H476" t="str">
            <v>Carrera 8A No. 22-40 Barrio Santa Clara</v>
          </cell>
          <cell r="I476" t="str">
            <v>Montería</v>
          </cell>
          <cell r="J476" t="str">
            <v>Montería</v>
          </cell>
          <cell r="K476"/>
          <cell r="L476">
            <v>3008146700</v>
          </cell>
          <cell r="M476" t="str">
            <v>fintedes@gmail.com</v>
          </cell>
          <cell r="N476" t="str">
            <v>SRD</v>
          </cell>
          <cell r="O476" t="str">
            <v>Externado</v>
          </cell>
          <cell r="P476" t="str">
            <v>Media jornada</v>
          </cell>
          <cell r="Q476" t="str">
            <v>Con PARD</v>
          </cell>
          <cell r="R476"/>
          <cell r="S476" t="str">
            <v>2300-230-2021</v>
          </cell>
          <cell r="T476"/>
          <cell r="U476">
            <v>44546</v>
          </cell>
          <cell r="V476">
            <v>44546</v>
          </cell>
          <cell r="W476">
            <v>44773</v>
          </cell>
          <cell r="X476"/>
          <cell r="Y476" t="str">
            <v>Gladys Del Carmen Caraballo Hernandez</v>
          </cell>
          <cell r="Z476" t="str">
            <v>Coordinador centro zonal</v>
          </cell>
        </row>
        <row r="477">
          <cell r="B477" t="str">
            <v>23-90-476</v>
          </cell>
          <cell r="C477" t="str">
            <v>Córdoba</v>
          </cell>
          <cell r="D477" t="str">
            <v>Fundación Casalud</v>
          </cell>
          <cell r="E477" t="str">
            <v>812007647-2</v>
          </cell>
          <cell r="F477" t="str">
            <v>Ledys Burgos Rodriguez</v>
          </cell>
          <cell r="G477"/>
          <cell r="H477" t="str">
            <v>Calle 31 No. 7-25 Centro</v>
          </cell>
          <cell r="I477" t="str">
            <v>Montería</v>
          </cell>
          <cell r="J477" t="str">
            <v>Montería</v>
          </cell>
          <cell r="K477"/>
          <cell r="L477">
            <v>3015696397</v>
          </cell>
          <cell r="M477" t="str">
            <v>fundacioncasalud@hotmail.com</v>
          </cell>
          <cell r="N477" t="str">
            <v>SRD</v>
          </cell>
          <cell r="O477" t="str">
            <v>Externado</v>
          </cell>
          <cell r="P477" t="str">
            <v>Media jornada</v>
          </cell>
          <cell r="Q477" t="str">
            <v>Con PARD</v>
          </cell>
          <cell r="R477"/>
          <cell r="S477" t="str">
            <v>2300-231-2021</v>
          </cell>
          <cell r="T477">
            <v>83</v>
          </cell>
          <cell r="U477">
            <v>44545</v>
          </cell>
          <cell r="V477">
            <v>44546</v>
          </cell>
          <cell r="W477">
            <v>44773</v>
          </cell>
          <cell r="X477">
            <v>340152011</v>
          </cell>
          <cell r="Y477" t="str">
            <v>Gladys Del Carmen Caraballo Hernandez</v>
          </cell>
          <cell r="Z477" t="str">
            <v>Coordinador centro zonal</v>
          </cell>
        </row>
        <row r="478">
          <cell r="B478" t="str">
            <v>23-114-477</v>
          </cell>
          <cell r="C478" t="str">
            <v>Córdoba</v>
          </cell>
          <cell r="D478" t="str">
            <v>Fundación Dignitas</v>
          </cell>
          <cell r="E478" t="str">
            <v>900843968-6</v>
          </cell>
          <cell r="F478" t="str">
            <v>Quellys Rodriguez Zuñiga</v>
          </cell>
          <cell r="G478"/>
          <cell r="H478" t="str">
            <v>Carrera 15 No. 11D-06 Barrio 6 de Marzo</v>
          </cell>
          <cell r="I478" t="str">
            <v>Montería</v>
          </cell>
          <cell r="J478" t="str">
            <v>Montería</v>
          </cell>
          <cell r="K478"/>
          <cell r="L478">
            <v>3145944383</v>
          </cell>
          <cell r="M478" t="str">
            <v>fundaciondignitasmonteria@gmail.com</v>
          </cell>
          <cell r="N478" t="str">
            <v>SRD</v>
          </cell>
          <cell r="O478" t="str">
            <v>Apoyo psicológico especializado</v>
          </cell>
          <cell r="P478"/>
          <cell r="Q478" t="str">
            <v>Con PARD</v>
          </cell>
          <cell r="R478"/>
          <cell r="S478" t="str">
            <v>2300-232-2021</v>
          </cell>
          <cell r="T478">
            <v>108</v>
          </cell>
          <cell r="U478">
            <v>44546</v>
          </cell>
          <cell r="V478">
            <v>44546</v>
          </cell>
          <cell r="W478">
            <v>44773</v>
          </cell>
          <cell r="X478">
            <v>232031520</v>
          </cell>
          <cell r="Y478" t="str">
            <v>Gladys Del Carmen Caraballo Hernandez</v>
          </cell>
          <cell r="Z478" t="str">
            <v>Coordinador centro zonal</v>
          </cell>
        </row>
        <row r="479">
          <cell r="B479" t="str">
            <v>23-69-478</v>
          </cell>
          <cell r="C479" t="str">
            <v>Córdoba</v>
          </cell>
          <cell r="D479" t="str">
            <v>Corporación para el desarrollo social comunitario - CORSOC</v>
          </cell>
          <cell r="E479" t="str">
            <v>800179753-9</v>
          </cell>
          <cell r="F479" t="str">
            <v>Pedro Segundo Acosta Fernandez</v>
          </cell>
          <cell r="G479"/>
          <cell r="H479" t="str">
            <v>Carrera 15 No. 16-44 Barrio Alfonso Lopez</v>
          </cell>
          <cell r="I479" t="str">
            <v>Tierralta</v>
          </cell>
          <cell r="J479" t="str">
            <v>Tierralta</v>
          </cell>
          <cell r="K479"/>
          <cell r="L479">
            <v>3016079626</v>
          </cell>
          <cell r="M479" t="str">
            <v>coordinadora.semilla@gmail.com</v>
          </cell>
          <cell r="N479" t="str">
            <v>SRD</v>
          </cell>
          <cell r="O479" t="str">
            <v>Intervención de apoyo psicosocial</v>
          </cell>
          <cell r="P479"/>
          <cell r="Q479" t="str">
            <v>Con PARD</v>
          </cell>
          <cell r="R479"/>
          <cell r="S479" t="str">
            <v>2300-234-2021</v>
          </cell>
          <cell r="T479">
            <v>50</v>
          </cell>
          <cell r="U479">
            <v>44547</v>
          </cell>
          <cell r="V479">
            <v>44547</v>
          </cell>
          <cell r="W479">
            <v>44773</v>
          </cell>
          <cell r="X479">
            <v>133229175</v>
          </cell>
          <cell r="Y479" t="str">
            <v>Beatriz Del Carmen Buelvas Ramos</v>
          </cell>
          <cell r="Z479" t="str">
            <v>Coordinador centro zonal</v>
          </cell>
        </row>
        <row r="480">
          <cell r="B480" t="str">
            <v>23-181-479</v>
          </cell>
          <cell r="C480" t="str">
            <v>Córdoba</v>
          </cell>
          <cell r="D480" t="str">
            <v>Fundación para la investigación y el desarrollo regional alternativo - Finderreal</v>
          </cell>
          <cell r="E480" t="str">
            <v>812003848-8</v>
          </cell>
          <cell r="F480" t="str">
            <v>Marelis Candanoza Padilla</v>
          </cell>
          <cell r="G480"/>
          <cell r="H480" t="str">
            <v>Calle 17 Carrera 4 No. 3 Barrio el Carmen</v>
          </cell>
          <cell r="I480" t="str">
            <v>Sahagún</v>
          </cell>
          <cell r="J480" t="str">
            <v>Sahagún</v>
          </cell>
          <cell r="K480"/>
          <cell r="L480">
            <v>3013616824</v>
          </cell>
          <cell r="M480" t="str">
            <v>fundacionfinderreal@hotmail.com</v>
          </cell>
          <cell r="N480" t="str">
            <v>SRD</v>
          </cell>
          <cell r="O480" t="str">
            <v>Intervención de apoyo psicosocial</v>
          </cell>
          <cell r="P480"/>
          <cell r="Q480" t="str">
            <v>Con PARD</v>
          </cell>
          <cell r="R480"/>
          <cell r="S480" t="str">
            <v>2300-235-2021</v>
          </cell>
          <cell r="T480">
            <v>60</v>
          </cell>
          <cell r="U480">
            <v>44546</v>
          </cell>
          <cell r="V480">
            <v>44546</v>
          </cell>
          <cell r="W480">
            <v>44773</v>
          </cell>
          <cell r="X480">
            <v>159875010</v>
          </cell>
          <cell r="Y480" t="str">
            <v>Jose David Arcia Saez</v>
          </cell>
          <cell r="Z480" t="str">
            <v>Coordinador centro zonal</v>
          </cell>
        </row>
        <row r="481">
          <cell r="B481" t="str">
            <v>23-90-480</v>
          </cell>
          <cell r="C481" t="str">
            <v>Córdoba</v>
          </cell>
          <cell r="D481" t="str">
            <v>Fundación Casalud</v>
          </cell>
          <cell r="E481" t="str">
            <v>812007647-2</v>
          </cell>
          <cell r="F481" t="str">
            <v>Ledys Burgos Rodriguez</v>
          </cell>
          <cell r="G481"/>
          <cell r="H481" t="str">
            <v>Calle 14 No. 3B-46 Barrio Nueva Granada</v>
          </cell>
          <cell r="I481" t="str">
            <v>Sahagún</v>
          </cell>
          <cell r="J481" t="str">
            <v>Sahagún</v>
          </cell>
          <cell r="K481"/>
          <cell r="L481">
            <v>3015696397</v>
          </cell>
          <cell r="M481" t="str">
            <v>fundacioncasaludsahagun@hotmail.com</v>
          </cell>
          <cell r="N481" t="str">
            <v>SRD</v>
          </cell>
          <cell r="O481" t="str">
            <v>Intervención de apoyo psicosocial</v>
          </cell>
          <cell r="P481"/>
          <cell r="Q481" t="str">
            <v>Con PARD</v>
          </cell>
          <cell r="R481"/>
          <cell r="S481" t="str">
            <v>2300-236-2021</v>
          </cell>
          <cell r="T481">
            <v>20</v>
          </cell>
          <cell r="U481">
            <v>44546</v>
          </cell>
          <cell r="V481">
            <v>44546</v>
          </cell>
          <cell r="W481">
            <v>44773</v>
          </cell>
          <cell r="X481">
            <v>53291670</v>
          </cell>
          <cell r="Y481" t="str">
            <v>Jose David Arcia Saez</v>
          </cell>
          <cell r="Z481" t="str">
            <v>Coordinador centro zonal</v>
          </cell>
        </row>
        <row r="482">
          <cell r="B482" t="str">
            <v>23-132-481</v>
          </cell>
          <cell r="C482" t="str">
            <v>Córdoba</v>
          </cell>
          <cell r="D482" t="str">
            <v>Fundación hogar feliz de Nazareth</v>
          </cell>
          <cell r="E482" t="str">
            <v>900563087-0</v>
          </cell>
          <cell r="F482" t="str">
            <v>Elbert Navarro Hernandez</v>
          </cell>
          <cell r="G482"/>
          <cell r="H482" t="str">
            <v>Carrera 1 No. 9-46 Antiguo Colegio Sagrado Corazón de Jesus</v>
          </cell>
          <cell r="I482" t="str">
            <v>Cereté</v>
          </cell>
          <cell r="J482" t="str">
            <v>Cereté</v>
          </cell>
          <cell r="K482"/>
          <cell r="L482">
            <v>3017665249</v>
          </cell>
          <cell r="M482" t="str">
            <v>harlyrojes@hotmail.com</v>
          </cell>
          <cell r="N482" t="str">
            <v>SRD</v>
          </cell>
          <cell r="O482" t="str">
            <v>Intervención de apoyo psicosocial</v>
          </cell>
          <cell r="P482"/>
          <cell r="Q482" t="str">
            <v>Con PARD</v>
          </cell>
          <cell r="R482"/>
          <cell r="S482" t="str">
            <v>2300-239-2021</v>
          </cell>
          <cell r="T482">
            <v>200</v>
          </cell>
          <cell r="U482">
            <v>44546</v>
          </cell>
          <cell r="V482">
            <v>44546</v>
          </cell>
          <cell r="W482">
            <v>44773</v>
          </cell>
          <cell r="X482">
            <v>532916700</v>
          </cell>
          <cell r="Y482" t="str">
            <v>Sandra Leonor Martinez Lara</v>
          </cell>
          <cell r="Z482" t="str">
            <v>Coordinador centro zonal</v>
          </cell>
        </row>
        <row r="483">
          <cell r="B483" t="str">
            <v>23-202-482</v>
          </cell>
          <cell r="C483" t="str">
            <v>Córdoba</v>
          </cell>
          <cell r="D483" t="str">
            <v>Fundación Significarte</v>
          </cell>
          <cell r="E483" t="str">
            <v>901034401-5</v>
          </cell>
          <cell r="F483" t="str">
            <v>Isaira Patricia Espitia Petro</v>
          </cell>
          <cell r="G483"/>
          <cell r="H483" t="str">
            <v>Calle 24 No. 2-36</v>
          </cell>
          <cell r="I483" t="str">
            <v>Montería</v>
          </cell>
          <cell r="J483" t="str">
            <v>Montería</v>
          </cell>
          <cell r="K483"/>
          <cell r="L483">
            <v>3012825877</v>
          </cell>
          <cell r="M483" t="str">
            <v>significartemonteria@gmail.com</v>
          </cell>
          <cell r="N483" t="str">
            <v>SRD</v>
          </cell>
          <cell r="O483" t="str">
            <v>Internado</v>
          </cell>
          <cell r="P483"/>
          <cell r="Q483" t="str">
            <v>Con PARD</v>
          </cell>
          <cell r="R483"/>
          <cell r="S483" t="str">
            <v>2300-240-2021</v>
          </cell>
          <cell r="T483">
            <v>50</v>
          </cell>
          <cell r="U483">
            <v>44546</v>
          </cell>
          <cell r="V483">
            <v>44546</v>
          </cell>
          <cell r="W483">
            <v>44773</v>
          </cell>
          <cell r="X483">
            <v>560702650</v>
          </cell>
          <cell r="Y483" t="str">
            <v>Gladys Del Carmen Caraballo Hernandez</v>
          </cell>
          <cell r="Z483" t="str">
            <v>Coordinador centro zonal</v>
          </cell>
        </row>
        <row r="484">
          <cell r="B484" t="str">
            <v>23-217-483</v>
          </cell>
          <cell r="C484" t="str">
            <v>Córdoba</v>
          </cell>
          <cell r="D484" t="str">
            <v>Fundación vivir mejor - Funvime</v>
          </cell>
          <cell r="E484" t="str">
            <v>812000479-1</v>
          </cell>
          <cell r="F484" t="str">
            <v>Adriana Maria Castilla Tobia</v>
          </cell>
          <cell r="G484" t="str">
            <v>Sede Esther</v>
          </cell>
          <cell r="H484" t="str">
            <v>Carrera 8B No. 22-15</v>
          </cell>
          <cell r="I484" t="str">
            <v>Montería</v>
          </cell>
          <cell r="J484" t="str">
            <v>Montería</v>
          </cell>
          <cell r="K484"/>
          <cell r="L484">
            <v>3007356049</v>
          </cell>
          <cell r="M484" t="str">
            <v>fundacionvivirmejor97@gmail.com</v>
          </cell>
          <cell r="N484" t="str">
            <v>SRD</v>
          </cell>
          <cell r="O484" t="str">
            <v>Centro de emergencia</v>
          </cell>
          <cell r="P484"/>
          <cell r="Q484" t="str">
            <v>Con PARD</v>
          </cell>
          <cell r="R484"/>
          <cell r="S484" t="str">
            <v>2300-241-2021</v>
          </cell>
          <cell r="T484">
            <v>54</v>
          </cell>
          <cell r="U484">
            <v>44546</v>
          </cell>
          <cell r="V484">
            <v>44546</v>
          </cell>
          <cell r="W484">
            <v>44773</v>
          </cell>
          <cell r="X484">
            <v>731358456</v>
          </cell>
          <cell r="Y484" t="str">
            <v>Gladys Del Carmen Caraballo Hernandez</v>
          </cell>
          <cell r="Z484" t="str">
            <v>Coordinador centro zonal</v>
          </cell>
        </row>
        <row r="485">
          <cell r="B485" t="str">
            <v>23-217-484</v>
          </cell>
          <cell r="C485" t="str">
            <v>Córdoba</v>
          </cell>
          <cell r="D485" t="str">
            <v>Fundación vivir mejor - Funvime</v>
          </cell>
          <cell r="E485" t="str">
            <v>812000479-1</v>
          </cell>
          <cell r="F485" t="str">
            <v>Adriana Maria Castilla Tobia</v>
          </cell>
          <cell r="G485" t="str">
            <v>Sede Josue</v>
          </cell>
          <cell r="H485" t="str">
            <v>Carrera 9 No. 22C-11</v>
          </cell>
          <cell r="I485" t="str">
            <v>Montería</v>
          </cell>
          <cell r="J485" t="str">
            <v>Montería</v>
          </cell>
          <cell r="K485"/>
          <cell r="L485">
            <v>3007356049</v>
          </cell>
          <cell r="M485" t="str">
            <v>fundacionvivirmejor97@gmail.com</v>
          </cell>
          <cell r="N485" t="str">
            <v>SRD</v>
          </cell>
          <cell r="O485" t="str">
            <v>Centro de emergencia</v>
          </cell>
          <cell r="P485"/>
          <cell r="Q485" t="str">
            <v>Con PARD</v>
          </cell>
          <cell r="R485"/>
          <cell r="S485" t="str">
            <v>2300-241-2021</v>
          </cell>
          <cell r="T485"/>
          <cell r="U485">
            <v>44546</v>
          </cell>
          <cell r="V485">
            <v>44546</v>
          </cell>
          <cell r="W485">
            <v>44773</v>
          </cell>
          <cell r="X485"/>
          <cell r="Y485" t="str">
            <v>Gladys Del Carmen Caraballo Hernandez</v>
          </cell>
          <cell r="Z485" t="str">
            <v>Coordinador centro zonal</v>
          </cell>
        </row>
        <row r="486">
          <cell r="B486" t="str">
            <v>23-236-485</v>
          </cell>
          <cell r="C486" t="str">
            <v>Córdoba</v>
          </cell>
          <cell r="D486" t="str">
            <v>Instituto psicoeducativo de Colombia - IPSICOL</v>
          </cell>
          <cell r="E486" t="str">
            <v>890983904-1</v>
          </cell>
          <cell r="F486" t="str">
            <v>Padre Oscar Manuel Betancur Arango</v>
          </cell>
          <cell r="G486"/>
          <cell r="H486" t="str">
            <v>Kilómetro 11 vía Cereté a Montería</v>
          </cell>
          <cell r="I486" t="str">
            <v>Montería</v>
          </cell>
          <cell r="J486" t="str">
            <v>Montería</v>
          </cell>
          <cell r="K486"/>
          <cell r="L486">
            <v>3023562861</v>
          </cell>
          <cell r="M486" t="str">
            <v>ipsicolahmonteria@gmail.com</v>
          </cell>
          <cell r="N486" t="str">
            <v>SRPA</v>
          </cell>
          <cell r="O486" t="str">
            <v>Centro de internamiento preventivo</v>
          </cell>
          <cell r="P486"/>
          <cell r="Q486" t="str">
            <v>SRPA</v>
          </cell>
          <cell r="R486"/>
          <cell r="S486" t="str">
            <v>2300-233-2021</v>
          </cell>
          <cell r="T486">
            <v>24</v>
          </cell>
          <cell r="U486">
            <v>44547</v>
          </cell>
          <cell r="V486">
            <v>44547</v>
          </cell>
          <cell r="W486">
            <v>44773</v>
          </cell>
          <cell r="X486">
            <v>396659652</v>
          </cell>
          <cell r="Y486" t="str">
            <v>Gladys Del Carmen Caraballo Hernandez</v>
          </cell>
          <cell r="Z486" t="str">
            <v>Coordinador centro zonal</v>
          </cell>
        </row>
        <row r="487">
          <cell r="B487" t="str">
            <v>23-66-486</v>
          </cell>
          <cell r="C487" t="str">
            <v>Córdoba</v>
          </cell>
          <cell r="D487" t="str">
            <v>Corporación Jóvenes Y Mañana</v>
          </cell>
          <cell r="E487" t="str">
            <v>806007865-1</v>
          </cell>
          <cell r="F487" t="str">
            <v>Teresa De Jesus Payares Caballero</v>
          </cell>
          <cell r="G487"/>
          <cell r="H487" t="str">
            <v>Kilómetro 11 Via planeta rica entrada los cerritos</v>
          </cell>
          <cell r="I487" t="str">
            <v>Montería</v>
          </cell>
          <cell r="J487" t="str">
            <v>Montería</v>
          </cell>
          <cell r="K487"/>
          <cell r="L487">
            <v>3007710490</v>
          </cell>
          <cell r="M487" t="str">
            <v>corporacionjovenesymanana@hotmail.com - caevillaluz@gmail.com</v>
          </cell>
          <cell r="N487" t="str">
            <v>SRPA</v>
          </cell>
          <cell r="O487" t="str">
            <v>Centro de atención especializada</v>
          </cell>
          <cell r="P487"/>
          <cell r="Q487" t="str">
            <v>SRPA</v>
          </cell>
          <cell r="R487"/>
          <cell r="S487" t="str">
            <v>2300-237-2021</v>
          </cell>
          <cell r="T487">
            <v>40</v>
          </cell>
          <cell r="U487">
            <v>44546</v>
          </cell>
          <cell r="V487">
            <v>44546</v>
          </cell>
          <cell r="W487">
            <v>44773</v>
          </cell>
          <cell r="X487">
            <v>664409080</v>
          </cell>
          <cell r="Y487" t="str">
            <v>Sandra Milena Vesga Parra</v>
          </cell>
          <cell r="Z487" t="str">
            <v>Líder SRPA</v>
          </cell>
        </row>
        <row r="488">
          <cell r="B488" t="str">
            <v>23-236-487</v>
          </cell>
          <cell r="C488" t="str">
            <v>Córdoba</v>
          </cell>
          <cell r="D488" t="str">
            <v>Instituto psicoeducativo de Colombia - IPSICOL</v>
          </cell>
          <cell r="E488" t="str">
            <v>890983904-1</v>
          </cell>
          <cell r="F488" t="str">
            <v>Padre Oscar Manuel Betancur Arango</v>
          </cell>
          <cell r="G488"/>
          <cell r="H488" t="str">
            <v>Carrera 8 No. 28-32</v>
          </cell>
          <cell r="I488" t="str">
            <v>Montería</v>
          </cell>
          <cell r="J488" t="str">
            <v>Montería</v>
          </cell>
          <cell r="K488"/>
          <cell r="L488">
            <v>3023562861</v>
          </cell>
          <cell r="M488" t="str">
            <v>ipsicolah@yahoo.com</v>
          </cell>
          <cell r="N488" t="str">
            <v>SRPA</v>
          </cell>
          <cell r="O488" t="str">
            <v>Centro transitorio</v>
          </cell>
          <cell r="P488"/>
          <cell r="Q488" t="str">
            <v>SRPA</v>
          </cell>
          <cell r="R488"/>
          <cell r="S488" t="str">
            <v>2300-238-2021</v>
          </cell>
          <cell r="T488">
            <v>3</v>
          </cell>
          <cell r="U488">
            <v>44546</v>
          </cell>
          <cell r="V488">
            <v>44546</v>
          </cell>
          <cell r="W488">
            <v>44773</v>
          </cell>
          <cell r="X488">
            <v>46209182</v>
          </cell>
          <cell r="Y488" t="str">
            <v>Gladys Del Carmen Caraballo Hernandez</v>
          </cell>
          <cell r="Z488" t="str">
            <v>Coordinador centro zonal</v>
          </cell>
        </row>
        <row r="489">
          <cell r="B489" t="str">
            <v>23-236-488</v>
          </cell>
          <cell r="C489" t="str">
            <v>Córdoba</v>
          </cell>
          <cell r="D489" t="str">
            <v>Instituto psicoeducativo de Colombia - IPSICOL</v>
          </cell>
          <cell r="E489" t="str">
            <v>890983904-1</v>
          </cell>
          <cell r="F489" t="str">
            <v>Padre Oscar Manuel Betancur Arango</v>
          </cell>
          <cell r="G489"/>
          <cell r="H489" t="str">
            <v>Carrera 7 No. 31-46</v>
          </cell>
          <cell r="I489" t="str">
            <v>Montería</v>
          </cell>
          <cell r="J489" t="str">
            <v>Montería</v>
          </cell>
          <cell r="K489"/>
          <cell r="L489">
            <v>3023562861</v>
          </cell>
          <cell r="M489" t="str">
            <v>libertadvigiladamonteria@gmail.com</v>
          </cell>
          <cell r="N489" t="str">
            <v>SRPA</v>
          </cell>
          <cell r="O489" t="str">
            <v>Libertad vigilada – asistida</v>
          </cell>
          <cell r="P489"/>
          <cell r="Q489" t="str">
            <v>SRPA</v>
          </cell>
          <cell r="R489"/>
          <cell r="S489" t="str">
            <v>2300-242-2021</v>
          </cell>
          <cell r="T489">
            <v>45</v>
          </cell>
          <cell r="U489">
            <v>44546</v>
          </cell>
          <cell r="V489">
            <v>44546</v>
          </cell>
          <cell r="W489">
            <v>44773</v>
          </cell>
          <cell r="X489">
            <v>163192815</v>
          </cell>
          <cell r="Y489" t="str">
            <v>Gladys Del Carmen Caraballo Hernandez</v>
          </cell>
          <cell r="Z489" t="str">
            <v>Coordinador centro zonal</v>
          </cell>
        </row>
        <row r="490">
          <cell r="B490" t="str">
            <v>25-18-489</v>
          </cell>
          <cell r="C490" t="str">
            <v>Cundinamarca</v>
          </cell>
          <cell r="D490" t="str">
            <v>Asociación hogar para el niño especial - AHPNE</v>
          </cell>
          <cell r="E490" t="str">
            <v>860090041-7</v>
          </cell>
          <cell r="F490" t="str">
            <v>Edith Ordoñez De Oliveros</v>
          </cell>
          <cell r="G490"/>
          <cell r="H490" t="str">
            <v>Vereda Cerca de Piedra Finca El Carmen</v>
          </cell>
          <cell r="I490" t="str">
            <v>Chía</v>
          </cell>
          <cell r="J490" t="str">
            <v>Zipaquirá</v>
          </cell>
          <cell r="K490">
            <v>3002012093</v>
          </cell>
          <cell r="L490" t="str">
            <v>3144708650 - 3013776422</v>
          </cell>
          <cell r="M490" t="str">
            <v>villaesperanzaahpnechia@gmail.com;</v>
          </cell>
          <cell r="N490" t="str">
            <v>SRD</v>
          </cell>
          <cell r="O490" t="str">
            <v>Internado</v>
          </cell>
          <cell r="P490"/>
          <cell r="Q490" t="str">
            <v>Discapacidad</v>
          </cell>
          <cell r="R490" t="str">
            <v>Psicosocial</v>
          </cell>
          <cell r="S490" t="str">
            <v>2500-393-2021</v>
          </cell>
          <cell r="T490">
            <v>20</v>
          </cell>
          <cell r="U490">
            <v>44546</v>
          </cell>
          <cell r="V490">
            <v>44546</v>
          </cell>
          <cell r="W490">
            <v>44773</v>
          </cell>
          <cell r="X490">
            <v>374252260</v>
          </cell>
          <cell r="Y490" t="str">
            <v>Amanda Del Socorro Gutierrez Jimenez</v>
          </cell>
          <cell r="Z490" t="str">
            <v>Profesional coordinación técnica Protección</v>
          </cell>
        </row>
        <row r="491">
          <cell r="B491" t="str">
            <v>25-117-490</v>
          </cell>
          <cell r="C491" t="str">
            <v>Cundinamarca</v>
          </cell>
          <cell r="D491" t="str">
            <v>Fundación el lugar, atención integral para el sujeto y la sociedad</v>
          </cell>
          <cell r="E491" t="str">
            <v>900509609-6</v>
          </cell>
          <cell r="F491" t="str">
            <v>Juan Pablo Gonzalez Rincon</v>
          </cell>
          <cell r="G491" t="str">
            <v>Sede hombres</v>
          </cell>
          <cell r="H491" t="str">
            <v>Vereda Francia - Finca Villa Laura Mesitas</v>
          </cell>
          <cell r="I491" t="str">
            <v>El Colegio</v>
          </cell>
          <cell r="J491" t="str">
            <v>La Mesa</v>
          </cell>
          <cell r="K491">
            <v>3105770247</v>
          </cell>
          <cell r="L491"/>
          <cell r="M491" t="str">
            <v>fundacionelugaraiss@hotmail.com;</v>
          </cell>
          <cell r="N491" t="str">
            <v>SRD</v>
          </cell>
          <cell r="O491" t="str">
            <v>Internado</v>
          </cell>
          <cell r="P491"/>
          <cell r="Q491" t="str">
            <v>Con PARD</v>
          </cell>
          <cell r="R491"/>
          <cell r="S491" t="str">
            <v>2500-394-2021</v>
          </cell>
          <cell r="T491">
            <v>100</v>
          </cell>
          <cell r="U491">
            <v>44546</v>
          </cell>
          <cell r="V491">
            <v>44546</v>
          </cell>
          <cell r="W491">
            <v>44773</v>
          </cell>
          <cell r="X491">
            <v>1123905300</v>
          </cell>
          <cell r="Y491" t="str">
            <v>Gloria Ernestina Rojas Lopez</v>
          </cell>
          <cell r="Z491" t="str">
            <v>Profesional coordinación técnica Protección</v>
          </cell>
        </row>
        <row r="492">
          <cell r="B492" t="str">
            <v>25-117-491</v>
          </cell>
          <cell r="C492" t="str">
            <v>Cundinamarca</v>
          </cell>
          <cell r="D492" t="str">
            <v>Fundación el lugar, atención integral para el sujeto y la sociedad</v>
          </cell>
          <cell r="E492" t="str">
            <v>900509609-6</v>
          </cell>
          <cell r="F492" t="str">
            <v>Juan Pablo Gonzalez Rincon</v>
          </cell>
          <cell r="G492" t="str">
            <v>Sede femenino</v>
          </cell>
          <cell r="H492" t="str">
            <v>Finca mi Finca Vereda Santa Isabel</v>
          </cell>
          <cell r="I492" t="str">
            <v>El Colegio</v>
          </cell>
          <cell r="J492" t="str">
            <v>La Mesa</v>
          </cell>
          <cell r="K492">
            <v>3105770247</v>
          </cell>
          <cell r="L492"/>
          <cell r="M492" t="str">
            <v>fundacionelugaraiss@hotmail.com;</v>
          </cell>
          <cell r="N492" t="str">
            <v>SRD</v>
          </cell>
          <cell r="O492" t="str">
            <v>Internado</v>
          </cell>
          <cell r="P492"/>
          <cell r="Q492" t="str">
            <v>Con PARD</v>
          </cell>
          <cell r="R492"/>
          <cell r="S492" t="str">
            <v>2500-394-2021</v>
          </cell>
          <cell r="T492"/>
          <cell r="U492">
            <v>44546</v>
          </cell>
          <cell r="V492">
            <v>44546</v>
          </cell>
          <cell r="W492">
            <v>44773</v>
          </cell>
          <cell r="X492"/>
          <cell r="Y492" t="str">
            <v>Gloria Ernestina Rojas Lopez</v>
          </cell>
          <cell r="Z492" t="str">
            <v>Profesional coordinación técnica Protección</v>
          </cell>
        </row>
        <row r="493">
          <cell r="B493" t="str">
            <v>25-18-492</v>
          </cell>
          <cell r="C493" t="str">
            <v>Cundinamarca</v>
          </cell>
          <cell r="D493" t="str">
            <v>Asociación hogar para el niño especial - AHPNE</v>
          </cell>
          <cell r="E493" t="str">
            <v>860090041-7</v>
          </cell>
          <cell r="F493" t="str">
            <v>Edith Ordoñez De Oliveros</v>
          </cell>
          <cell r="G493"/>
          <cell r="H493" t="str">
            <v>Finca El Trébol-Villa Luz Guaymaral Vía A Guaymaral</v>
          </cell>
          <cell r="I493" t="str">
            <v>Bogotá, D.C.</v>
          </cell>
          <cell r="J493" t="str">
            <v>Regional</v>
          </cell>
          <cell r="K493">
            <v>3002012093</v>
          </cell>
          <cell r="L493">
            <v>3002012093</v>
          </cell>
          <cell r="M493" t="str">
            <v>ahpnecoordinaciongeneral@gmail.com;</v>
          </cell>
          <cell r="N493" t="str">
            <v>SRD</v>
          </cell>
          <cell r="O493" t="str">
            <v>Internado</v>
          </cell>
          <cell r="P493"/>
          <cell r="Q493" t="str">
            <v>Discapacidad</v>
          </cell>
          <cell r="R493" t="str">
            <v>Psicosocial</v>
          </cell>
          <cell r="S493" t="str">
            <v>2500-395-2021</v>
          </cell>
          <cell r="T493">
            <v>99</v>
          </cell>
          <cell r="U493">
            <v>44546</v>
          </cell>
          <cell r="V493">
            <v>44546</v>
          </cell>
          <cell r="W493">
            <v>44773</v>
          </cell>
          <cell r="X493">
            <v>1283811636</v>
          </cell>
          <cell r="Y493" t="str">
            <v>Camila Andrea Gonzalez Barrera</v>
          </cell>
          <cell r="Z493" t="str">
            <v>Coordinador centro zonal</v>
          </cell>
        </row>
        <row r="494">
          <cell r="B494" t="str">
            <v>25-117-493</v>
          </cell>
          <cell r="C494" t="str">
            <v>Cundinamarca</v>
          </cell>
          <cell r="D494" t="str">
            <v>Fundación el lugar, atención integral para el sujeto y la sociedad</v>
          </cell>
          <cell r="E494" t="str">
            <v>900509609-6</v>
          </cell>
          <cell r="F494" t="str">
            <v>Juan Pablo Gonzalez Rincon</v>
          </cell>
          <cell r="G494" t="str">
            <v>Sede femenino</v>
          </cell>
          <cell r="H494" t="str">
            <v>Finca mi Finca Vereda Santa Isabel</v>
          </cell>
          <cell r="I494" t="str">
            <v>El Colegio</v>
          </cell>
          <cell r="J494" t="str">
            <v>La Mesa</v>
          </cell>
          <cell r="K494">
            <v>3105770247</v>
          </cell>
          <cell r="L494"/>
          <cell r="M494" t="str">
            <v>fundacionelugaraiss@hotmail.com;</v>
          </cell>
          <cell r="N494" t="str">
            <v>SRD</v>
          </cell>
          <cell r="O494" t="str">
            <v>Internado</v>
          </cell>
          <cell r="P494"/>
          <cell r="Q494" t="str">
            <v>Con PARD</v>
          </cell>
          <cell r="R494"/>
          <cell r="S494" t="str">
            <v>2500-396-2021</v>
          </cell>
          <cell r="T494">
            <v>50</v>
          </cell>
          <cell r="U494">
            <v>44546</v>
          </cell>
          <cell r="V494">
            <v>44546</v>
          </cell>
          <cell r="W494">
            <v>44620</v>
          </cell>
          <cell r="X494">
            <v>225126550</v>
          </cell>
          <cell r="Y494" t="str">
            <v>Gloria Ernestina Rojas Lopez</v>
          </cell>
          <cell r="Z494" t="str">
            <v>Profesional coordinación técnica Protección</v>
          </cell>
        </row>
        <row r="495">
          <cell r="B495" t="str">
            <v>25-167-494</v>
          </cell>
          <cell r="C495" t="str">
            <v>Cundinamarca</v>
          </cell>
          <cell r="D495" t="str">
            <v>Fundación pacto Belén</v>
          </cell>
          <cell r="E495" t="str">
            <v>830125241-7</v>
          </cell>
          <cell r="F495" t="str">
            <v>Walter Antonio Beltrán Ramirez</v>
          </cell>
          <cell r="G495"/>
          <cell r="H495" t="str">
            <v>Kilómetro 45.5 Autopista Medellín - Finca El Refugio Vereda La Esmeralda - La Vega</v>
          </cell>
          <cell r="I495" t="str">
            <v>La Vega</v>
          </cell>
          <cell r="J495" t="str">
            <v>Villeta</v>
          </cell>
          <cell r="K495">
            <v>3133939048</v>
          </cell>
          <cell r="L495" t="str">
            <v>3133934337 - 2678960</v>
          </cell>
          <cell r="M495" t="str">
            <v>pactobelen14@gmail.com;
pactobelen@hotmail.com;</v>
          </cell>
          <cell r="N495" t="str">
            <v>SRD</v>
          </cell>
          <cell r="O495" t="str">
            <v>Internado</v>
          </cell>
          <cell r="P495"/>
          <cell r="Q495" t="str">
            <v>Con PARD</v>
          </cell>
          <cell r="R495"/>
          <cell r="S495" t="str">
            <v>2500-400-2021</v>
          </cell>
          <cell r="T495">
            <v>30</v>
          </cell>
          <cell r="U495">
            <v>44546</v>
          </cell>
          <cell r="V495">
            <v>44546</v>
          </cell>
          <cell r="W495">
            <v>44773</v>
          </cell>
          <cell r="X495">
            <v>337921590</v>
          </cell>
          <cell r="Y495" t="str">
            <v>Lised Milena Aguirre</v>
          </cell>
          <cell r="Z495" t="str">
            <v>Coordinador centro zonal</v>
          </cell>
        </row>
        <row r="496">
          <cell r="B496" t="str">
            <v>25-4-495</v>
          </cell>
          <cell r="C496" t="str">
            <v>Cundinamarca</v>
          </cell>
          <cell r="D496" t="str">
            <v>Aldeas infantiles SOS Colombia</v>
          </cell>
          <cell r="E496" t="str">
            <v>860024041-6</v>
          </cell>
          <cell r="F496" t="str">
            <v>Angela Maria Monica Bibiana Rosales Rodriguez</v>
          </cell>
          <cell r="G496" t="str">
            <v>Mana</v>
          </cell>
          <cell r="H496" t="str">
            <v>Carrera 57B No. 66A-09</v>
          </cell>
          <cell r="I496" t="str">
            <v>Bogotá, D.C.</v>
          </cell>
          <cell r="J496" t="str">
            <v>Regional</v>
          </cell>
          <cell r="K496" t="str">
            <v>3202132284 -
 3103174650</v>
          </cell>
          <cell r="L496"/>
          <cell r="M496" t="str">
            <v>carlos.guzman@aldeasinfantiles.org.co
lizeth.ramos@aldeasinfantiles.org.co
saide.macias@aldeasinfantiles.org.co</v>
          </cell>
          <cell r="N496" t="str">
            <v>SRD</v>
          </cell>
          <cell r="O496" t="str">
            <v>Casa hogar</v>
          </cell>
          <cell r="P496"/>
          <cell r="Q496" t="str">
            <v>Con PARD</v>
          </cell>
          <cell r="R496"/>
          <cell r="S496" t="str">
            <v>2500-401-2021</v>
          </cell>
          <cell r="T496">
            <v>12</v>
          </cell>
          <cell r="U496">
            <v>44546</v>
          </cell>
          <cell r="V496">
            <v>44546</v>
          </cell>
          <cell r="W496">
            <v>44773</v>
          </cell>
          <cell r="X496">
            <v>134568636</v>
          </cell>
          <cell r="Y496" t="str">
            <v>Jenny Elizabeth Gonzalez Rubio</v>
          </cell>
          <cell r="Z496" t="str">
            <v>Profesional coordinación técnica Protección</v>
          </cell>
        </row>
        <row r="497">
          <cell r="B497" t="str">
            <v>25-4-496</v>
          </cell>
          <cell r="C497" t="str">
            <v>Cundinamarca</v>
          </cell>
          <cell r="D497" t="str">
            <v>Aldeas infantiles SOS Colombia</v>
          </cell>
          <cell r="E497" t="str">
            <v>860024041-6</v>
          </cell>
          <cell r="F497" t="str">
            <v>Angela Maria Monica Bibiana Rosales Rodriguez</v>
          </cell>
          <cell r="G497" t="str">
            <v>Leones</v>
          </cell>
          <cell r="H497" t="str">
            <v>Carrera 63 No. 67A-41</v>
          </cell>
          <cell r="I497" t="str">
            <v>Bogotá, D.C.</v>
          </cell>
          <cell r="J497" t="str">
            <v>Regional</v>
          </cell>
          <cell r="K497" t="str">
            <v xml:space="preserve">3164673819 - 3105586854
3103174650 - 3202132284
</v>
          </cell>
          <cell r="L497"/>
          <cell r="M497" t="str">
            <v>lizeth.ramos@aldeasinfantiles.org.co
carlos.guzman@aldeasinfantiles.org.co
saide.macias@aldeasinfantiles.org.co</v>
          </cell>
          <cell r="N497" t="str">
            <v>SRD</v>
          </cell>
          <cell r="O497" t="str">
            <v>Internado</v>
          </cell>
          <cell r="P497"/>
          <cell r="Q497" t="str">
            <v>Con PARD</v>
          </cell>
          <cell r="R497"/>
          <cell r="S497" t="str">
            <v>2500-402-2021</v>
          </cell>
          <cell r="T497">
            <v>69</v>
          </cell>
          <cell r="U497">
            <v>44546</v>
          </cell>
          <cell r="V497">
            <v>44546</v>
          </cell>
          <cell r="W497">
            <v>44773</v>
          </cell>
          <cell r="X497">
            <v>775769657</v>
          </cell>
          <cell r="Y497" t="str">
            <v>Jenny Elizabeth Gonzalez Rubio</v>
          </cell>
          <cell r="Z497" t="str">
            <v>Profesional coordinación técnica Protección</v>
          </cell>
        </row>
        <row r="498">
          <cell r="B498" t="str">
            <v>25-4-497</v>
          </cell>
          <cell r="C498" t="str">
            <v>Cundinamarca</v>
          </cell>
          <cell r="D498" t="str">
            <v>Aldeas infantiles SOS Colombia</v>
          </cell>
          <cell r="E498" t="str">
            <v>860024041-6</v>
          </cell>
          <cell r="F498" t="str">
            <v>Angela Maria Monica Bibiana Rosales Rodriguez</v>
          </cell>
          <cell r="G498" t="str">
            <v>Shalom</v>
          </cell>
          <cell r="H498" t="str">
            <v>Carrera 57C No. 67A-71</v>
          </cell>
          <cell r="I498" t="str">
            <v>Bogotá, D.C.</v>
          </cell>
          <cell r="J498" t="str">
            <v>Regional</v>
          </cell>
          <cell r="K498" t="str">
            <v xml:space="preserve">3164673819 - 3105586854
3103174650 - 3202132284
</v>
          </cell>
          <cell r="L498"/>
          <cell r="M498" t="str">
            <v>lizeth.ramos@aldeasinfantiles.org.co
carlos.guzman@aldeasinfantiles.org.co
saide.macias@aldeasinfantiles.org.co</v>
          </cell>
          <cell r="N498" t="str">
            <v>SRD</v>
          </cell>
          <cell r="O498" t="str">
            <v>Internado</v>
          </cell>
          <cell r="P498"/>
          <cell r="Q498" t="str">
            <v>Con PARD</v>
          </cell>
          <cell r="R498"/>
          <cell r="S498" t="str">
            <v>2500-402-2021</v>
          </cell>
          <cell r="T498"/>
          <cell r="U498">
            <v>44546</v>
          </cell>
          <cell r="V498">
            <v>44546</v>
          </cell>
          <cell r="W498">
            <v>44773</v>
          </cell>
          <cell r="X498"/>
          <cell r="Y498" t="str">
            <v>Jenny Elizabeth Gonzalez Rubio</v>
          </cell>
          <cell r="Z498" t="str">
            <v>Profesional coordinación técnica Protección</v>
          </cell>
        </row>
        <row r="499">
          <cell r="B499" t="str">
            <v>25-4-498</v>
          </cell>
          <cell r="C499" t="str">
            <v>Cundinamarca</v>
          </cell>
          <cell r="D499" t="str">
            <v>Aldeas infantiles SOS Colombia</v>
          </cell>
          <cell r="E499" t="str">
            <v>860024041-6</v>
          </cell>
          <cell r="F499" t="str">
            <v>Angela Maria Monica Bibiana Rosales Rodriguez</v>
          </cell>
          <cell r="G499" t="str">
            <v>Esmeralda</v>
          </cell>
          <cell r="H499" t="str">
            <v>Calle 44B No. 48-33</v>
          </cell>
          <cell r="I499" t="str">
            <v>Bogotá, D.C.</v>
          </cell>
          <cell r="J499" t="str">
            <v>Regional</v>
          </cell>
          <cell r="K499" t="str">
            <v xml:space="preserve">3164673819 - 3105586854
3103174650 - 3202132284
</v>
          </cell>
          <cell r="L499"/>
          <cell r="M499" t="str">
            <v>lizeth.ramos@aldeasinfantiles.org.co
carlos.guzman@aldeasinfantiles.org.co
saide.macias@aldeasinfantiles.org.co</v>
          </cell>
          <cell r="N499" t="str">
            <v>SRD</v>
          </cell>
          <cell r="O499" t="str">
            <v>Internado</v>
          </cell>
          <cell r="P499"/>
          <cell r="Q499" t="str">
            <v>Con PARD</v>
          </cell>
          <cell r="R499"/>
          <cell r="S499" t="str">
            <v>2500-402-2021</v>
          </cell>
          <cell r="T499"/>
          <cell r="U499">
            <v>44546</v>
          </cell>
          <cell r="V499">
            <v>44546</v>
          </cell>
          <cell r="W499">
            <v>44773</v>
          </cell>
          <cell r="X499"/>
          <cell r="Y499" t="str">
            <v>Jenny Elizabeth Gonzalez Rubio</v>
          </cell>
          <cell r="Z499" t="str">
            <v>Profesional coordinación técnica Protección</v>
          </cell>
        </row>
        <row r="500">
          <cell r="B500" t="str">
            <v>25-4-499</v>
          </cell>
          <cell r="C500" t="str">
            <v>Cundinamarca</v>
          </cell>
          <cell r="D500" t="str">
            <v>Aldeas infantiles SOS Colombia</v>
          </cell>
          <cell r="E500" t="str">
            <v>860024041-6</v>
          </cell>
          <cell r="F500" t="str">
            <v>Angela Maria Monica Bibiana Rosales Rodriguez</v>
          </cell>
          <cell r="G500" t="str">
            <v>Fortaleza</v>
          </cell>
          <cell r="H500" t="str">
            <v>Carrera 70C No. 79-08</v>
          </cell>
          <cell r="I500" t="str">
            <v>Bogotá, D.C.</v>
          </cell>
          <cell r="J500" t="str">
            <v>Regional</v>
          </cell>
          <cell r="K500" t="str">
            <v xml:space="preserve">3164673819 - 3105586854
3103174650 - 3202132284
</v>
          </cell>
          <cell r="L500"/>
          <cell r="M500" t="str">
            <v>lizeth.ramos@aldeasinfantiles.org.co
carlos.guzman@aldeasinfantiles.org.co
saide.macias@aldeasinfantiles.org.co</v>
          </cell>
          <cell r="N500" t="str">
            <v>SRD</v>
          </cell>
          <cell r="O500" t="str">
            <v>Internado</v>
          </cell>
          <cell r="P500"/>
          <cell r="Q500" t="str">
            <v>Con PARD</v>
          </cell>
          <cell r="R500"/>
          <cell r="S500" t="str">
            <v>2500-402-2021</v>
          </cell>
          <cell r="T500"/>
          <cell r="U500">
            <v>44546</v>
          </cell>
          <cell r="V500">
            <v>44546</v>
          </cell>
          <cell r="W500">
            <v>44773</v>
          </cell>
          <cell r="X500"/>
          <cell r="Y500" t="str">
            <v>Jenny Elizabeth Gonzalez Rubio</v>
          </cell>
          <cell r="Z500" t="str">
            <v>Profesional coordinación técnica Protección</v>
          </cell>
        </row>
        <row r="501">
          <cell r="B501" t="str">
            <v>25-4-500</v>
          </cell>
          <cell r="C501" t="str">
            <v>Cundinamarca</v>
          </cell>
          <cell r="D501" t="str">
            <v>Aldeas infantiles SOS Colombia</v>
          </cell>
          <cell r="E501" t="str">
            <v>860024041-6</v>
          </cell>
          <cell r="F501" t="str">
            <v>Angela Maria Monica Bibiana Rosales Rodriguez</v>
          </cell>
          <cell r="G501" t="str">
            <v>Renacer</v>
          </cell>
          <cell r="H501" t="str">
            <v>Calle 66B No. 46-09</v>
          </cell>
          <cell r="I501" t="str">
            <v>Bogotá, D.C.</v>
          </cell>
          <cell r="J501" t="str">
            <v>Regional</v>
          </cell>
          <cell r="K501" t="str">
            <v xml:space="preserve">3164673819 - 3105586854
3103174650 - 3202132284
</v>
          </cell>
          <cell r="L501"/>
          <cell r="M501" t="str">
            <v>lizeth.ramos@aldeasinfantiles.org.co
carlos.guzman@aldeasinfantiles.org.co
saide.macias@aldeasinfantiles.org.co</v>
          </cell>
          <cell r="N501" t="str">
            <v>SRD</v>
          </cell>
          <cell r="O501" t="str">
            <v>Internado</v>
          </cell>
          <cell r="P501"/>
          <cell r="Q501" t="str">
            <v>Con PARD</v>
          </cell>
          <cell r="R501"/>
          <cell r="S501" t="str">
            <v>2500-402-2021</v>
          </cell>
          <cell r="T501"/>
          <cell r="U501">
            <v>44546</v>
          </cell>
          <cell r="V501">
            <v>44546</v>
          </cell>
          <cell r="W501">
            <v>44773</v>
          </cell>
          <cell r="X501"/>
          <cell r="Y501" t="str">
            <v>Jenny Elizabeth Gonzalez Rubio</v>
          </cell>
          <cell r="Z501" t="str">
            <v>Profesional coordinación técnica Protección</v>
          </cell>
        </row>
        <row r="502">
          <cell r="B502" t="str">
            <v>25-4-501</v>
          </cell>
          <cell r="C502" t="str">
            <v>Cundinamarca</v>
          </cell>
          <cell r="D502" t="str">
            <v>Aldeas infantiles SOS Colombia</v>
          </cell>
          <cell r="E502" t="str">
            <v>860024041-6</v>
          </cell>
          <cell r="F502" t="str">
            <v>Angela Maria Monica Bibiana Rosales Rodriguez</v>
          </cell>
          <cell r="G502" t="str">
            <v>Casa Blanca</v>
          </cell>
          <cell r="H502" t="str">
            <v>Carrera 57C No. 67C-06</v>
          </cell>
          <cell r="I502" t="str">
            <v>Bogotá, D.C.</v>
          </cell>
          <cell r="J502" t="str">
            <v>Regional</v>
          </cell>
          <cell r="K502" t="str">
            <v xml:space="preserve">3164673819 - 3105586854
3103174650 - 3202132284
</v>
          </cell>
          <cell r="L502"/>
          <cell r="M502" t="str">
            <v>lizeth.ramos@aldeasinfantiles.org.co
carlos.guzman@aldeasinfantiles.org.co
saide.macias@aldeasinfantiles.org.co</v>
          </cell>
          <cell r="N502" t="str">
            <v>SRD</v>
          </cell>
          <cell r="O502" t="str">
            <v>Internado</v>
          </cell>
          <cell r="P502"/>
          <cell r="Q502" t="str">
            <v>Con PARD</v>
          </cell>
          <cell r="R502"/>
          <cell r="S502" t="str">
            <v>2500-402-2021</v>
          </cell>
          <cell r="T502"/>
          <cell r="U502">
            <v>44546</v>
          </cell>
          <cell r="V502">
            <v>44546</v>
          </cell>
          <cell r="W502">
            <v>44773</v>
          </cell>
          <cell r="X502"/>
          <cell r="Y502" t="str">
            <v>Jenny Elizabeth Gonzalez Rubio</v>
          </cell>
          <cell r="Z502" t="str">
            <v>Profesional coordinación técnica Protección</v>
          </cell>
        </row>
        <row r="503">
          <cell r="B503" t="str">
            <v>25-193-502</v>
          </cell>
          <cell r="C503" t="str">
            <v>Cundinamarca</v>
          </cell>
          <cell r="D503" t="str">
            <v>Fundación san Miguel protector</v>
          </cell>
          <cell r="E503" t="str">
            <v>901034202-6</v>
          </cell>
          <cell r="F503" t="str">
            <v>Leidy Marcela Paz Quintero</v>
          </cell>
          <cell r="G503"/>
          <cell r="H503" t="str">
            <v>Finca La Esperanza Vereda Ibañez Vía Los Chorros - Agua de Dios</v>
          </cell>
          <cell r="I503" t="str">
            <v>Agua De Dios</v>
          </cell>
          <cell r="J503" t="str">
            <v>Villeta</v>
          </cell>
          <cell r="K503" t="str">
            <v>3229031492 - 3004572896 - 3005647692</v>
          </cell>
          <cell r="L503"/>
          <cell r="M503" t="str">
            <v>fundacionsanmiguelprotector@gmail.com;</v>
          </cell>
          <cell r="N503" t="str">
            <v>SRD</v>
          </cell>
          <cell r="O503" t="str">
            <v>Internado</v>
          </cell>
          <cell r="P503"/>
          <cell r="Q503" t="str">
            <v>Discapacidad</v>
          </cell>
          <cell r="R503" t="str">
            <v>Psicosocial</v>
          </cell>
          <cell r="S503" t="str">
            <v>2500-403-2021</v>
          </cell>
          <cell r="T503">
            <v>100</v>
          </cell>
          <cell r="U503">
            <v>44546</v>
          </cell>
          <cell r="V503">
            <v>44546</v>
          </cell>
          <cell r="W503">
            <v>44773</v>
          </cell>
          <cell r="X503">
            <v>1864261300</v>
          </cell>
          <cell r="Y503" t="str">
            <v>Lilian Yaneth Orjuela Rozo</v>
          </cell>
          <cell r="Z503" t="str">
            <v>Profesional coordinación técnica Protección</v>
          </cell>
        </row>
        <row r="504">
          <cell r="B504" t="str">
            <v>25-159-503</v>
          </cell>
          <cell r="C504" t="str">
            <v>Cundinamarca</v>
          </cell>
          <cell r="D504" t="str">
            <v>Fundación niña María</v>
          </cell>
          <cell r="E504" t="str">
            <v>830058704-8</v>
          </cell>
          <cell r="F504" t="str">
            <v>Rosa Marlen Gomez</v>
          </cell>
          <cell r="G504"/>
          <cell r="H504" t="str">
            <v>Kilómetro 3 Margen Izquierdo Vía Albán-Villeta</v>
          </cell>
          <cell r="I504" t="str">
            <v>Albán</v>
          </cell>
          <cell r="J504" t="str">
            <v>Facatativa</v>
          </cell>
          <cell r="K504" t="str">
            <v>3187150464 - 3143640356 - 3125046602</v>
          </cell>
          <cell r="L504"/>
          <cell r="M504" t="str">
            <v>ninamaria03@yahoo.com; ninamariafinanciera@gmail.com; fundacionninamariatecnica@gmail.com;</v>
          </cell>
          <cell r="N504" t="str">
            <v>SRD</v>
          </cell>
          <cell r="O504" t="str">
            <v>Internado</v>
          </cell>
          <cell r="P504"/>
          <cell r="Q504" t="str">
            <v>Discapacidad</v>
          </cell>
          <cell r="R504" t="str">
            <v>Psicosocial</v>
          </cell>
          <cell r="S504" t="str">
            <v>2500-404-2021</v>
          </cell>
          <cell r="T504">
            <v>114</v>
          </cell>
          <cell r="U504">
            <v>44546</v>
          </cell>
          <cell r="V504">
            <v>44546</v>
          </cell>
          <cell r="W504">
            <v>44773</v>
          </cell>
          <cell r="X504">
            <v>3350472727</v>
          </cell>
          <cell r="Y504" t="str">
            <v>Giana Lizzeth Beltran</v>
          </cell>
          <cell r="Z504" t="str">
            <v>Coordinador centro zonal</v>
          </cell>
        </row>
        <row r="505">
          <cell r="B505" t="str">
            <v>25-159-504</v>
          </cell>
          <cell r="C505" t="str">
            <v>Cundinamarca</v>
          </cell>
          <cell r="D505" t="str">
            <v>Fundación niña María</v>
          </cell>
          <cell r="E505" t="str">
            <v>830058704-8</v>
          </cell>
          <cell r="F505" t="str">
            <v>Rosa Marlen Gomez</v>
          </cell>
          <cell r="G505"/>
          <cell r="H505" t="str">
            <v>Finca Bulevar de Fagua Vereda La Fagua</v>
          </cell>
          <cell r="I505" t="str">
            <v>Chía</v>
          </cell>
          <cell r="J505" t="str">
            <v>Zipaquirá</v>
          </cell>
          <cell r="K505" t="str">
            <v>3187150464 - 3143640356 - 3125046602</v>
          </cell>
          <cell r="L505"/>
          <cell r="M505" t="str">
            <v>ninamaria03@yahoo.com; ninamariafinanciera@gmail.com; fundacionninamariatecnica@gmail.com;</v>
          </cell>
          <cell r="N505" t="str">
            <v>SRD</v>
          </cell>
          <cell r="O505" t="str">
            <v>Internado</v>
          </cell>
          <cell r="P505"/>
          <cell r="Q505" t="str">
            <v>Discapacidad</v>
          </cell>
          <cell r="R505" t="str">
            <v>Psicosocial</v>
          </cell>
          <cell r="S505" t="str">
            <v>2500-404-2021</v>
          </cell>
          <cell r="T505">
            <v>65</v>
          </cell>
          <cell r="U505">
            <v>44546</v>
          </cell>
          <cell r="V505">
            <v>44546</v>
          </cell>
          <cell r="W505">
            <v>44773</v>
          </cell>
          <cell r="X505"/>
          <cell r="Y505" t="str">
            <v>Giana Lizzeth Beltran</v>
          </cell>
          <cell r="Z505" t="str">
            <v>Coordinador centro zonal</v>
          </cell>
        </row>
        <row r="506">
          <cell r="B506" t="str">
            <v>25-206-505</v>
          </cell>
          <cell r="C506" t="str">
            <v>Cundinamarca</v>
          </cell>
          <cell r="D506" t="str">
            <v>Fundación social santa María</v>
          </cell>
          <cell r="E506" t="str">
            <v>900099178-2</v>
          </cell>
          <cell r="F506" t="str">
            <v>Rafael Antonio Castañeda Aponte</v>
          </cell>
          <cell r="G506" t="str">
            <v>Sede San Jose</v>
          </cell>
          <cell r="H506" t="str">
            <v>Calle 5 No. 8-79</v>
          </cell>
          <cell r="I506" t="str">
            <v>Tocaima</v>
          </cell>
          <cell r="J506" t="str">
            <v>Girardot</v>
          </cell>
          <cell r="K506" t="str">
            <v>3112482699 - 3103841136 - 3102311781</v>
          </cell>
          <cell r="L506" t="str">
            <v>3112482669 - 3112142478 - 3103841136 - 3102311781</v>
          </cell>
          <cell r="M506" t="str">
            <v>presidencia@fundacionsantamaria.co;
coordinacion.hsj@fundacionsantamaria.co;
direcciondecalidad@fundacionsantamaria.co;</v>
          </cell>
          <cell r="N506" t="str">
            <v>SRD</v>
          </cell>
          <cell r="O506" t="str">
            <v>Internado</v>
          </cell>
          <cell r="P506"/>
          <cell r="Q506" t="str">
            <v>Discapacidad</v>
          </cell>
          <cell r="R506" t="str">
            <v>Psicosocial</v>
          </cell>
          <cell r="S506" t="str">
            <v>2500-405-2021</v>
          </cell>
          <cell r="T506">
            <v>302</v>
          </cell>
          <cell r="U506">
            <v>44546</v>
          </cell>
          <cell r="V506">
            <v>44546</v>
          </cell>
          <cell r="W506">
            <v>44773</v>
          </cell>
          <cell r="X506">
            <v>5638479126</v>
          </cell>
          <cell r="Y506" t="str">
            <v>Scarett Tovar Rojas</v>
          </cell>
          <cell r="Z506" t="str">
            <v>Coordinador centro zonal</v>
          </cell>
        </row>
        <row r="507">
          <cell r="B507" t="str">
            <v>25-11-506</v>
          </cell>
          <cell r="C507" t="str">
            <v>Cundinamarca</v>
          </cell>
          <cell r="D507" t="str">
            <v>Asociación cristiana de jóvenes de Bogotá y Cundinamarca – ACJ YMCA</v>
          </cell>
          <cell r="E507" t="str">
            <v>860018862-1</v>
          </cell>
          <cell r="F507" t="str">
            <v>Gloria Cecilia Hidalgo Franco</v>
          </cell>
          <cell r="G507"/>
          <cell r="H507" t="str">
            <v>Calle 6 No. 14-11 Barrio Algarra I</v>
          </cell>
          <cell r="I507" t="str">
            <v>Zipaquirá</v>
          </cell>
          <cell r="J507" t="str">
            <v>Zipaquirá</v>
          </cell>
          <cell r="K507" t="str">
            <v xml:space="preserve">3106889194
3212134603
</v>
          </cell>
          <cell r="L507"/>
          <cell r="M507" t="str">
            <v>bernardo.castro@ymcabogota.org</v>
          </cell>
          <cell r="N507" t="str">
            <v>SRD</v>
          </cell>
          <cell r="O507" t="str">
            <v>Intervención de apoyo psicosocial</v>
          </cell>
          <cell r="P507"/>
          <cell r="Q507" t="str">
            <v>Con PARD</v>
          </cell>
          <cell r="R507"/>
          <cell r="S507" t="str">
            <v>2500-406-2021</v>
          </cell>
          <cell r="T507">
            <v>25</v>
          </cell>
          <cell r="U507">
            <v>44546</v>
          </cell>
          <cell r="V507">
            <v>44546</v>
          </cell>
          <cell r="W507">
            <v>44773</v>
          </cell>
          <cell r="X507">
            <v>213166680</v>
          </cell>
          <cell r="Y507" t="str">
            <v>Jorge Enrique Morales Hortua</v>
          </cell>
          <cell r="Z507" t="str">
            <v>Profesional coordinación técnica Protección</v>
          </cell>
        </row>
        <row r="508">
          <cell r="B508" t="str">
            <v>25-11-507</v>
          </cell>
          <cell r="C508" t="str">
            <v>Cundinamarca</v>
          </cell>
          <cell r="D508" t="str">
            <v>Asociación cristiana de jóvenes de Bogotá y Cundinamarca – ACJ YMCA</v>
          </cell>
          <cell r="E508" t="str">
            <v>860018862-1</v>
          </cell>
          <cell r="F508" t="str">
            <v>Gloria Cecilia Hidalgo Franco</v>
          </cell>
          <cell r="G508"/>
          <cell r="H508" t="str">
            <v>Calle 19 No. 10-74 Barrio Sucre</v>
          </cell>
          <cell r="I508" t="str">
            <v>Girardot</v>
          </cell>
          <cell r="J508" t="str">
            <v>Girardot</v>
          </cell>
          <cell r="K508" t="str">
            <v xml:space="preserve">3106889194
3212134603
</v>
          </cell>
          <cell r="L508"/>
          <cell r="M508" t="str">
            <v xml:space="preserve">
bernardo.castro@ymcabogota.org
</v>
          </cell>
          <cell r="N508" t="str">
            <v>SRD</v>
          </cell>
          <cell r="O508" t="str">
            <v>Intervención de apoyo psicosocial</v>
          </cell>
          <cell r="P508"/>
          <cell r="Q508" t="str">
            <v>Con PARD</v>
          </cell>
          <cell r="R508"/>
          <cell r="S508" t="str">
            <v>2500-406-2021</v>
          </cell>
          <cell r="T508">
            <v>55</v>
          </cell>
          <cell r="U508">
            <v>44546</v>
          </cell>
          <cell r="V508">
            <v>44546</v>
          </cell>
          <cell r="W508">
            <v>44773</v>
          </cell>
          <cell r="X508"/>
          <cell r="Y508" t="str">
            <v>Jorge Enrique Morales Hortua</v>
          </cell>
          <cell r="Z508" t="str">
            <v>Profesional coordinación técnica Protección</v>
          </cell>
        </row>
        <row r="509">
          <cell r="B509" t="str">
            <v>25-239-508</v>
          </cell>
          <cell r="C509" t="str">
            <v>Cundinamarca</v>
          </cell>
          <cell r="D509" t="str">
            <v>Love Bought International</v>
          </cell>
          <cell r="E509" t="str">
            <v>900580909-1</v>
          </cell>
          <cell r="F509" t="str">
            <v>Gloria Roncancio Giraldo</v>
          </cell>
          <cell r="G509"/>
          <cell r="H509" t="str">
            <v>Vereda San Jorge Lote 8 Finca Villa María</v>
          </cell>
          <cell r="I509" t="str">
            <v>Soacha</v>
          </cell>
          <cell r="J509" t="str">
            <v>Soacha</v>
          </cell>
          <cell r="K509">
            <v>3213013544</v>
          </cell>
          <cell r="L509"/>
          <cell r="M509" t="str">
            <v>coordinacion@lovebought.com; 
administracion@lovebought.com; 
lidiette@live.com;</v>
          </cell>
          <cell r="N509" t="str">
            <v>SRD</v>
          </cell>
          <cell r="O509" t="str">
            <v>Internado</v>
          </cell>
          <cell r="P509"/>
          <cell r="Q509" t="str">
            <v>Con PARD</v>
          </cell>
          <cell r="R509"/>
          <cell r="S509" t="str">
            <v>2500-407-2021</v>
          </cell>
          <cell r="T509">
            <v>30</v>
          </cell>
          <cell r="U509">
            <v>44546</v>
          </cell>
          <cell r="V509">
            <v>44546</v>
          </cell>
          <cell r="W509">
            <v>44773</v>
          </cell>
          <cell r="X509">
            <v>337921590</v>
          </cell>
          <cell r="Y509" t="str">
            <v>Luz Katerin Medellin Salgado</v>
          </cell>
          <cell r="Z509" t="str">
            <v>Coordinador centro zonal</v>
          </cell>
        </row>
        <row r="510">
          <cell r="B510" t="str">
            <v>25-122-509</v>
          </cell>
          <cell r="C510" t="str">
            <v>Cundinamarca</v>
          </cell>
          <cell r="D510" t="str">
            <v>Fundación familia y futuro - FUNDAFAM</v>
          </cell>
          <cell r="E510" t="str">
            <v>900916893-7</v>
          </cell>
          <cell r="F510" t="str">
            <v>Mauricio Murillo Gutierrez</v>
          </cell>
          <cell r="G510" t="str">
            <v>Sede fenenino</v>
          </cell>
          <cell r="H510" t="str">
            <v>Finca Portobelo Kilómetro 16 Vía Fusagasugá</v>
          </cell>
          <cell r="I510" t="str">
            <v>Girardot</v>
          </cell>
          <cell r="J510" t="str">
            <v>Girardot</v>
          </cell>
          <cell r="K510" t="str">
            <v>8641498 - 3174293042 - 8720898 - 3185234216</v>
          </cell>
          <cell r="L510"/>
          <cell r="M510" t="str">
            <v>fundacionfamiliayfuturo@hotmail.com;
direccionfundafam@gmail.com;</v>
          </cell>
          <cell r="N510" t="str">
            <v>SRD</v>
          </cell>
          <cell r="O510" t="str">
            <v>Internado</v>
          </cell>
          <cell r="P510"/>
          <cell r="Q510" t="str">
            <v>Con PARD</v>
          </cell>
          <cell r="R510"/>
          <cell r="S510" t="str">
            <v>2500-408-2021</v>
          </cell>
          <cell r="T510">
            <v>50</v>
          </cell>
          <cell r="U510">
            <v>44546</v>
          </cell>
          <cell r="V510">
            <v>44546</v>
          </cell>
          <cell r="W510">
            <v>44773</v>
          </cell>
          <cell r="X510">
            <v>563202650</v>
          </cell>
          <cell r="Y510" t="str">
            <v>Andrea del Pilar Espinosa</v>
          </cell>
          <cell r="Z510" t="str">
            <v>Coordinador centro zonal</v>
          </cell>
        </row>
        <row r="511">
          <cell r="B511" t="str">
            <v>25-202-510</v>
          </cell>
          <cell r="C511" t="str">
            <v>Cundinamarca</v>
          </cell>
          <cell r="D511" t="str">
            <v>Fundación Significarte</v>
          </cell>
          <cell r="E511" t="str">
            <v>901034401-5</v>
          </cell>
          <cell r="F511" t="str">
            <v>Isaira Patricia Espitia Petro</v>
          </cell>
          <cell r="G511"/>
          <cell r="H511" t="str">
            <v>Carrera 16 No. 39A-52 Barrio Teusaquillo</v>
          </cell>
          <cell r="I511" t="str">
            <v>Bogotá, D.C.</v>
          </cell>
          <cell r="J511" t="str">
            <v>Regional</v>
          </cell>
          <cell r="K511" t="str">
            <v>6945681-3125109520- 3102038233</v>
          </cell>
          <cell r="L511">
            <v>6945681</v>
          </cell>
          <cell r="M511" t="str">
            <v>fsignificarte@gmail.com;</v>
          </cell>
          <cell r="N511" t="str">
            <v>SRD</v>
          </cell>
          <cell r="O511" t="str">
            <v>Internado</v>
          </cell>
          <cell r="P511"/>
          <cell r="Q511" t="str">
            <v>Gestantes</v>
          </cell>
          <cell r="R511"/>
          <cell r="S511" t="str">
            <v>2500-409-2021</v>
          </cell>
          <cell r="T511">
            <v>12</v>
          </cell>
          <cell r="U511">
            <v>44546</v>
          </cell>
          <cell r="V511">
            <v>44546</v>
          </cell>
          <cell r="W511">
            <v>44773</v>
          </cell>
          <cell r="X511">
            <v>138638062</v>
          </cell>
          <cell r="Y511" t="str">
            <v>Monica Consuelo Murillo Leon</v>
          </cell>
          <cell r="Z511" t="str">
            <v>Profesional coordinación técnica Protección</v>
          </cell>
        </row>
        <row r="512">
          <cell r="B512" t="str">
            <v>25-92-511</v>
          </cell>
          <cell r="C512" t="str">
            <v>Cundinamarca</v>
          </cell>
          <cell r="D512" t="str">
            <v>Fundación centro de estimulación, nivelación y desarrollo - CEDESNID</v>
          </cell>
          <cell r="E512" t="str">
            <v>860071892-7</v>
          </cell>
          <cell r="F512" t="str">
            <v>Camilo Alberto Arenas Rendon</v>
          </cell>
          <cell r="G512" t="str">
            <v>Sede Alegría</v>
          </cell>
          <cell r="H512" t="str">
            <v>Finca Villa Calazans Vereda la Puerta - Chinauta</v>
          </cell>
          <cell r="I512" t="str">
            <v>Fusagasugá</v>
          </cell>
          <cell r="J512" t="str">
            <v>Fusagasugá</v>
          </cell>
          <cell r="K512" t="str">
            <v xml:space="preserve">3202752003
</v>
          </cell>
          <cell r="L512"/>
          <cell r="M512" t="str">
            <v>contacto@cedesnid.org.co;
patricianemoga@cedesnid.org.co;
camiloarenas@cedesnid.org.co;</v>
          </cell>
          <cell r="N512" t="str">
            <v>SRD</v>
          </cell>
          <cell r="O512" t="str">
            <v>Internado</v>
          </cell>
          <cell r="P512"/>
          <cell r="Q512" t="str">
            <v>Discapacidad</v>
          </cell>
          <cell r="R512" t="str">
            <v>Psicosocial</v>
          </cell>
          <cell r="S512" t="str">
            <v>2500-410-2021</v>
          </cell>
          <cell r="T512">
            <v>58</v>
          </cell>
          <cell r="U512">
            <v>44547</v>
          </cell>
          <cell r="V512">
            <v>44546</v>
          </cell>
          <cell r="W512">
            <v>44773</v>
          </cell>
          <cell r="X512">
            <v>1082161554</v>
          </cell>
          <cell r="Y512" t="str">
            <v>Andrea del Pilar Espinosa</v>
          </cell>
          <cell r="Z512" t="str">
            <v>Coordinador centro zonal</v>
          </cell>
        </row>
        <row r="513">
          <cell r="B513" t="str">
            <v>25-92-512</v>
          </cell>
          <cell r="C513" t="str">
            <v>Cundinamarca</v>
          </cell>
          <cell r="D513" t="str">
            <v>Fundación centro de estimulación, nivelación y desarrollo - CEDESNID</v>
          </cell>
          <cell r="E513" t="str">
            <v>860071892-7</v>
          </cell>
          <cell r="F513" t="str">
            <v>Camilo Alberto Arenas Rendon</v>
          </cell>
          <cell r="G513" t="str">
            <v>Sede Esperanza</v>
          </cell>
          <cell r="H513" t="str">
            <v>Kilómetro 65 Avenida Los Cerezos - Finca Los Tulipanes - Chinauta</v>
          </cell>
          <cell r="I513" t="str">
            <v>Fusagasugá</v>
          </cell>
          <cell r="J513" t="str">
            <v>Fusagasugá</v>
          </cell>
          <cell r="K513" t="str">
            <v xml:space="preserve">3202752003
</v>
          </cell>
          <cell r="L513"/>
          <cell r="M513" t="str">
            <v>contacto@cedesnid.org.co;
patricianemoga@cedesnid.org.co;
camiloarenas@cedesnid.org.co;</v>
          </cell>
          <cell r="N513" t="str">
            <v>SRD</v>
          </cell>
          <cell r="O513" t="str">
            <v>Internado</v>
          </cell>
          <cell r="P513"/>
          <cell r="Q513" t="str">
            <v>Discapacidad</v>
          </cell>
          <cell r="R513" t="str">
            <v>Psicosocial</v>
          </cell>
          <cell r="S513" t="str">
            <v>2500-410-2021</v>
          </cell>
          <cell r="T513"/>
          <cell r="U513">
            <v>44546</v>
          </cell>
          <cell r="V513">
            <v>44546</v>
          </cell>
          <cell r="W513">
            <v>44773</v>
          </cell>
          <cell r="X513"/>
          <cell r="Y513" t="str">
            <v>Andrea del Pilar Espinosa</v>
          </cell>
          <cell r="Z513" t="str">
            <v>Coordinador centro zonal</v>
          </cell>
        </row>
        <row r="514">
          <cell r="B514" t="str">
            <v>25-206-513</v>
          </cell>
          <cell r="C514" t="str">
            <v>Cundinamarca</v>
          </cell>
          <cell r="D514" t="str">
            <v>Fundación social santa María</v>
          </cell>
          <cell r="E514" t="str">
            <v>900099178-2</v>
          </cell>
          <cell r="F514" t="str">
            <v>Rafael Antonio Castañeda Aponte</v>
          </cell>
          <cell r="G514" t="str">
            <v>Sede San Francisco</v>
          </cell>
          <cell r="H514" t="str">
            <v>Transversal 9 No. 48-20 Barrio Portachuelo</v>
          </cell>
          <cell r="I514" t="str">
            <v>Girardot</v>
          </cell>
          <cell r="J514" t="str">
            <v>Girardot</v>
          </cell>
          <cell r="K514" t="str">
            <v>3112482669 - 3112142478 - 3103841136 - 3102311781</v>
          </cell>
          <cell r="L514" t="str">
            <v>3112482669 - 3112142478 - 3103841136 - 3102311781</v>
          </cell>
          <cell r="M514" t="str">
            <v>presidencia@fundacionsantamaria.co 
coordinacion.hsf@fundacionsantamaria.co
coordinacion.hsj@fundacionsantamaria.co
direcciondecalidad@fundacionsantamaria.co</v>
          </cell>
          <cell r="N514" t="str">
            <v>SRD</v>
          </cell>
          <cell r="O514" t="str">
            <v>Internado</v>
          </cell>
          <cell r="P514"/>
          <cell r="Q514" t="str">
            <v>Discapacidad</v>
          </cell>
          <cell r="R514" t="str">
            <v>Psicosocial</v>
          </cell>
          <cell r="S514" t="str">
            <v>2500-411-2021</v>
          </cell>
          <cell r="T514">
            <v>112</v>
          </cell>
          <cell r="U514">
            <v>44546</v>
          </cell>
          <cell r="V514">
            <v>44546</v>
          </cell>
          <cell r="W514">
            <v>44773</v>
          </cell>
          <cell r="X514">
            <v>1440853568</v>
          </cell>
          <cell r="Y514" t="str">
            <v>Scarett Tovar Rojas</v>
          </cell>
          <cell r="Z514" t="str">
            <v>Coordinador centro zonal</v>
          </cell>
        </row>
        <row r="515">
          <cell r="B515" t="str">
            <v>25-149-514</v>
          </cell>
          <cell r="C515" t="str">
            <v>Cundinamarca</v>
          </cell>
          <cell r="D515" t="str">
            <v>Fundación Laudes</v>
          </cell>
          <cell r="E515" t="str">
            <v>900098908-8</v>
          </cell>
          <cell r="F515" t="str">
            <v>Adriana Barbosa Malaver</v>
          </cell>
          <cell r="G515"/>
          <cell r="H515" t="str">
            <v>Calle 67D Bis No. 65-42 Barrio JJ Vargas</v>
          </cell>
          <cell r="I515" t="str">
            <v>Bogotá, D.C.</v>
          </cell>
          <cell r="J515" t="str">
            <v>Regional</v>
          </cell>
          <cell r="K515"/>
          <cell r="L515">
            <v>3208392988</v>
          </cell>
          <cell r="M515" t="str">
            <v>laudescundinamarca@gmail.com</v>
          </cell>
          <cell r="N515" t="str">
            <v>SRD</v>
          </cell>
          <cell r="O515" t="str">
            <v>Internado</v>
          </cell>
          <cell r="P515"/>
          <cell r="Q515" t="str">
            <v>Con PARD</v>
          </cell>
          <cell r="R515"/>
          <cell r="S515" t="str">
            <v>2500-412-2021</v>
          </cell>
          <cell r="T515">
            <v>50</v>
          </cell>
          <cell r="U515">
            <v>44546</v>
          </cell>
          <cell r="V515">
            <v>44546</v>
          </cell>
          <cell r="W515">
            <v>44620</v>
          </cell>
          <cell r="X515">
            <v>225126550</v>
          </cell>
          <cell r="Y515" t="str">
            <v>Lilian Yaneth Orjuela Rozo</v>
          </cell>
          <cell r="Z515" t="str">
            <v>Profesional coordinación técnica Protección</v>
          </cell>
        </row>
        <row r="516">
          <cell r="B516" t="str">
            <v>25-19-515</v>
          </cell>
          <cell r="C516" t="str">
            <v>Cundinamarca</v>
          </cell>
          <cell r="D516" t="str">
            <v>Asociación hogares Luz y Vida</v>
          </cell>
          <cell r="E516" t="str">
            <v>800199818-4</v>
          </cell>
          <cell r="F516" t="str">
            <v>Hermana Valeriana Isabel Garcia Martín</v>
          </cell>
          <cell r="G516"/>
          <cell r="H516" t="str">
            <v>Vereda El Mojón - Finca El Porfin Nuestra Señora del Valle</v>
          </cell>
          <cell r="I516" t="str">
            <v>Sasaima</v>
          </cell>
          <cell r="J516" t="str">
            <v>Villeta</v>
          </cell>
          <cell r="K516" t="str">
            <v>5659683 - 
3112370627</v>
          </cell>
          <cell r="L516"/>
          <cell r="M516" t="str">
            <v>hogaresluzyvida@hotmail.com;</v>
          </cell>
          <cell r="N516" t="str">
            <v>SRD</v>
          </cell>
          <cell r="O516" t="str">
            <v>Internado</v>
          </cell>
          <cell r="P516"/>
          <cell r="Q516" t="str">
            <v>Discapacidad</v>
          </cell>
          <cell r="R516" t="str">
            <v>Intelectual</v>
          </cell>
          <cell r="S516" t="str">
            <v>2500-415-2021</v>
          </cell>
          <cell r="T516">
            <v>24</v>
          </cell>
          <cell r="U516">
            <v>44546</v>
          </cell>
          <cell r="V516">
            <v>44546</v>
          </cell>
          <cell r="W516">
            <v>44773</v>
          </cell>
          <cell r="X516">
            <v>865480132</v>
          </cell>
          <cell r="Y516" t="str">
            <v>Andrea Pricila Molina Hernandez</v>
          </cell>
          <cell r="Z516" t="str">
            <v>Profesional coordinación técnica Protección</v>
          </cell>
        </row>
        <row r="517">
          <cell r="B517" t="str">
            <v>25-19-516</v>
          </cell>
          <cell r="C517" t="str">
            <v>Cundinamarca</v>
          </cell>
          <cell r="D517" t="str">
            <v>Asociación hogares Luz y Vida</v>
          </cell>
          <cell r="E517" t="str">
            <v>800199818-4</v>
          </cell>
          <cell r="F517" t="str">
            <v>Hermana Valeriana Isabel Garcia Martín</v>
          </cell>
          <cell r="G517" t="str">
            <v>Sede Casa San José</v>
          </cell>
          <cell r="H517" t="str">
            <v>Carrera 1A No. 6C-55 sur Barrio Buenos Aires</v>
          </cell>
          <cell r="I517" t="str">
            <v>Bogotá, D.C.</v>
          </cell>
          <cell r="J517" t="str">
            <v>Regional</v>
          </cell>
          <cell r="K517" t="str">
            <v>5659683 - 
3112370627</v>
          </cell>
          <cell r="L517"/>
          <cell r="M517" t="str">
            <v>hogaresluzyvida@hotmail.com;</v>
          </cell>
          <cell r="N517" t="str">
            <v>SRD</v>
          </cell>
          <cell r="O517" t="str">
            <v>Internado</v>
          </cell>
          <cell r="P517"/>
          <cell r="Q517" t="str">
            <v>Discapacidad</v>
          </cell>
          <cell r="R517" t="str">
            <v>Intelectual</v>
          </cell>
          <cell r="S517" t="str">
            <v>2500-415-2021</v>
          </cell>
          <cell r="T517">
            <v>39</v>
          </cell>
          <cell r="U517">
            <v>44546</v>
          </cell>
          <cell r="V517">
            <v>44546</v>
          </cell>
          <cell r="W517">
            <v>44773</v>
          </cell>
          <cell r="X517"/>
          <cell r="Y517" t="str">
            <v>Andrea Pricila Molina Hernandez</v>
          </cell>
          <cell r="Z517" t="str">
            <v>Profesional coordinación técnica Protección</v>
          </cell>
        </row>
        <row r="518">
          <cell r="B518" t="str">
            <v>25-19-517</v>
          </cell>
          <cell r="C518" t="str">
            <v>Cundinamarca</v>
          </cell>
          <cell r="D518" t="str">
            <v>Asociación hogares Luz y Vida</v>
          </cell>
          <cell r="E518" t="str">
            <v>800199818-4</v>
          </cell>
          <cell r="F518" t="str">
            <v>Hermana Valeriana Isabel Garcia Martín</v>
          </cell>
          <cell r="G518" t="str">
            <v>Sede Casa tio sergio</v>
          </cell>
          <cell r="H518" t="str">
            <v>Calle 5 Bis No. 12-78 Sur Barrio Santa Ana</v>
          </cell>
          <cell r="I518" t="str">
            <v>Bogotá, D.C.</v>
          </cell>
          <cell r="J518" t="str">
            <v>Regional</v>
          </cell>
          <cell r="K518" t="str">
            <v>5659683 - 
3112370627</v>
          </cell>
          <cell r="L518"/>
          <cell r="M518" t="str">
            <v>hogaresluzyvida@hotmail.com;</v>
          </cell>
          <cell r="N518" t="str">
            <v>SRD</v>
          </cell>
          <cell r="O518" t="str">
            <v>Internado</v>
          </cell>
          <cell r="P518"/>
          <cell r="Q518" t="str">
            <v>Discapacidad</v>
          </cell>
          <cell r="R518" t="str">
            <v>Intelectual</v>
          </cell>
          <cell r="S518" t="str">
            <v>2500-415-2021</v>
          </cell>
          <cell r="T518"/>
          <cell r="U518">
            <v>44546</v>
          </cell>
          <cell r="V518">
            <v>44546</v>
          </cell>
          <cell r="W518">
            <v>44773</v>
          </cell>
          <cell r="X518"/>
          <cell r="Y518" t="str">
            <v>Andrea Pricila Molina Hernandez</v>
          </cell>
          <cell r="Z518" t="str">
            <v>Profesional coordinación técnica Protección</v>
          </cell>
        </row>
        <row r="519">
          <cell r="B519" t="str">
            <v>25-88-518</v>
          </cell>
          <cell r="C519" t="str">
            <v>Cundinamarca</v>
          </cell>
          <cell r="D519" t="str">
            <v>Fundación casa de la madre y el niño</v>
          </cell>
          <cell r="E519" t="str">
            <v>860007398-8</v>
          </cell>
          <cell r="F519" t="str">
            <v>Barbara Escobar De Vargas</v>
          </cell>
          <cell r="G519"/>
          <cell r="H519" t="str">
            <v>Calle 40B Bis No. 13-20</v>
          </cell>
          <cell r="I519" t="str">
            <v>Bogotá, D.C.</v>
          </cell>
          <cell r="J519" t="str">
            <v>Regional</v>
          </cell>
          <cell r="K519">
            <v>3103001418</v>
          </cell>
          <cell r="L519">
            <v>3103001418</v>
          </cell>
          <cell r="M519" t="str">
            <v>direccion.suenos@la-casa.org</v>
          </cell>
          <cell r="N519" t="str">
            <v>SRD</v>
          </cell>
          <cell r="O519" t="str">
            <v>Casa universitaria</v>
          </cell>
          <cell r="P519"/>
          <cell r="Q519" t="str">
            <v>Con PARD</v>
          </cell>
          <cell r="R519"/>
          <cell r="S519" t="str">
            <v>2500-416-2021</v>
          </cell>
          <cell r="T519">
            <v>4</v>
          </cell>
          <cell r="U519">
            <v>44546</v>
          </cell>
          <cell r="V519">
            <v>44546</v>
          </cell>
          <cell r="W519">
            <v>44773</v>
          </cell>
          <cell r="X519">
            <v>48367810</v>
          </cell>
          <cell r="Y519" t="str">
            <v>Jenny Elizabeth Gonzalez Rubio</v>
          </cell>
          <cell r="Z519" t="str">
            <v>Profesional coordinación técnica Protección</v>
          </cell>
        </row>
        <row r="520">
          <cell r="B520" t="str">
            <v>25-38-519</v>
          </cell>
          <cell r="C520" t="str">
            <v>Cundinamarca</v>
          </cell>
          <cell r="D520" t="str">
            <v>Centro MYA</v>
          </cell>
          <cell r="E520" t="str">
            <v>860020533-1</v>
          </cell>
          <cell r="F520" t="str">
            <v>Letty Buitrago Gonzalez</v>
          </cell>
          <cell r="G520" t="str">
            <v>Sede La Calera</v>
          </cell>
          <cell r="H520" t="str">
            <v>Finca El Mirador de los Ángeles Vereda El Márquez</v>
          </cell>
          <cell r="I520" t="str">
            <v>La Calera</v>
          </cell>
          <cell r="J520" t="str">
            <v>Zipaquirá</v>
          </cell>
          <cell r="K520" t="str">
            <v>6711070 - 
6711237 - 
3203470404</v>
          </cell>
          <cell r="L520"/>
          <cell r="M520" t="str">
            <v>psicosocial@centromya.org;
centromyacontabilidad@gmail.com;</v>
          </cell>
          <cell r="N520" t="str">
            <v>SRD</v>
          </cell>
          <cell r="O520" t="str">
            <v>Internado</v>
          </cell>
          <cell r="P520"/>
          <cell r="Q520" t="str">
            <v>Discapacidad</v>
          </cell>
          <cell r="R520" t="str">
            <v>Intelectual</v>
          </cell>
          <cell r="S520" t="str">
            <v>2500-418-2021</v>
          </cell>
          <cell r="T520">
            <v>49</v>
          </cell>
          <cell r="U520">
            <v>44546</v>
          </cell>
          <cell r="V520">
            <v>44546</v>
          </cell>
          <cell r="W520">
            <v>44773</v>
          </cell>
          <cell r="X520">
            <v>1121734468</v>
          </cell>
          <cell r="Y520" t="str">
            <v>Jorge Enrique Morales Hortua</v>
          </cell>
          <cell r="Z520" t="str">
            <v>Profesional coordinación técnica Protección</v>
          </cell>
        </row>
        <row r="521">
          <cell r="B521" t="str">
            <v>25-38-520</v>
          </cell>
          <cell r="C521" t="str">
            <v>Cundinamarca</v>
          </cell>
          <cell r="D521" t="str">
            <v>Centro MYA</v>
          </cell>
          <cell r="E521" t="str">
            <v>860020533-1</v>
          </cell>
          <cell r="F521" t="str">
            <v>Letty Buitrago Gonzalez</v>
          </cell>
          <cell r="G521" t="str">
            <v>Sede Bogota</v>
          </cell>
          <cell r="H521" t="str">
            <v>Carrera 67 No. 180-15</v>
          </cell>
          <cell r="I521" t="str">
            <v>Bogotá, D.C.</v>
          </cell>
          <cell r="J521" t="str">
            <v>Regional</v>
          </cell>
          <cell r="K521" t="str">
            <v>6711070 - 
6711237 - 
3203470404</v>
          </cell>
          <cell r="L521"/>
          <cell r="M521" t="str">
            <v>psicosocial@centromya.org;
centromyacontabilidad@gmail.com;</v>
          </cell>
          <cell r="N521" t="str">
            <v>SRD</v>
          </cell>
          <cell r="O521" t="str">
            <v>Internado</v>
          </cell>
          <cell r="P521"/>
          <cell r="Q521" t="str">
            <v>Discapacidad</v>
          </cell>
          <cell r="R521" t="str">
            <v>Intelectual</v>
          </cell>
          <cell r="S521" t="str">
            <v>2500-418-2021</v>
          </cell>
          <cell r="T521">
            <v>38</v>
          </cell>
          <cell r="U521">
            <v>44546</v>
          </cell>
          <cell r="V521">
            <v>44546</v>
          </cell>
          <cell r="W521">
            <v>44773</v>
          </cell>
          <cell r="X521"/>
          <cell r="Y521" t="str">
            <v>Jorge Enrique Morales Hortua</v>
          </cell>
          <cell r="Z521" t="str">
            <v>Profesional coordinación técnica Protección</v>
          </cell>
        </row>
        <row r="522">
          <cell r="B522" t="str">
            <v>25-52-521</v>
          </cell>
          <cell r="C522" t="str">
            <v>Cundinamarca</v>
          </cell>
          <cell r="D522" t="str">
            <v>Corporación amor por Colombia</v>
          </cell>
          <cell r="E522" t="str">
            <v>830085547-2</v>
          </cell>
          <cell r="F522" t="str">
            <v>Magnolia Celis Torres</v>
          </cell>
          <cell r="G522"/>
          <cell r="H522" t="str">
            <v>Carrera 6 No. 16-09 Barrio San Luis</v>
          </cell>
          <cell r="I522" t="str">
            <v>Soacha</v>
          </cell>
          <cell r="J522" t="str">
            <v>Soacha</v>
          </cell>
          <cell r="K522" t="str">
            <v>3105591673 - 
3123199167</v>
          </cell>
          <cell r="L522"/>
          <cell r="M522" t="str">
            <v>direccion@axc.com.co; cupos.cundinamarca@axc.com.co;</v>
          </cell>
          <cell r="N522" t="str">
            <v>SRD</v>
          </cell>
          <cell r="O522" t="str">
            <v>Hogar sustituto entidad</v>
          </cell>
          <cell r="P522"/>
          <cell r="Q522" t="str">
            <v>Vulneración</v>
          </cell>
          <cell r="R522"/>
          <cell r="S522" t="str">
            <v>2500-419-2021</v>
          </cell>
          <cell r="T522">
            <v>700</v>
          </cell>
          <cell r="U522">
            <v>44546</v>
          </cell>
          <cell r="V522">
            <v>44546</v>
          </cell>
          <cell r="W522">
            <v>44773</v>
          </cell>
          <cell r="X522">
            <v>6805185000</v>
          </cell>
          <cell r="Y522" t="str">
            <v>Nidia Milena Lozano Caldas</v>
          </cell>
          <cell r="Z522" t="str">
            <v>Profesional coordinación técnica Protección</v>
          </cell>
        </row>
        <row r="523">
          <cell r="B523" t="str">
            <v>25-52-522</v>
          </cell>
          <cell r="C523" t="str">
            <v>Cundinamarca</v>
          </cell>
          <cell r="D523" t="str">
            <v>Corporación amor por Colombia</v>
          </cell>
          <cell r="E523" t="str">
            <v>830085547-2</v>
          </cell>
          <cell r="F523" t="str">
            <v>Magnolia Celis Torres</v>
          </cell>
          <cell r="G523"/>
          <cell r="H523" t="str">
            <v>Carrera 20 No. 4A-42 Barrio Algarra II</v>
          </cell>
          <cell r="I523" t="str">
            <v>Zipaquirá</v>
          </cell>
          <cell r="J523" t="str">
            <v>Zipaquirá</v>
          </cell>
          <cell r="K523" t="str">
            <v>3105591673 - 
3123199167</v>
          </cell>
          <cell r="L523"/>
          <cell r="M523" t="str">
            <v>direccion@axc.com.co; cupos.cundinamarca@axc.com.co;</v>
          </cell>
          <cell r="N523" t="str">
            <v>SRD</v>
          </cell>
          <cell r="O523" t="str">
            <v>Hogar sustituto entidad</v>
          </cell>
          <cell r="P523"/>
          <cell r="Q523" t="str">
            <v>Vulneración</v>
          </cell>
          <cell r="R523"/>
          <cell r="S523" t="str">
            <v>2500-419-2021</v>
          </cell>
          <cell r="T523"/>
          <cell r="U523">
            <v>44546</v>
          </cell>
          <cell r="V523">
            <v>44546</v>
          </cell>
          <cell r="W523">
            <v>44773</v>
          </cell>
          <cell r="X523"/>
          <cell r="Y523" t="str">
            <v>Nidia Milena Lozano Caldas</v>
          </cell>
          <cell r="Z523" t="str">
            <v>Profesional coordinación técnica Protección</v>
          </cell>
        </row>
        <row r="524">
          <cell r="B524" t="str">
            <v>25-52-523</v>
          </cell>
          <cell r="C524" t="str">
            <v>Cundinamarca</v>
          </cell>
          <cell r="D524" t="str">
            <v>Corporación amor por Colombia</v>
          </cell>
          <cell r="E524" t="str">
            <v>830085547-2</v>
          </cell>
          <cell r="F524" t="str">
            <v>Magnolia Celis Torres</v>
          </cell>
          <cell r="G524"/>
          <cell r="H524" t="str">
            <v>Calle 8 No. 7A-20 Barrio Zambrano</v>
          </cell>
          <cell r="I524" t="str">
            <v>Facatativá</v>
          </cell>
          <cell r="J524" t="str">
            <v>Facatativa</v>
          </cell>
          <cell r="K524" t="str">
            <v>3105591673 - 
3123199167</v>
          </cell>
          <cell r="L524"/>
          <cell r="M524" t="str">
            <v>direccion@axc.com.co; cupos.cundinamarca@axc.com.co;</v>
          </cell>
          <cell r="N524" t="str">
            <v>SRD</v>
          </cell>
          <cell r="O524" t="str">
            <v>Hogar sustituto entidad</v>
          </cell>
          <cell r="P524"/>
          <cell r="Q524" t="str">
            <v>Vulneración</v>
          </cell>
          <cell r="R524"/>
          <cell r="S524" t="str">
            <v>2500-419-2021</v>
          </cell>
          <cell r="T524"/>
          <cell r="U524">
            <v>44546</v>
          </cell>
          <cell r="V524">
            <v>44546</v>
          </cell>
          <cell r="W524">
            <v>44773</v>
          </cell>
          <cell r="X524"/>
          <cell r="Y524" t="str">
            <v>Nidia Milena Lozano Caldas</v>
          </cell>
          <cell r="Z524" t="str">
            <v>Profesional coordinación técnica Protección</v>
          </cell>
        </row>
        <row r="525">
          <cell r="B525" t="str">
            <v>25-9-524</v>
          </cell>
          <cell r="C525" t="str">
            <v>Cundinamarca</v>
          </cell>
          <cell r="D525" t="str">
            <v>Asociación creemos en ti</v>
          </cell>
          <cell r="E525" t="str">
            <v>830051999-1</v>
          </cell>
          <cell r="F525" t="str">
            <v>Ana Patricia Vargas Ángel</v>
          </cell>
          <cell r="G525"/>
          <cell r="H525" t="str">
            <v>Calle 5 No. 10A-15 Consultorios 306 - 308 - 311 - Centro Empresarial San Rafael</v>
          </cell>
          <cell r="I525" t="str">
            <v>Zipaquirá</v>
          </cell>
          <cell r="J525" t="str">
            <v>Zipaquirá</v>
          </cell>
          <cell r="K525" t="str">
            <v>8522973 - 
3166178134 - 
3152905595 - 
3153480893</v>
          </cell>
          <cell r="L525"/>
          <cell r="M525" t="str">
            <v>patricia.vargas@asocreemosenti.org;
cundinamarca@asocreemosenti.org;
marcela.vejarano@asocreemosenti.org;
monica.vejarano@asocreemosenti.org;</v>
          </cell>
          <cell r="N525" t="str">
            <v>SRD</v>
          </cell>
          <cell r="O525" t="str">
            <v>Apoyo psicológico especializado</v>
          </cell>
          <cell r="P525"/>
          <cell r="Q525" t="str">
            <v>Con PARD</v>
          </cell>
          <cell r="R525"/>
          <cell r="S525" t="str">
            <v>2500-420-2021</v>
          </cell>
          <cell r="T525">
            <v>216</v>
          </cell>
          <cell r="U525">
            <v>44546</v>
          </cell>
          <cell r="V525">
            <v>44546</v>
          </cell>
          <cell r="W525">
            <v>44773</v>
          </cell>
          <cell r="X525">
            <v>1937892880</v>
          </cell>
          <cell r="Y525" t="str">
            <v>Yudy Liliana Espitia Sandoval</v>
          </cell>
          <cell r="Z525" t="str">
            <v>Profesional coordinación técnica Protección</v>
          </cell>
        </row>
        <row r="526">
          <cell r="B526" t="str">
            <v>25-9-525</v>
          </cell>
          <cell r="C526" t="str">
            <v>Cundinamarca</v>
          </cell>
          <cell r="D526" t="str">
            <v>Asociación creemos en ti</v>
          </cell>
          <cell r="E526" t="str">
            <v>830051999-1</v>
          </cell>
          <cell r="F526" t="str">
            <v>Ana Patricia Vargas Ángel</v>
          </cell>
          <cell r="G526"/>
          <cell r="H526" t="str">
            <v>Calle 17 No. 10-20 Oficina 102, 103 y 104 - Centro</v>
          </cell>
          <cell r="I526" t="str">
            <v>Girardot</v>
          </cell>
          <cell r="J526" t="str">
            <v>Girardot</v>
          </cell>
          <cell r="K526" t="str">
            <v>8522973 - 
3166178134 - 
3152905595 - 
3153480893</v>
          </cell>
          <cell r="L526"/>
          <cell r="M526" t="str">
            <v>patricia.vargas@asocreemosenti.org;
cundinamarca@asocreemosenti.org;
marcela.vejarano@asocreemosenti.org;
monica.vejarano@asocreemosenti.org;</v>
          </cell>
          <cell r="N526" t="str">
            <v>SRD</v>
          </cell>
          <cell r="O526" t="str">
            <v>Apoyo psicológico especializado</v>
          </cell>
          <cell r="P526"/>
          <cell r="Q526" t="str">
            <v>Con PARD</v>
          </cell>
          <cell r="R526"/>
          <cell r="S526" t="str">
            <v>2500-420-2021</v>
          </cell>
          <cell r="T526">
            <v>132</v>
          </cell>
          <cell r="U526">
            <v>44546</v>
          </cell>
          <cell r="V526">
            <v>44546</v>
          </cell>
          <cell r="W526">
            <v>44773</v>
          </cell>
          <cell r="X526"/>
          <cell r="Y526" t="str">
            <v>Yudy Liliana Espitia Sandoval</v>
          </cell>
          <cell r="Z526" t="str">
            <v>Profesional coordinación técnica Protección</v>
          </cell>
        </row>
        <row r="527">
          <cell r="B527" t="str">
            <v>25-9-526</v>
          </cell>
          <cell r="C527" t="str">
            <v>Cundinamarca</v>
          </cell>
          <cell r="D527" t="str">
            <v>Asociación creemos en ti</v>
          </cell>
          <cell r="E527" t="str">
            <v>830051999-1</v>
          </cell>
          <cell r="F527" t="str">
            <v>Ana Patricia Vargas Ángel</v>
          </cell>
          <cell r="G527"/>
          <cell r="H527" t="str">
            <v>Calle 5 No. 6-17 Consultorios 405 - 406 Centro Comercial Imperio</v>
          </cell>
          <cell r="I527" t="str">
            <v>Villeta</v>
          </cell>
          <cell r="J527" t="str">
            <v>Villeta</v>
          </cell>
          <cell r="K527" t="str">
            <v>8522973 - 
3166178134 - 
3152905595 - 
3153480893</v>
          </cell>
          <cell r="L527"/>
          <cell r="M527" t="str">
            <v>patricia.vargas@asocreemosenti.org;
cundinamarca@asocreemosenti.org;
marcela.vejarano@asocreemosenti.org;
monica.vejarano@asocreemosenti.org;</v>
          </cell>
          <cell r="N527" t="str">
            <v>SRD</v>
          </cell>
          <cell r="O527" t="str">
            <v>Apoyo psicológico especializado</v>
          </cell>
          <cell r="P527"/>
          <cell r="Q527" t="str">
            <v>Con PARD</v>
          </cell>
          <cell r="R527"/>
          <cell r="S527" t="str">
            <v>2500-420-2021</v>
          </cell>
          <cell r="T527">
            <v>53</v>
          </cell>
          <cell r="U527">
            <v>44546</v>
          </cell>
          <cell r="V527">
            <v>44546</v>
          </cell>
          <cell r="W527">
            <v>44773</v>
          </cell>
          <cell r="X527"/>
          <cell r="Y527" t="str">
            <v>Yudy Liliana Espitia Sandoval</v>
          </cell>
          <cell r="Z527" t="str">
            <v>Profesional coordinación técnica Protección</v>
          </cell>
        </row>
        <row r="528">
          <cell r="B528" t="str">
            <v>25-9-527</v>
          </cell>
          <cell r="C528" t="str">
            <v>Cundinamarca</v>
          </cell>
          <cell r="D528" t="str">
            <v>Asociación creemos en ti</v>
          </cell>
          <cell r="E528" t="str">
            <v>830051999-1</v>
          </cell>
          <cell r="F528" t="str">
            <v>Ana Patricia Vargas Ángel</v>
          </cell>
          <cell r="G528"/>
          <cell r="H528" t="str">
            <v>Carrera 1 No. 6A-106 Local 304 Centro Comercial La Estación</v>
          </cell>
          <cell r="I528" t="str">
            <v>Facatativá</v>
          </cell>
          <cell r="J528" t="str">
            <v>Facatativa</v>
          </cell>
          <cell r="K528" t="str">
            <v>8522973 - 
3166178134 - 
3152905595 - 
3153480893</v>
          </cell>
          <cell r="L528"/>
          <cell r="M528" t="str">
            <v>patricia.vargas@asocreemosenti.org;
cundinamarca@asocreemosenti.org;
marcela.vejarano@asocreemosenti.org;
monica.vejarano@asocreemosenti.org;</v>
          </cell>
          <cell r="N528" t="str">
            <v>SRD</v>
          </cell>
          <cell r="O528" t="str">
            <v>Apoyo psicológico especializado</v>
          </cell>
          <cell r="P528"/>
          <cell r="Q528" t="str">
            <v>Con PARD</v>
          </cell>
          <cell r="R528"/>
          <cell r="S528" t="str">
            <v>2500-420-2021</v>
          </cell>
          <cell r="T528">
            <v>180</v>
          </cell>
          <cell r="U528">
            <v>44546</v>
          </cell>
          <cell r="V528">
            <v>44546</v>
          </cell>
          <cell r="W528">
            <v>44773</v>
          </cell>
          <cell r="X528"/>
          <cell r="Y528" t="str">
            <v>Yudy Liliana Espitia Sandoval</v>
          </cell>
          <cell r="Z528" t="str">
            <v>Profesional coordinación técnica Protección</v>
          </cell>
        </row>
        <row r="529">
          <cell r="B529" t="str">
            <v>25-9-528</v>
          </cell>
          <cell r="C529" t="str">
            <v>Cundinamarca</v>
          </cell>
          <cell r="D529" t="str">
            <v>Asociación creemos en ti</v>
          </cell>
          <cell r="E529" t="str">
            <v>830051999-1</v>
          </cell>
          <cell r="F529" t="str">
            <v>Ana Patricia Vargas Ángel</v>
          </cell>
          <cell r="G529"/>
          <cell r="H529" t="str">
            <v>Carrera 3 No. 29-02 Local 1052 Centro Comercial Unisur</v>
          </cell>
          <cell r="I529" t="str">
            <v>Soacha</v>
          </cell>
          <cell r="J529" t="str">
            <v>Soacha</v>
          </cell>
          <cell r="K529" t="str">
            <v>8522973 - 
3166178134 - 
3152905595 - 
3153480893</v>
          </cell>
          <cell r="L529"/>
          <cell r="M529" t="str">
            <v>patricia.vargas@asocreemosenti.org;
cundinamarca@asocreemosenti.org;
marcela.vejarano@asocreemosenti.org;
monica.vejarano@asocreemosenti.org;</v>
          </cell>
          <cell r="N529" t="str">
            <v>SRD</v>
          </cell>
          <cell r="O529" t="str">
            <v>Apoyo psicológico especializado</v>
          </cell>
          <cell r="P529"/>
          <cell r="Q529" t="str">
            <v>Con PARD</v>
          </cell>
          <cell r="R529"/>
          <cell r="S529" t="str">
            <v>2500-420-2021</v>
          </cell>
          <cell r="T529">
            <v>216</v>
          </cell>
          <cell r="U529">
            <v>44546</v>
          </cell>
          <cell r="V529">
            <v>44546</v>
          </cell>
          <cell r="W529">
            <v>44773</v>
          </cell>
          <cell r="X529"/>
          <cell r="Y529" t="str">
            <v>Yudy Liliana Espitia Sandoval</v>
          </cell>
          <cell r="Z529" t="str">
            <v>Profesional coordinación técnica Protección</v>
          </cell>
        </row>
        <row r="530">
          <cell r="B530" t="str">
            <v>25-9-529</v>
          </cell>
          <cell r="C530" t="str">
            <v>Cundinamarca</v>
          </cell>
          <cell r="D530" t="str">
            <v>Asociación creemos en ti</v>
          </cell>
          <cell r="E530" t="str">
            <v>830051999-1</v>
          </cell>
          <cell r="F530" t="str">
            <v>Ana Patricia Vargas Ángel</v>
          </cell>
          <cell r="G530"/>
          <cell r="H530" t="str">
            <v>Calle 39 No. 28-40 Barrio La Soledad</v>
          </cell>
          <cell r="I530" t="str">
            <v>Bogotá, D.C.</v>
          </cell>
          <cell r="J530" t="str">
            <v>Regional</v>
          </cell>
          <cell r="K530" t="str">
            <v>8522973 - 
3166178134 - 
3152905595 - 
3153480893</v>
          </cell>
          <cell r="L530"/>
          <cell r="M530" t="str">
            <v>patricia.vargas@asocreemosenti.org;
cundinamarca@asocreemosenti.org;
marcela.vejarano@asocreemosenti.org;
monica.vejarano@asocreemosenti.org;</v>
          </cell>
          <cell r="N530" t="str">
            <v>SRD</v>
          </cell>
          <cell r="O530" t="str">
            <v>Apoyo psicológico especializado</v>
          </cell>
          <cell r="P530"/>
          <cell r="Q530" t="str">
            <v>Con PARD</v>
          </cell>
          <cell r="R530"/>
          <cell r="S530" t="str">
            <v>2500-420-2021</v>
          </cell>
          <cell r="T530">
            <v>105</v>
          </cell>
          <cell r="U530">
            <v>44546</v>
          </cell>
          <cell r="V530">
            <v>44546</v>
          </cell>
          <cell r="W530">
            <v>44773</v>
          </cell>
          <cell r="X530"/>
          <cell r="Y530" t="str">
            <v>Yudy Liliana Espitia Sandoval</v>
          </cell>
          <cell r="Z530" t="str">
            <v>Profesional coordinación técnica Protección</v>
          </cell>
        </row>
        <row r="531">
          <cell r="B531" t="str">
            <v>25-52-530</v>
          </cell>
          <cell r="C531" t="str">
            <v>Cundinamarca</v>
          </cell>
          <cell r="D531" t="str">
            <v>Corporación amor por Colombia</v>
          </cell>
          <cell r="E531" t="str">
            <v>830085547-2</v>
          </cell>
          <cell r="F531" t="str">
            <v>Magnolia Celis Torres</v>
          </cell>
          <cell r="G531"/>
          <cell r="H531" t="str">
            <v>Carrera 6 No. 16-09 Barrio San Luis</v>
          </cell>
          <cell r="I531" t="str">
            <v>Soacha</v>
          </cell>
          <cell r="J531" t="str">
            <v>Soacha</v>
          </cell>
          <cell r="K531" t="str">
            <v>3105591673 - 
3123199167</v>
          </cell>
          <cell r="L531"/>
          <cell r="M531" t="str">
            <v>direccion@axc.com.co; cupos.cundinamarca@axc.com.co;</v>
          </cell>
          <cell r="N531" t="str">
            <v>SRD</v>
          </cell>
          <cell r="O531" t="str">
            <v>Hogar sustituto entidad</v>
          </cell>
          <cell r="P531"/>
          <cell r="Q531" t="str">
            <v>HS: Vulneración - Discapacidad</v>
          </cell>
          <cell r="R531"/>
          <cell r="S531" t="str">
            <v>2500-421-2021</v>
          </cell>
          <cell r="T531">
            <v>60</v>
          </cell>
          <cell r="U531">
            <v>44546</v>
          </cell>
          <cell r="V531">
            <v>44546</v>
          </cell>
          <cell r="W531">
            <v>44773</v>
          </cell>
          <cell r="X531">
            <v>772516530</v>
          </cell>
          <cell r="Y531" t="str">
            <v>Nidia Milena Lozano Caldas</v>
          </cell>
          <cell r="Z531" t="str">
            <v>Profesional coordinación técnica Protección</v>
          </cell>
        </row>
        <row r="532">
          <cell r="B532" t="str">
            <v>25-52-531</v>
          </cell>
          <cell r="C532" t="str">
            <v>Cundinamarca</v>
          </cell>
          <cell r="D532" t="str">
            <v>Corporación amor por Colombia</v>
          </cell>
          <cell r="E532" t="str">
            <v>830085547-2</v>
          </cell>
          <cell r="F532" t="str">
            <v>Magnolia Celis Torres</v>
          </cell>
          <cell r="G532"/>
          <cell r="H532" t="str">
            <v>Carrera 20 No. 4A-42 Barrio Algarra II</v>
          </cell>
          <cell r="I532" t="str">
            <v>Zipaquirá</v>
          </cell>
          <cell r="J532" t="str">
            <v>Zipaquirá</v>
          </cell>
          <cell r="K532" t="str">
            <v>3105591673 - 
3123199167</v>
          </cell>
          <cell r="L532"/>
          <cell r="M532" t="str">
            <v>direccion@axc.com.co; cupos.cundinamarca@axc.com.co;</v>
          </cell>
          <cell r="N532" t="str">
            <v>SRD</v>
          </cell>
          <cell r="O532" t="str">
            <v>Hogar sustituto entidad</v>
          </cell>
          <cell r="P532"/>
          <cell r="Q532" t="str">
            <v>HS: Vulneración - Discapacidad</v>
          </cell>
          <cell r="R532"/>
          <cell r="S532" t="str">
            <v>2500-421-2021</v>
          </cell>
          <cell r="T532"/>
          <cell r="U532">
            <v>44546</v>
          </cell>
          <cell r="V532">
            <v>44546</v>
          </cell>
          <cell r="W532">
            <v>44773</v>
          </cell>
          <cell r="X532"/>
          <cell r="Y532" t="str">
            <v>Nidia Milena Lozano Caldas</v>
          </cell>
          <cell r="Z532" t="str">
            <v>Profesional coordinación técnica Protección</v>
          </cell>
        </row>
        <row r="533">
          <cell r="B533" t="str">
            <v>25-52-532</v>
          </cell>
          <cell r="C533" t="str">
            <v>Cundinamarca</v>
          </cell>
          <cell r="D533" t="str">
            <v>Corporación amor por Colombia</v>
          </cell>
          <cell r="E533" t="str">
            <v>830085547-2</v>
          </cell>
          <cell r="F533" t="str">
            <v>Magnolia Celis Torres</v>
          </cell>
          <cell r="G533"/>
          <cell r="H533" t="str">
            <v>Calle 8 No. 7A-20 Barrio Zambrano</v>
          </cell>
          <cell r="I533" t="str">
            <v>Facatativá</v>
          </cell>
          <cell r="J533" t="str">
            <v>Facatativa</v>
          </cell>
          <cell r="K533" t="str">
            <v>3105591673 - 
3123199167</v>
          </cell>
          <cell r="L533"/>
          <cell r="M533" t="str">
            <v>direccion@axc.com.co; cupos.cundinamarca@axc.com.co;</v>
          </cell>
          <cell r="N533" t="str">
            <v>SRD</v>
          </cell>
          <cell r="O533" t="str">
            <v>Hogar sustituto entidad</v>
          </cell>
          <cell r="P533"/>
          <cell r="Q533" t="str">
            <v>HS: Vulneración - Discapacidad</v>
          </cell>
          <cell r="R533"/>
          <cell r="S533" t="str">
            <v>2500-421-2021</v>
          </cell>
          <cell r="T533"/>
          <cell r="U533">
            <v>44546</v>
          </cell>
          <cell r="V533">
            <v>44546</v>
          </cell>
          <cell r="W533">
            <v>44773</v>
          </cell>
          <cell r="X533"/>
          <cell r="Y533" t="str">
            <v>Nidia Milena Lozano Caldas</v>
          </cell>
          <cell r="Z533" t="str">
            <v>Profesional coordinación técnica Protección</v>
          </cell>
        </row>
        <row r="534">
          <cell r="B534" t="str">
            <v>25-47-533</v>
          </cell>
          <cell r="C534" t="str">
            <v>Cundinamarca</v>
          </cell>
          <cell r="D534" t="str">
            <v>Congregación religiosos terciarios capuchinos nuestra señora de los dolores</v>
          </cell>
          <cell r="E534" t="str">
            <v>860005068-3</v>
          </cell>
          <cell r="F534" t="str">
            <v>Padre Arnoldo De Jesus Acosta Benjumea</v>
          </cell>
          <cell r="G534" t="str">
            <v>San Gregorio Cota</v>
          </cell>
          <cell r="H534" t="str">
            <v>Kilómetro 2 Vía Siberia</v>
          </cell>
          <cell r="I534" t="str">
            <v>Cota</v>
          </cell>
          <cell r="J534" t="str">
            <v>Zipaquirá</v>
          </cell>
          <cell r="K534" t="str">
            <v>7447520 - 3124344510</v>
          </cell>
          <cell r="L534" t="str">
            <v>8759010 - 8759024 - 3115134247</v>
          </cell>
          <cell r="M534" t="str">
            <v>sangregoriocota@amigonianosj.org; 
contabilidad.sangregorio@amigonianosj.org;</v>
          </cell>
          <cell r="N534" t="str">
            <v>SRD</v>
          </cell>
          <cell r="O534" t="str">
            <v>Internado</v>
          </cell>
          <cell r="P534"/>
          <cell r="Q534" t="str">
            <v>Con PARD</v>
          </cell>
          <cell r="R534"/>
          <cell r="S534" t="str">
            <v>2500-423-2021</v>
          </cell>
          <cell r="T534">
            <v>120</v>
          </cell>
          <cell r="U534">
            <v>44547</v>
          </cell>
          <cell r="V534">
            <v>44546</v>
          </cell>
          <cell r="W534">
            <v>44773</v>
          </cell>
          <cell r="X534">
            <v>1345686360</v>
          </cell>
          <cell r="Y534" t="str">
            <v>Gloria Ernestina Rojas Lopez</v>
          </cell>
          <cell r="Z534" t="str">
            <v>Profesional coordinación técnica Protección</v>
          </cell>
        </row>
        <row r="535">
          <cell r="B535" t="str">
            <v>25-135-534</v>
          </cell>
          <cell r="C535" t="str">
            <v>Cundinamarca</v>
          </cell>
          <cell r="D535" t="str">
            <v>Fundación hogares Claret</v>
          </cell>
          <cell r="E535" t="str">
            <v>800098983-8</v>
          </cell>
          <cell r="F535" t="str">
            <v>Padre Gabriel Antonio Mejia Montoya</v>
          </cell>
          <cell r="G535"/>
          <cell r="H535" t="str">
            <v>Calle 5 A No. 23-56 Barrio El Progreso</v>
          </cell>
          <cell r="I535" t="str">
            <v>Bogotá, D.C.</v>
          </cell>
          <cell r="J535" t="str">
            <v>Regional</v>
          </cell>
          <cell r="K535" t="str">
            <v>3404251 - 3147907650 - 3207273732</v>
          </cell>
          <cell r="L535" t="str">
            <v>3404251 - 3147907650 - 3207273732</v>
          </cell>
          <cell r="M535" t="str">
            <v>yuly.rocha@fhclaret.org; yanneth.vargas@fhclaret.org;</v>
          </cell>
          <cell r="N535" t="str">
            <v>SRD</v>
          </cell>
          <cell r="O535" t="str">
            <v>Centro de emergencia</v>
          </cell>
          <cell r="P535"/>
          <cell r="Q535" t="str">
            <v>Con PARD</v>
          </cell>
          <cell r="R535"/>
          <cell r="S535" t="str">
            <v>2500-424-2021</v>
          </cell>
          <cell r="T535">
            <v>34</v>
          </cell>
          <cell r="U535">
            <v>44546</v>
          </cell>
          <cell r="V535">
            <v>44546</v>
          </cell>
          <cell r="W535">
            <v>44773</v>
          </cell>
          <cell r="X535">
            <v>456707176</v>
          </cell>
          <cell r="Y535" t="str">
            <v>Gloria Ernestina Rojas Lopez</v>
          </cell>
          <cell r="Z535" t="str">
            <v>Profesional coordinación técnica Protección</v>
          </cell>
        </row>
        <row r="536">
          <cell r="B536" t="str">
            <v>25-135-535</v>
          </cell>
          <cell r="C536" t="str">
            <v>Cundinamarca</v>
          </cell>
          <cell r="D536" t="str">
            <v>Fundación hogares Claret</v>
          </cell>
          <cell r="E536" t="str">
            <v>800098983-8</v>
          </cell>
          <cell r="F536" t="str">
            <v>Padre Gabriel Antonio Mejia Montoya</v>
          </cell>
          <cell r="G536"/>
          <cell r="H536" t="str">
            <v>Vereda San Bernardo - Finca Los Naranjos</v>
          </cell>
          <cell r="I536" t="str">
            <v>Sasaima</v>
          </cell>
          <cell r="J536" t="str">
            <v>Villeta</v>
          </cell>
          <cell r="K536" t="str">
            <v>3404251 - 3147907650 - 3207273732</v>
          </cell>
          <cell r="L536" t="str">
            <v>3404251 - 3147907650 - 3207273732</v>
          </cell>
          <cell r="M536" t="str">
            <v>yuly.rocha@fhclaret.org; yanneth.vargas@fhclaret.org;</v>
          </cell>
          <cell r="N536" t="str">
            <v>SRD</v>
          </cell>
          <cell r="O536" t="str">
            <v>Internado</v>
          </cell>
          <cell r="P536"/>
          <cell r="Q536" t="str">
            <v>Con PARD</v>
          </cell>
          <cell r="R536"/>
          <cell r="S536" t="str">
            <v>2500-425-2021</v>
          </cell>
          <cell r="T536">
            <v>20</v>
          </cell>
          <cell r="U536">
            <v>44546</v>
          </cell>
          <cell r="V536">
            <v>44546</v>
          </cell>
          <cell r="W536">
            <v>44773</v>
          </cell>
          <cell r="X536">
            <v>226781060</v>
          </cell>
          <cell r="Y536" t="str">
            <v>Nury Johana Castañeda</v>
          </cell>
          <cell r="Z536" t="str">
            <v>Coordinador centro zonal</v>
          </cell>
        </row>
        <row r="537">
          <cell r="B537" t="str">
            <v>25-135-536</v>
          </cell>
          <cell r="C537" t="str">
            <v>Cundinamarca</v>
          </cell>
          <cell r="D537" t="str">
            <v>Fundación hogares Claret</v>
          </cell>
          <cell r="E537" t="str">
            <v>800098983-8</v>
          </cell>
          <cell r="F537" t="str">
            <v>Padre Gabriel Antonio Mejia Montoya</v>
          </cell>
          <cell r="G537"/>
          <cell r="H537" t="str">
            <v>Diagonal 40A Bis No. 14-29 Teusaquillo</v>
          </cell>
          <cell r="I537" t="str">
            <v>Bogotá, D.C.</v>
          </cell>
          <cell r="J537" t="str">
            <v>Regional</v>
          </cell>
          <cell r="K537" t="str">
            <v>3404251 - 3147907650 - 3207273732</v>
          </cell>
          <cell r="L537" t="str">
            <v>3404251 - 3147907650 - 3207273732</v>
          </cell>
          <cell r="M537" t="str">
            <v>yuly.rocha@fhclaret.org; yanneth.vargas@fhclaret.org;</v>
          </cell>
          <cell r="N537" t="str">
            <v>SRD</v>
          </cell>
          <cell r="O537" t="str">
            <v>Internado</v>
          </cell>
          <cell r="P537"/>
          <cell r="Q537" t="str">
            <v>Con PARD</v>
          </cell>
          <cell r="R537"/>
          <cell r="S537" t="str">
            <v>2500-425-2021</v>
          </cell>
          <cell r="T537"/>
          <cell r="U537">
            <v>44546</v>
          </cell>
          <cell r="V537">
            <v>44546</v>
          </cell>
          <cell r="W537">
            <v>44773</v>
          </cell>
          <cell r="X537"/>
          <cell r="Y537" t="str">
            <v>Nury Johana Castañeda</v>
          </cell>
          <cell r="Z537" t="str">
            <v>Coordinador centro zonal</v>
          </cell>
        </row>
        <row r="538">
          <cell r="B538" t="str">
            <v>25-47-537</v>
          </cell>
          <cell r="C538" t="str">
            <v>Cundinamarca</v>
          </cell>
          <cell r="D538" t="str">
            <v>Congregación religiosos terciarios capuchinos nuestra señora de los dolores</v>
          </cell>
          <cell r="E538" t="str">
            <v>860005068-3</v>
          </cell>
          <cell r="F538" t="str">
            <v>Padre Arnoldo De Jesus Acosta Benjumea</v>
          </cell>
          <cell r="G538" t="str">
            <v>Junior Masculino - Cotecol</v>
          </cell>
          <cell r="H538" t="str">
            <v>Calle 21 No. 5-74 Barrio San Pedro</v>
          </cell>
          <cell r="I538" t="str">
            <v>Madrid</v>
          </cell>
          <cell r="J538" t="str">
            <v>Facatativa</v>
          </cell>
          <cell r="K538" t="str">
            <v>3123868750 - 6241983 - 3214900531 - 3173669653</v>
          </cell>
          <cell r="L538" t="str">
            <v>3123868750 - 6241983 - 3214900531 - 3173669653 - 3168340425</v>
          </cell>
          <cell r="M538" t="str">
            <v>coord.juniormadrid@opanamigo.org;coord.ciudadela@opanamigo.org;
subd.formativoprt@opanamigo.org; 
subd.financiera@opanamigo.org;</v>
          </cell>
          <cell r="N538" t="str">
            <v>SRD</v>
          </cell>
          <cell r="O538" t="str">
            <v>Internado</v>
          </cell>
          <cell r="P538"/>
          <cell r="Q538" t="str">
            <v>Con PARD</v>
          </cell>
          <cell r="R538"/>
          <cell r="S538" t="str">
            <v>2500-426-2021</v>
          </cell>
          <cell r="T538">
            <v>90</v>
          </cell>
          <cell r="U538">
            <v>44546</v>
          </cell>
          <cell r="V538">
            <v>44546</v>
          </cell>
          <cell r="W538">
            <v>44773</v>
          </cell>
          <cell r="X538">
            <v>1011764770</v>
          </cell>
          <cell r="Y538" t="str">
            <v>Gloria Ernestina Rojas Lopez</v>
          </cell>
          <cell r="Z538" t="str">
            <v>Profesional coordinación técnica Protección</v>
          </cell>
        </row>
        <row r="539">
          <cell r="B539" t="str">
            <v>25-47-538</v>
          </cell>
          <cell r="C539" t="str">
            <v>Cundinamarca</v>
          </cell>
          <cell r="D539" t="str">
            <v>Congregación religiosos terciarios capuchinos nuestra señora de los dolores</v>
          </cell>
          <cell r="E539" t="str">
            <v>860005068-3</v>
          </cell>
          <cell r="F539" t="str">
            <v>Padre Arnoldo De Jesus Acosta Benjumea</v>
          </cell>
          <cell r="G539" t="str">
            <v>Ciudadela la Niña - Cotecol</v>
          </cell>
          <cell r="H539" t="str">
            <v>Calle 21 No. 5-74 Barrio San Pedro</v>
          </cell>
          <cell r="I539" t="str">
            <v>Madrid</v>
          </cell>
          <cell r="J539" t="str">
            <v>Facatativa</v>
          </cell>
          <cell r="K539" t="str">
            <v>3123868750 - 6241983 - 3214900531 - 3173669653</v>
          </cell>
          <cell r="L539" t="str">
            <v>3123868750 - 6241983 - 3214900531 - 3173669653 - 3168340425</v>
          </cell>
          <cell r="M539" t="str">
            <v>coord.juniormadrid@opanamigo.org;coord.ciudadela@opanamigo.org;
subd.formativoprt@opanamigo.org; 
subd.financiera@opanamigo.org;</v>
          </cell>
          <cell r="N539" t="str">
            <v>SRD</v>
          </cell>
          <cell r="O539" t="str">
            <v>Internado</v>
          </cell>
          <cell r="P539"/>
          <cell r="Q539" t="str">
            <v>Con PARD</v>
          </cell>
          <cell r="R539"/>
          <cell r="S539" t="str">
            <v>2500-426-2021</v>
          </cell>
          <cell r="T539"/>
          <cell r="U539">
            <v>44546</v>
          </cell>
          <cell r="V539">
            <v>44546</v>
          </cell>
          <cell r="W539">
            <v>44773</v>
          </cell>
          <cell r="X539"/>
          <cell r="Y539" t="str">
            <v>Gloria Ernestina Rojas Lopez</v>
          </cell>
          <cell r="Z539" t="str">
            <v>Profesional coordinación técnica Protección</v>
          </cell>
        </row>
        <row r="540">
          <cell r="B540" t="str">
            <v>25-47-539</v>
          </cell>
          <cell r="C540" t="str">
            <v>Cundinamarca</v>
          </cell>
          <cell r="D540" t="str">
            <v>Congregación religiosos terciarios capuchinos nuestra señora de los dolores</v>
          </cell>
          <cell r="E540" t="str">
            <v>860005068-3</v>
          </cell>
          <cell r="F540" t="str">
            <v>Padre Arnoldo De Jesus Acosta Benjumea</v>
          </cell>
          <cell r="G540" t="str">
            <v>San Francisco de Asis</v>
          </cell>
          <cell r="H540" t="str">
            <v>Kilómetro 65 vía Sasaima Vereda Santa Ana Funca el Triángulo</v>
          </cell>
          <cell r="I540" t="str">
            <v>Sasaima</v>
          </cell>
          <cell r="J540" t="str">
            <v>Sasaima</v>
          </cell>
          <cell r="K540">
            <v>3168340425</v>
          </cell>
          <cell r="L540" t="str">
            <v>3123868750 - 6241983 - 3214900531 - 3173669653 - 3168340425</v>
          </cell>
          <cell r="M540" t="str">
            <v>coord.juniormadrid@opanamigo.org;coord.ciudadela@opanamigo.org;
subd.formativoprt@opanamigo.org; 
subd.financiera@opanamigo.org;</v>
          </cell>
          <cell r="N540" t="str">
            <v>SRD</v>
          </cell>
          <cell r="O540" t="str">
            <v>Internado</v>
          </cell>
          <cell r="P540"/>
          <cell r="Q540" t="str">
            <v>Con PARD</v>
          </cell>
          <cell r="R540"/>
          <cell r="S540" t="str">
            <v>2500-427-2021</v>
          </cell>
          <cell r="T540">
            <v>65</v>
          </cell>
          <cell r="U540">
            <v>44547</v>
          </cell>
          <cell r="V540">
            <v>44546</v>
          </cell>
          <cell r="W540">
            <v>44620</v>
          </cell>
          <cell r="X540">
            <v>292214515</v>
          </cell>
          <cell r="Y540" t="str">
            <v>Amanda Del Socorro Gutierrez Jimenez</v>
          </cell>
          <cell r="Z540" t="str">
            <v>Profesional coordinación técnica Protección</v>
          </cell>
        </row>
        <row r="541">
          <cell r="B541" t="str">
            <v>25-11-540</v>
          </cell>
          <cell r="C541" t="str">
            <v>Cundinamarca</v>
          </cell>
          <cell r="D541" t="str">
            <v>Asociación cristiana de jóvenes de Bogotá y Cundinamarca – ACJ YMCA</v>
          </cell>
          <cell r="E541" t="str">
            <v>860018862-1</v>
          </cell>
          <cell r="F541" t="str">
            <v>Gloria Cecilia Hidalgo Franco</v>
          </cell>
          <cell r="G541"/>
          <cell r="H541" t="str">
            <v>Calle 19 No. 10-74 Barrio Sucre</v>
          </cell>
          <cell r="I541" t="str">
            <v>Girardot</v>
          </cell>
          <cell r="J541" t="str">
            <v>Girardot</v>
          </cell>
          <cell r="K541" t="str">
            <v>3106889194
3212134603</v>
          </cell>
          <cell r="L541">
            <v>3212134603</v>
          </cell>
          <cell r="M541" t="str">
            <v>bernardo.castro@ymcabogota.org</v>
          </cell>
          <cell r="N541" t="str">
            <v>SRPA</v>
          </cell>
          <cell r="O541" t="str">
            <v>Semicerrado externado</v>
          </cell>
          <cell r="P541" t="str">
            <v>Media jornada</v>
          </cell>
          <cell r="Q541" t="str">
            <v>SRPA</v>
          </cell>
          <cell r="R541"/>
          <cell r="S541" t="str">
            <v>2500-397-2021</v>
          </cell>
          <cell r="T541">
            <v>5</v>
          </cell>
          <cell r="U541">
            <v>44546</v>
          </cell>
          <cell r="V541">
            <v>44546</v>
          </cell>
          <cell r="W541">
            <v>44773</v>
          </cell>
          <cell r="X541">
            <v>21860770</v>
          </cell>
          <cell r="Y541" t="str">
            <v>Scarett Tovar Rojas</v>
          </cell>
          <cell r="Z541" t="str">
            <v>Coordinador centro zonal</v>
          </cell>
        </row>
        <row r="542">
          <cell r="B542" t="str">
            <v>25-11-541</v>
          </cell>
          <cell r="C542" t="str">
            <v>Cundinamarca</v>
          </cell>
          <cell r="D542" t="str">
            <v>Asociación cristiana de jóvenes de Bogotá y Cundinamarca – ACJ YMCA</v>
          </cell>
          <cell r="E542" t="str">
            <v>860018862-1</v>
          </cell>
          <cell r="F542" t="str">
            <v>Gloria Cecilia Hidalgo Franco</v>
          </cell>
          <cell r="G542"/>
          <cell r="H542" t="str">
            <v>Calle 6 No. 14-11 Barrio Algarra I</v>
          </cell>
          <cell r="I542" t="str">
            <v>Girardot</v>
          </cell>
          <cell r="J542" t="str">
            <v>Girardot</v>
          </cell>
          <cell r="K542" t="str">
            <v>3106889194
3212134603</v>
          </cell>
          <cell r="L542">
            <v>3212134603</v>
          </cell>
          <cell r="M542" t="str">
            <v>bernardo.castro@ymcabogota.org</v>
          </cell>
          <cell r="N542" t="str">
            <v>SRPA</v>
          </cell>
          <cell r="O542" t="str">
            <v>Libertad vigilada – asistida</v>
          </cell>
          <cell r="P542"/>
          <cell r="Q542" t="str">
            <v>SRPA</v>
          </cell>
          <cell r="R542"/>
          <cell r="S542" t="str">
            <v>2500-397-2021</v>
          </cell>
          <cell r="T542">
            <v>10</v>
          </cell>
          <cell r="U542">
            <v>44546</v>
          </cell>
          <cell r="V542">
            <v>44546</v>
          </cell>
          <cell r="W542">
            <v>44773</v>
          </cell>
          <cell r="X542">
            <v>36265070</v>
          </cell>
          <cell r="Y542" t="str">
            <v>Scarett Tovar Rojas</v>
          </cell>
          <cell r="Z542" t="str">
            <v>Coordinador centro zonal</v>
          </cell>
        </row>
        <row r="543">
          <cell r="B543" t="str">
            <v>25-11-542</v>
          </cell>
          <cell r="C543" t="str">
            <v>Cundinamarca</v>
          </cell>
          <cell r="D543" t="str">
            <v>Asociación cristiana de jóvenes de Bogotá y Cundinamarca – ACJ YMCA</v>
          </cell>
          <cell r="E543" t="str">
            <v>860018862-1</v>
          </cell>
          <cell r="F543" t="str">
            <v>Gloria Cecilia Hidalgo Franco</v>
          </cell>
          <cell r="G543"/>
          <cell r="H543" t="str">
            <v>Calle 31B No. 1H-68 Barrio Santa Matilde</v>
          </cell>
          <cell r="I543" t="str">
            <v>Bogotá, D.C.</v>
          </cell>
          <cell r="J543" t="str">
            <v>Regional</v>
          </cell>
          <cell r="K543">
            <v>3106889194</v>
          </cell>
          <cell r="L543">
            <v>3212134603</v>
          </cell>
          <cell r="M543" t="str">
            <v>bernardo.castro@ymcabogota.org</v>
          </cell>
          <cell r="N543" t="str">
            <v>SRPA</v>
          </cell>
          <cell r="O543" t="str">
            <v>Prestación de servicios sociales a la comunidad</v>
          </cell>
          <cell r="P543"/>
          <cell r="Q543" t="str">
            <v>SRPA</v>
          </cell>
          <cell r="R543"/>
          <cell r="S543" t="str">
            <v>2500-398-2021</v>
          </cell>
          <cell r="T543">
            <v>10</v>
          </cell>
          <cell r="U543">
            <v>44546</v>
          </cell>
          <cell r="V543">
            <v>44546</v>
          </cell>
          <cell r="W543">
            <v>44773</v>
          </cell>
          <cell r="X543">
            <v>24979200</v>
          </cell>
          <cell r="Y543" t="str">
            <v>Gloria Ernestina Rojas Lopez</v>
          </cell>
          <cell r="Z543" t="str">
            <v>Profesional coordinación técnica Protección</v>
          </cell>
        </row>
        <row r="544">
          <cell r="B544" t="str">
            <v>25-121-543</v>
          </cell>
          <cell r="C544" t="str">
            <v>Cundinamarca</v>
          </cell>
          <cell r="D544" t="str">
            <v>Fundación familia entorno individuo - FEI</v>
          </cell>
          <cell r="E544" t="str">
            <v>900001876-4</v>
          </cell>
          <cell r="F544" t="str">
            <v>Jeisson Paul Cardona Garcia</v>
          </cell>
          <cell r="G544" t="str">
            <v>El redentor</v>
          </cell>
          <cell r="H544" t="str">
            <v>Diagonal 58 Sur No. 29-18 Barrio Villa Ximena</v>
          </cell>
          <cell r="I544" t="str">
            <v>Bogotá, D.C.</v>
          </cell>
          <cell r="J544" t="str">
            <v>Regional</v>
          </cell>
          <cell r="K544">
            <v>3204735046</v>
          </cell>
          <cell r="L544">
            <v>2309666</v>
          </cell>
          <cell r="M544" t="str">
            <v>g.financierabogotafei@gmail.com;</v>
          </cell>
          <cell r="N544" t="str">
            <v>SRPA</v>
          </cell>
          <cell r="O544" t="str">
            <v>Centro de atención especializada</v>
          </cell>
          <cell r="P544"/>
          <cell r="Q544" t="str">
            <v>SRPA</v>
          </cell>
          <cell r="R544"/>
          <cell r="S544" t="str">
            <v>2500-413-2021</v>
          </cell>
          <cell r="T544">
            <v>45</v>
          </cell>
          <cell r="U544">
            <v>44546</v>
          </cell>
          <cell r="V544">
            <v>44546</v>
          </cell>
          <cell r="W544">
            <v>44773</v>
          </cell>
          <cell r="X544">
            <v>745435215</v>
          </cell>
          <cell r="Y544" t="str">
            <v>Carolina Ardila Baquero</v>
          </cell>
          <cell r="Z544" t="str">
            <v>Profesional coordinación técnica Protección</v>
          </cell>
        </row>
        <row r="545">
          <cell r="B545" t="str">
            <v>25-236-544</v>
          </cell>
          <cell r="C545" t="str">
            <v>Cundinamarca</v>
          </cell>
          <cell r="D545" t="str">
            <v>Instituto psicoeducativo de Colombia - IPSICOL</v>
          </cell>
          <cell r="E545" t="str">
            <v>890983904-1</v>
          </cell>
          <cell r="F545" t="str">
            <v>Padre Oscar Manuel Betancur Arango</v>
          </cell>
          <cell r="G545" t="str">
            <v>Sede Femenino</v>
          </cell>
          <cell r="H545" t="str">
            <v>Carrera 33 Sur No. 58-22</v>
          </cell>
          <cell r="I545" t="str">
            <v>Bogotá, D.C.</v>
          </cell>
          <cell r="J545" t="str">
            <v>Regional</v>
          </cell>
          <cell r="K545">
            <v>3023562861</v>
          </cell>
          <cell r="L545">
            <v>3023562861</v>
          </cell>
          <cell r="M545" t="str">
            <v>ipsicolah@yahoo.com;</v>
          </cell>
          <cell r="N545" t="str">
            <v>SRPA</v>
          </cell>
          <cell r="O545" t="str">
            <v>Centro de atención especializada</v>
          </cell>
          <cell r="P545"/>
          <cell r="Q545" t="str">
            <v>SRPA</v>
          </cell>
          <cell r="R545"/>
          <cell r="S545" t="str">
            <v>2500-414-2021</v>
          </cell>
          <cell r="T545">
            <v>10</v>
          </cell>
          <cell r="U545">
            <v>44546</v>
          </cell>
          <cell r="V545">
            <v>44546</v>
          </cell>
          <cell r="W545">
            <v>44773</v>
          </cell>
          <cell r="X545">
            <v>165652270</v>
          </cell>
          <cell r="Y545" t="str">
            <v>Carolina Ardila Baquero</v>
          </cell>
          <cell r="Z545" t="str">
            <v>Profesional coordinación técnica Protección</v>
          </cell>
        </row>
        <row r="546">
          <cell r="B546" t="str">
            <v>25-236-545</v>
          </cell>
          <cell r="C546" t="str">
            <v>Cundinamarca</v>
          </cell>
          <cell r="D546" t="str">
            <v>Instituto psicoeducativo de Colombia - IPSICOL</v>
          </cell>
          <cell r="E546" t="str">
            <v>890983904-1</v>
          </cell>
          <cell r="F546" t="str">
            <v>Padre Oscar Manuel Betancur Arango</v>
          </cell>
          <cell r="G546" t="str">
            <v>Sede Masculino</v>
          </cell>
          <cell r="H546" t="str">
            <v>Carrera 30 No. 11-85 Sur Barrio Pensilvania</v>
          </cell>
          <cell r="I546" t="str">
            <v>Bogotá, D.C.</v>
          </cell>
          <cell r="J546" t="str">
            <v>Regional</v>
          </cell>
          <cell r="K546">
            <v>3023562861</v>
          </cell>
          <cell r="L546">
            <v>3023562861</v>
          </cell>
          <cell r="M546" t="str">
            <v>ipsicolah@yahoo.com;</v>
          </cell>
          <cell r="N546" t="str">
            <v>SRPA</v>
          </cell>
          <cell r="O546" t="str">
            <v>Centro de internamiento preventivo</v>
          </cell>
          <cell r="P546"/>
          <cell r="Q546" t="str">
            <v>SRPA</v>
          </cell>
          <cell r="R546"/>
          <cell r="S546" t="str">
            <v>2500-417-2021</v>
          </cell>
          <cell r="T546">
            <v>15</v>
          </cell>
          <cell r="U546">
            <v>44546</v>
          </cell>
          <cell r="V546">
            <v>44546</v>
          </cell>
          <cell r="W546">
            <v>44773</v>
          </cell>
          <cell r="X546">
            <v>247912283</v>
          </cell>
          <cell r="Y546" t="str">
            <v>Carolina Ardila Baquero</v>
          </cell>
          <cell r="Z546" t="str">
            <v>Profesional coordinación técnica Protección</v>
          </cell>
        </row>
        <row r="547">
          <cell r="B547" t="str">
            <v>25-11-546</v>
          </cell>
          <cell r="C547" t="str">
            <v>Cundinamarca</v>
          </cell>
          <cell r="D547" t="str">
            <v>Asociación cristiana de jóvenes de Bogotá y Cundinamarca – ACJ YMCA</v>
          </cell>
          <cell r="E547" t="str">
            <v>860018862-1</v>
          </cell>
          <cell r="F547" t="str">
            <v>Gloria Cecilia Hidalgo Franco</v>
          </cell>
          <cell r="G547"/>
          <cell r="H547" t="str">
            <v>Calle 6 No. 14-11 Barrio Algarra I</v>
          </cell>
          <cell r="I547" t="str">
            <v>Zipaquirá</v>
          </cell>
          <cell r="J547" t="str">
            <v>Zipaquirá</v>
          </cell>
          <cell r="K547" t="str">
            <v>3106889194
3212134603</v>
          </cell>
          <cell r="L547">
            <v>3212134603</v>
          </cell>
          <cell r="M547" t="str">
            <v>bernardo.castro@ymcabogota.org</v>
          </cell>
          <cell r="N547" t="str">
            <v>SRPA</v>
          </cell>
          <cell r="O547" t="str">
            <v>Libertad vigilada – asistida</v>
          </cell>
          <cell r="P547"/>
          <cell r="Q547" t="str">
            <v>SRPA</v>
          </cell>
          <cell r="R547"/>
          <cell r="S547" t="str">
            <v>2500-422-2021</v>
          </cell>
          <cell r="T547">
            <v>45</v>
          </cell>
          <cell r="U547">
            <v>44546</v>
          </cell>
          <cell r="V547">
            <v>44546</v>
          </cell>
          <cell r="W547">
            <v>44773</v>
          </cell>
          <cell r="X547">
            <v>163192815</v>
          </cell>
          <cell r="Y547" t="str">
            <v>Yolima Galeano</v>
          </cell>
          <cell r="Z547" t="str">
            <v>Coordinador centro zonal</v>
          </cell>
        </row>
        <row r="548">
          <cell r="B548" t="str">
            <v>25-11-547</v>
          </cell>
          <cell r="C548" t="str">
            <v>Cundinamarca</v>
          </cell>
          <cell r="D548" t="str">
            <v>Asociación cristiana de jóvenes de Bogotá y Cundinamarca – ACJ YMCA</v>
          </cell>
          <cell r="E548" t="str">
            <v>860018862-1</v>
          </cell>
          <cell r="F548" t="str">
            <v>Gloria Cecilia Hidalgo Franco</v>
          </cell>
          <cell r="G548"/>
          <cell r="H548" t="str">
            <v>Calle 6 No. 14-11 Barrio Algarra I</v>
          </cell>
          <cell r="I548" t="str">
            <v>Zipaquirá</v>
          </cell>
          <cell r="J548" t="str">
            <v>Zipaquirá</v>
          </cell>
          <cell r="K548" t="str">
            <v>3106889194
3212134603</v>
          </cell>
          <cell r="L548">
            <v>3212134603</v>
          </cell>
          <cell r="M548" t="str">
            <v>bernardo.castro@ymcabogota.org</v>
          </cell>
          <cell r="N548" t="str">
            <v>SRPA</v>
          </cell>
          <cell r="O548" t="str">
            <v>Semicerrado externado</v>
          </cell>
          <cell r="P548" t="str">
            <v>Media jornada</v>
          </cell>
          <cell r="Q548" t="str">
            <v>SRPA</v>
          </cell>
          <cell r="R548"/>
          <cell r="S548" t="str">
            <v>2500-422-2021</v>
          </cell>
          <cell r="T548">
            <v>15</v>
          </cell>
          <cell r="U548">
            <v>44546</v>
          </cell>
          <cell r="V548">
            <v>44546</v>
          </cell>
          <cell r="W548">
            <v>44773</v>
          </cell>
          <cell r="X548">
            <v>65582310</v>
          </cell>
          <cell r="Y548" t="str">
            <v>Yolima Galeano</v>
          </cell>
          <cell r="Z548" t="str">
            <v>Coordinador centro zonal</v>
          </cell>
        </row>
        <row r="549">
          <cell r="B549" t="str">
            <v>25-11-548</v>
          </cell>
          <cell r="C549" t="str">
            <v>Cundinamarca</v>
          </cell>
          <cell r="D549" t="str">
            <v>Asociación cristiana de jóvenes de Bogotá y Cundinamarca – ACJ YMCA</v>
          </cell>
          <cell r="E549" t="str">
            <v>860018862-1</v>
          </cell>
          <cell r="F549" t="str">
            <v>Gloria Cecilia Hidalgo Franco</v>
          </cell>
          <cell r="G549"/>
          <cell r="H549" t="str">
            <v>Calle 6 No. 14-11 Barrio Algarra I</v>
          </cell>
          <cell r="I549" t="str">
            <v>Zipaquirá</v>
          </cell>
          <cell r="J549" t="str">
            <v>Zipaquirá</v>
          </cell>
          <cell r="K549" t="str">
            <v>3106889194
3212134603</v>
          </cell>
          <cell r="L549">
            <v>3212134603</v>
          </cell>
          <cell r="M549" t="str">
            <v>bernardo.castro@ymcabogota.org</v>
          </cell>
          <cell r="N549" t="str">
            <v>SRPA</v>
          </cell>
          <cell r="O549" t="str">
            <v>Externado RAJ</v>
          </cell>
          <cell r="P549" t="str">
            <v>Media jornada</v>
          </cell>
          <cell r="Q549" t="str">
            <v>RAJ</v>
          </cell>
          <cell r="R549"/>
          <cell r="S549" t="str">
            <v>2500-422-2021</v>
          </cell>
          <cell r="T549">
            <v>10</v>
          </cell>
          <cell r="U549">
            <v>44546</v>
          </cell>
          <cell r="V549">
            <v>44546</v>
          </cell>
          <cell r="W549">
            <v>44773</v>
          </cell>
          <cell r="X549">
            <v>42891105</v>
          </cell>
          <cell r="Y549" t="str">
            <v>Yolima Galeano</v>
          </cell>
          <cell r="Z549" t="str">
            <v>Coordinador centro zonal</v>
          </cell>
        </row>
        <row r="550">
          <cell r="B550" t="str">
            <v>25-11-549</v>
          </cell>
          <cell r="C550" t="str">
            <v>Cundinamarca</v>
          </cell>
          <cell r="D550" t="str">
            <v>Asociación cristiana de jóvenes de Bogotá y Cundinamarca – ACJ YMCA</v>
          </cell>
          <cell r="E550" t="str">
            <v>860018862-1</v>
          </cell>
          <cell r="F550" t="str">
            <v>Gloria Cecilia Hidalgo Franco</v>
          </cell>
          <cell r="G550"/>
          <cell r="H550" t="str">
            <v>Calle 6 No. 14-11 Barrio Algarra I</v>
          </cell>
          <cell r="I550" t="str">
            <v>Zipaquirá</v>
          </cell>
          <cell r="J550" t="str">
            <v>Zipaquirá</v>
          </cell>
          <cell r="K550" t="str">
            <v>3106889194
3212134603</v>
          </cell>
          <cell r="L550">
            <v>3212134603</v>
          </cell>
          <cell r="M550" t="str">
            <v>bernardo.castro@ymcabogota.org</v>
          </cell>
          <cell r="N550" t="str">
            <v>SRPA</v>
          </cell>
          <cell r="O550" t="str">
            <v>Atención domiciliaria en privación de la libertad</v>
          </cell>
          <cell r="P550"/>
          <cell r="Q550" t="str">
            <v>SRPA</v>
          </cell>
          <cell r="R550"/>
          <cell r="S550" t="str">
            <v>2500-422-2021</v>
          </cell>
          <cell r="T550">
            <v>4</v>
          </cell>
          <cell r="U550">
            <v>44546</v>
          </cell>
          <cell r="V550">
            <v>44546</v>
          </cell>
          <cell r="W550">
            <v>44773</v>
          </cell>
          <cell r="X550">
            <v>19541482</v>
          </cell>
          <cell r="Y550" t="str">
            <v>Yolima Galeano</v>
          </cell>
          <cell r="Z550" t="str">
            <v>Coordinador centro zonal</v>
          </cell>
        </row>
        <row r="551">
          <cell r="B551" t="str">
            <v>25-47-550</v>
          </cell>
          <cell r="C551" t="str">
            <v>Cundinamarca</v>
          </cell>
          <cell r="D551" t="str">
            <v>Congregación religiosos terciarios capuchinos nuestra señora de los dolores</v>
          </cell>
          <cell r="E551" t="str">
            <v>860005068-3</v>
          </cell>
          <cell r="F551" t="str">
            <v>Padre Arnoldo De Jesus Acosta Benjumea</v>
          </cell>
          <cell r="G551"/>
          <cell r="H551" t="str">
            <v>Carrera 6 No. 17-32 Barrio San Luis</v>
          </cell>
          <cell r="I551" t="str">
            <v>Soacha</v>
          </cell>
          <cell r="J551" t="str">
            <v>Soacha</v>
          </cell>
          <cell r="K551" t="str">
            <v>3123868750 - 6241983 - 3214900531 - 3113678801</v>
          </cell>
          <cell r="L551" t="str">
            <v>3113678801 - 3123868750 - 7813638 - 3115134232</v>
          </cell>
          <cell r="M551" t="str">
            <v>subd.formativoprt@opanamigo.org; subd.formativoprt@opanamigo.org; 
subd.financiera@opanamigo.org; coord.soacha@opanamigo.org;</v>
          </cell>
          <cell r="N551" t="str">
            <v>SRPA</v>
          </cell>
          <cell r="O551" t="str">
            <v>Libertad vigilada – asistida</v>
          </cell>
          <cell r="P551"/>
          <cell r="Q551" t="str">
            <v>SRPA</v>
          </cell>
          <cell r="R551"/>
          <cell r="S551" t="str">
            <v>2500-428-2021</v>
          </cell>
          <cell r="T551">
            <v>60</v>
          </cell>
          <cell r="U551">
            <v>44547</v>
          </cell>
          <cell r="V551">
            <v>44546</v>
          </cell>
          <cell r="W551">
            <v>44773</v>
          </cell>
          <cell r="X551">
            <v>217590420</v>
          </cell>
          <cell r="Y551" t="str">
            <v>Andrea Eliana Burgos</v>
          </cell>
          <cell r="Z551" t="str">
            <v>Coordinador centro zonal</v>
          </cell>
        </row>
        <row r="552">
          <cell r="B552" t="str">
            <v>25-47-551</v>
          </cell>
          <cell r="C552" t="str">
            <v>Cundinamarca</v>
          </cell>
          <cell r="D552" t="str">
            <v>Congregación religiosos terciarios capuchinos nuestra señora de los dolores</v>
          </cell>
          <cell r="E552" t="str">
            <v>860005068-3</v>
          </cell>
          <cell r="F552" t="str">
            <v>Padre Arnoldo De Jesus Acosta Benjumea</v>
          </cell>
          <cell r="G552"/>
          <cell r="H552" t="str">
            <v>Carrera 6 No. 17-32 Barrio San Luis</v>
          </cell>
          <cell r="I552" t="str">
            <v>Soacha</v>
          </cell>
          <cell r="J552" t="str">
            <v>Soacha</v>
          </cell>
          <cell r="K552" t="str">
            <v>3123868750 - 6241983 - 3214900531 - 3113678801</v>
          </cell>
          <cell r="L552" t="str">
            <v>3113678801 - 3123868750 - 7813638 - 3115134232</v>
          </cell>
          <cell r="M552" t="str">
            <v>subd.formativoprt@opanamigo.org; subd.formativoprt@opanamigo.org; 
subd.financiera@opanamigo.org; coord.soacha@opanamigo.org;</v>
          </cell>
          <cell r="N552" t="str">
            <v>SRPA</v>
          </cell>
          <cell r="O552" t="str">
            <v>Semicerrado externado</v>
          </cell>
          <cell r="P552" t="str">
            <v>Jornada completa</v>
          </cell>
          <cell r="Q552" t="str">
            <v>SRPA</v>
          </cell>
          <cell r="R552"/>
          <cell r="S552" t="str">
            <v>2500-428-2021</v>
          </cell>
          <cell r="T552">
            <v>15</v>
          </cell>
          <cell r="U552">
            <v>44546</v>
          </cell>
          <cell r="V552">
            <v>44546</v>
          </cell>
          <cell r="W552">
            <v>44773</v>
          </cell>
          <cell r="X552">
            <v>111156720</v>
          </cell>
          <cell r="Y552" t="str">
            <v>Andrea Eliana Burgos</v>
          </cell>
          <cell r="Z552" t="str">
            <v>Coordinador centro zonal</v>
          </cell>
        </row>
        <row r="553">
          <cell r="B553" t="str">
            <v>25-47-552</v>
          </cell>
          <cell r="C553" t="str">
            <v>Cundinamarca</v>
          </cell>
          <cell r="D553" t="str">
            <v>Congregación religiosos terciarios capuchinos nuestra señora de los dolores</v>
          </cell>
          <cell r="E553" t="str">
            <v>860005068-3</v>
          </cell>
          <cell r="F553" t="str">
            <v>Padre Arnoldo De Jesus Acosta Benjumea</v>
          </cell>
          <cell r="G553"/>
          <cell r="H553" t="str">
            <v>Carrera 6 No. 17-32 Barrio San Luis</v>
          </cell>
          <cell r="I553" t="str">
            <v>Soacha</v>
          </cell>
          <cell r="J553" t="str">
            <v>Soacha</v>
          </cell>
          <cell r="K553" t="str">
            <v>3123868750 - 6241983 - 3214900531 - 3113678801</v>
          </cell>
          <cell r="L553" t="str">
            <v>3113678801 - 3123868750 - 7813638 - 3115134232</v>
          </cell>
          <cell r="M553" t="str">
            <v>subd.formativoprt@opanamigo.org; subd.formativoprt@opanamigo.org; 
subd.financiera@opanamigo.org; coord.soacha@opanamigo.org;</v>
          </cell>
          <cell r="N553" t="str">
            <v>SRPA</v>
          </cell>
          <cell r="O553" t="str">
            <v>Semicerrado externado</v>
          </cell>
          <cell r="P553" t="str">
            <v>Media jornada</v>
          </cell>
          <cell r="Q553" t="str">
            <v>SRPA</v>
          </cell>
          <cell r="R553"/>
          <cell r="S553" t="str">
            <v>2500-428-2021</v>
          </cell>
          <cell r="T553">
            <v>25</v>
          </cell>
          <cell r="U553">
            <v>44546</v>
          </cell>
          <cell r="V553">
            <v>44546</v>
          </cell>
          <cell r="W553">
            <v>44773</v>
          </cell>
          <cell r="X553">
            <v>109303850</v>
          </cell>
          <cell r="Y553" t="str">
            <v>Andrea Eliana Burgos</v>
          </cell>
          <cell r="Z553" t="str">
            <v>Coordinador centro zonal</v>
          </cell>
        </row>
        <row r="554">
          <cell r="B554" t="str">
            <v>25-47-553</v>
          </cell>
          <cell r="C554" t="str">
            <v>Cundinamarca</v>
          </cell>
          <cell r="D554" t="str">
            <v>Congregación religiosos terciarios capuchinos nuestra señora de los dolores</v>
          </cell>
          <cell r="E554" t="str">
            <v>860005068-3</v>
          </cell>
          <cell r="F554" t="str">
            <v>Padre Arnoldo De Jesus Acosta Benjumea</v>
          </cell>
          <cell r="G554"/>
          <cell r="H554" t="str">
            <v>Carrera 6 No. 17-32 Barrio San Luis</v>
          </cell>
          <cell r="I554" t="str">
            <v>Soacha</v>
          </cell>
          <cell r="J554" t="str">
            <v>Soacha</v>
          </cell>
          <cell r="K554" t="str">
            <v>3123868750 - 6241983 - 3214900531 - 3113678801</v>
          </cell>
          <cell r="L554" t="str">
            <v>3113678801 - 3123868750 - 7813638 - 3115134232</v>
          </cell>
          <cell r="M554" t="str">
            <v>subd.formativoprt@opanamigo.org; subd.formativoprt@opanamigo.org; 
subd.financiera@opanamigo.org; coord.soacha@opanamigo.org;</v>
          </cell>
          <cell r="N554" t="str">
            <v>SRPA</v>
          </cell>
          <cell r="O554" t="str">
            <v>Externado RAJ</v>
          </cell>
          <cell r="P554" t="str">
            <v>Media jornada</v>
          </cell>
          <cell r="Q554" t="str">
            <v>RAJ</v>
          </cell>
          <cell r="R554"/>
          <cell r="S554" t="str">
            <v>2500-428-2021</v>
          </cell>
          <cell r="T554">
            <v>20</v>
          </cell>
          <cell r="U554">
            <v>44546</v>
          </cell>
          <cell r="V554">
            <v>44546</v>
          </cell>
          <cell r="W554">
            <v>44773</v>
          </cell>
          <cell r="X554">
            <v>85782210</v>
          </cell>
          <cell r="Y554" t="str">
            <v>Andrea Eliana Burgos</v>
          </cell>
          <cell r="Z554" t="str">
            <v>Coordinador centro zonal</v>
          </cell>
        </row>
        <row r="555">
          <cell r="B555" t="str">
            <v>25-47-554</v>
          </cell>
          <cell r="C555" t="str">
            <v>Cundinamarca</v>
          </cell>
          <cell r="D555" t="str">
            <v>Congregación religiosos terciarios capuchinos nuestra señora de los dolores</v>
          </cell>
          <cell r="E555" t="str">
            <v>860005068-3</v>
          </cell>
          <cell r="F555" t="str">
            <v>Padre Arnoldo De Jesus Acosta Benjumea</v>
          </cell>
          <cell r="G555"/>
          <cell r="H555" t="str">
            <v>Kilómetro 2 Vía Cajicá</v>
          </cell>
          <cell r="I555" t="str">
            <v>Cajicá</v>
          </cell>
          <cell r="J555" t="str">
            <v>Zipaquirá</v>
          </cell>
          <cell r="K555" t="str">
            <v>3232890643 - 
3002164009</v>
          </cell>
          <cell r="L555" t="str">
            <v>3232890643 - 
3002164009</v>
          </cell>
          <cell r="M555" t="str">
            <v>coordinacion.cojla@amigonianosj.org;
cajicaamigo.cojla@amigonianosj.org;</v>
          </cell>
          <cell r="N555" t="str">
            <v>SRPA</v>
          </cell>
          <cell r="O555" t="str">
            <v>Internado RAJ</v>
          </cell>
          <cell r="P555"/>
          <cell r="Q555" t="str">
            <v>RAJ</v>
          </cell>
          <cell r="R555"/>
          <cell r="S555" t="str">
            <v>2500-429-2021</v>
          </cell>
          <cell r="T555">
            <v>60</v>
          </cell>
          <cell r="U555">
            <v>44547</v>
          </cell>
          <cell r="V555">
            <v>44546</v>
          </cell>
          <cell r="W555">
            <v>44773</v>
          </cell>
          <cell r="X555">
            <v>769208580</v>
          </cell>
          <cell r="Y555" t="str">
            <v>Sandra Jhoanna Mendez Alvarez</v>
          </cell>
          <cell r="Z555" t="str">
            <v>Coordinador centro zonal</v>
          </cell>
        </row>
        <row r="556">
          <cell r="B556" t="str">
            <v>25-47-555</v>
          </cell>
          <cell r="C556" t="str">
            <v>Cundinamarca</v>
          </cell>
          <cell r="D556" t="str">
            <v>Congregación religiosos terciarios capuchinos nuestra señora de los dolores</v>
          </cell>
          <cell r="E556" t="str">
            <v>860005068-3</v>
          </cell>
          <cell r="F556" t="str">
            <v>Padre Arnoldo De Jesus Acosta Benjumea</v>
          </cell>
          <cell r="G556"/>
          <cell r="H556" t="str">
            <v>Kilómetro 2 Vía Cajicá</v>
          </cell>
          <cell r="I556" t="str">
            <v>Cajicá</v>
          </cell>
          <cell r="J556" t="str">
            <v>Zipaquirá</v>
          </cell>
          <cell r="K556" t="str">
            <v>3232890643 - 
3002164009</v>
          </cell>
          <cell r="L556" t="str">
            <v>3232890643 - 
3002164009</v>
          </cell>
          <cell r="M556" t="str">
            <v>coordinacion.cojla@amigonianosj.org;
cajicaamigo.cojla@amigonianosj.org;</v>
          </cell>
          <cell r="N556" t="str">
            <v>SRPA</v>
          </cell>
          <cell r="O556" t="str">
            <v>Semicerrado internado</v>
          </cell>
          <cell r="P556"/>
          <cell r="Q556" t="str">
            <v>SRPA</v>
          </cell>
          <cell r="R556"/>
          <cell r="S556" t="str">
            <v>2500-429-2021</v>
          </cell>
          <cell r="T556">
            <v>30</v>
          </cell>
          <cell r="U556">
            <v>44546</v>
          </cell>
          <cell r="V556">
            <v>44546</v>
          </cell>
          <cell r="W556">
            <v>44773</v>
          </cell>
          <cell r="X556">
            <v>392050800</v>
          </cell>
          <cell r="Y556" t="str">
            <v>Sandra Jhoanna Mendez Alvarez</v>
          </cell>
          <cell r="Z556" t="str">
            <v>Coordinador centro zonal</v>
          </cell>
        </row>
        <row r="557">
          <cell r="B557" t="str">
            <v>41-79-556</v>
          </cell>
          <cell r="C557" t="str">
            <v>Huila</v>
          </cell>
          <cell r="D557" t="str">
            <v>Fondo de protección infantil - Albergue infantil Mercedes Perdomo de Liévano</v>
          </cell>
          <cell r="E557" t="str">
            <v>891180034-4</v>
          </cell>
          <cell r="F557" t="str">
            <v xml:space="preserve">Cecilia Lara De García 
</v>
          </cell>
          <cell r="G557"/>
          <cell r="H557" t="str">
            <v>Carrera 3 No. 21-15</v>
          </cell>
          <cell r="I557" t="str">
            <v>Neiva</v>
          </cell>
          <cell r="J557" t="str">
            <v>Neiva</v>
          </cell>
          <cell r="K557">
            <v>8756478</v>
          </cell>
          <cell r="L557">
            <v>3014305448</v>
          </cell>
          <cell r="M557" t="str">
            <v>angela.garcia@albergueinfantilneiva.org.co</v>
          </cell>
          <cell r="N557" t="str">
            <v>SRD</v>
          </cell>
          <cell r="O557" t="str">
            <v>Externado</v>
          </cell>
          <cell r="P557" t="str">
            <v>Jornada completa</v>
          </cell>
          <cell r="Q557" t="str">
            <v>Con PARD</v>
          </cell>
          <cell r="R557"/>
          <cell r="S557" t="str">
            <v>4100-231-2021</v>
          </cell>
          <cell r="T557">
            <v>26</v>
          </cell>
          <cell r="U557">
            <v>44546</v>
          </cell>
          <cell r="V557">
            <v>44546</v>
          </cell>
          <cell r="W557">
            <v>44773</v>
          </cell>
          <cell r="X557">
            <v>227830958</v>
          </cell>
          <cell r="Y557" t="str">
            <v>Amanda Gómez Polo</v>
          </cell>
          <cell r="Z557" t="str">
            <v>Coordinador centro zonal</v>
          </cell>
        </row>
        <row r="558">
          <cell r="B558" t="str">
            <v>41-79-557</v>
          </cell>
          <cell r="C558" t="str">
            <v>Huila</v>
          </cell>
          <cell r="D558" t="str">
            <v>Fondo de protección infantil - Albergue infantil Mercedes Perdomo de Liévano</v>
          </cell>
          <cell r="E558" t="str">
            <v>891180034-4</v>
          </cell>
          <cell r="F558" t="str">
            <v xml:space="preserve">Cecilia Lara De García 
</v>
          </cell>
          <cell r="G558"/>
          <cell r="H558" t="str">
            <v>Carrera 3 No. 21-15</v>
          </cell>
          <cell r="I558" t="str">
            <v>Neiva</v>
          </cell>
          <cell r="J558" t="str">
            <v>Neiva</v>
          </cell>
          <cell r="K558">
            <v>8756478</v>
          </cell>
          <cell r="L558">
            <v>3014305448</v>
          </cell>
          <cell r="M558" t="str">
            <v>nelfa.morales@albergueinfantilneiva.org.co</v>
          </cell>
          <cell r="N558" t="str">
            <v>SRD</v>
          </cell>
          <cell r="O558" t="str">
            <v>Externado</v>
          </cell>
          <cell r="P558" t="str">
            <v>Media jornada</v>
          </cell>
          <cell r="Q558" t="str">
            <v>Con PARD</v>
          </cell>
          <cell r="R558"/>
          <cell r="S558" t="str">
            <v>4100-231-2021</v>
          </cell>
          <cell r="T558">
            <v>18</v>
          </cell>
          <cell r="U558">
            <v>44546</v>
          </cell>
          <cell r="V558">
            <v>44546</v>
          </cell>
          <cell r="W558">
            <v>44773</v>
          </cell>
          <cell r="X558"/>
          <cell r="Y558" t="str">
            <v>Amanda Gómez Polo</v>
          </cell>
          <cell r="Z558" t="str">
            <v>Coordinador centro zonal</v>
          </cell>
        </row>
        <row r="559">
          <cell r="B559" t="str">
            <v>41-48-558</v>
          </cell>
          <cell r="C559" t="str">
            <v>Huila</v>
          </cell>
          <cell r="D559" t="str">
            <v>Congregación siervas de Cristo sacerdote - Sagrada familia</v>
          </cell>
          <cell r="E559" t="str">
            <v>860007314-1</v>
          </cell>
          <cell r="F559" t="str">
            <v>Sor Maria De Jesus Diaz</v>
          </cell>
          <cell r="G559"/>
          <cell r="H559" t="str">
            <v>Carrera 1H No. 12-69</v>
          </cell>
          <cell r="I559" t="str">
            <v>Neiva</v>
          </cell>
          <cell r="J559" t="str">
            <v>La Gaitana</v>
          </cell>
          <cell r="K559">
            <v>8721027</v>
          </cell>
          <cell r="L559">
            <v>3122514574</v>
          </cell>
          <cell r="M559" t="str">
            <v>Hsfneiva@gmail.com</v>
          </cell>
          <cell r="N559" t="str">
            <v>SRD</v>
          </cell>
          <cell r="O559" t="str">
            <v>Internado</v>
          </cell>
          <cell r="P559"/>
          <cell r="Q559" t="str">
            <v>Con PARD</v>
          </cell>
          <cell r="R559"/>
          <cell r="S559" t="str">
            <v>4100-233-2021</v>
          </cell>
          <cell r="T559">
            <v>25</v>
          </cell>
          <cell r="U559">
            <v>44546</v>
          </cell>
          <cell r="V559">
            <v>44546</v>
          </cell>
          <cell r="W559">
            <v>44773</v>
          </cell>
          <cell r="X559">
            <v>280351325</v>
          </cell>
          <cell r="Y559" t="str">
            <v>Maria Leydi Perdomo Gonzalez</v>
          </cell>
          <cell r="Z559" t="str">
            <v>Coordinador centro zonal</v>
          </cell>
        </row>
        <row r="560">
          <cell r="B560" t="str">
            <v>41-195-559</v>
          </cell>
          <cell r="C560" t="str">
            <v>Huila</v>
          </cell>
          <cell r="D560" t="str">
            <v>Fundación sembrando futuro con afecto</v>
          </cell>
          <cell r="E560" t="str">
            <v>813002942-1</v>
          </cell>
          <cell r="F560" t="str">
            <v>Luz Mary Barrios Home</v>
          </cell>
          <cell r="G560"/>
          <cell r="H560" t="str">
            <v>Calle 12 Sur No. 25-16</v>
          </cell>
          <cell r="I560" t="str">
            <v>Neiva</v>
          </cell>
          <cell r="J560" t="str">
            <v>La Gaitana</v>
          </cell>
          <cell r="K560" t="str">
            <v xml:space="preserve">8601140-8734502
</v>
          </cell>
          <cell r="L560" t="str">
            <v xml:space="preserve">300 571 37 51
</v>
          </cell>
          <cell r="M560" t="str">
            <v xml:space="preserve">fusefhuila813@hotmail.com
</v>
          </cell>
          <cell r="N560" t="str">
            <v>SRD</v>
          </cell>
          <cell r="O560" t="str">
            <v>Externado</v>
          </cell>
          <cell r="P560" t="str">
            <v>Media jornada</v>
          </cell>
          <cell r="Q560" t="str">
            <v>Con PARD</v>
          </cell>
          <cell r="R560"/>
          <cell r="S560" t="str">
            <v>4100-234-2021</v>
          </cell>
          <cell r="T560">
            <v>95</v>
          </cell>
          <cell r="U560">
            <v>44546</v>
          </cell>
          <cell r="V560">
            <v>44546</v>
          </cell>
          <cell r="W560">
            <v>44773</v>
          </cell>
          <cell r="X560">
            <v>389330615</v>
          </cell>
          <cell r="Y560" t="str">
            <v>Maria Leydi Perdomo Gonzalez</v>
          </cell>
          <cell r="Z560" t="str">
            <v>Coordinador centro zonal</v>
          </cell>
        </row>
        <row r="561">
          <cell r="B561" t="str">
            <v>41-207-560</v>
          </cell>
          <cell r="C561" t="str">
            <v>Huila</v>
          </cell>
          <cell r="D561" t="str">
            <v>Fundación social y cultural para la niñez de Neiva - VIDA Y PAZ</v>
          </cell>
          <cell r="E561" t="str">
            <v>813002556-1</v>
          </cell>
          <cell r="F561" t="str">
            <v>Noralba Gonzalez Lizcano</v>
          </cell>
          <cell r="G561"/>
          <cell r="H561" t="str">
            <v>Calle 1H Bis No. 31-29</v>
          </cell>
          <cell r="I561" t="str">
            <v>Neiva</v>
          </cell>
          <cell r="J561" t="str">
            <v>La Gaitana</v>
          </cell>
          <cell r="K561">
            <v>8667362</v>
          </cell>
          <cell r="L561">
            <v>3124346361</v>
          </cell>
          <cell r="M561" t="str">
            <v>funvidaypaz@hotmail.com</v>
          </cell>
          <cell r="N561" t="str">
            <v>SRD</v>
          </cell>
          <cell r="O561" t="str">
            <v>Intervención de apoyo psicosocial</v>
          </cell>
          <cell r="P561"/>
          <cell r="Q561" t="str">
            <v>Con PARD</v>
          </cell>
          <cell r="R561"/>
          <cell r="S561" t="str">
            <v>4100-235-2021</v>
          </cell>
          <cell r="T561">
            <v>30</v>
          </cell>
          <cell r="U561">
            <v>44546</v>
          </cell>
          <cell r="V561">
            <v>44546</v>
          </cell>
          <cell r="W561">
            <v>44773</v>
          </cell>
          <cell r="X561">
            <v>79937505</v>
          </cell>
          <cell r="Y561" t="str">
            <v>Maria Leydi Perdomo Gonzalez</v>
          </cell>
          <cell r="Z561" t="str">
            <v>Coordinador centro zonal</v>
          </cell>
        </row>
        <row r="562">
          <cell r="B562" t="str">
            <v>41-127-561</v>
          </cell>
          <cell r="C562" t="str">
            <v>Huila</v>
          </cell>
          <cell r="D562" t="str">
            <v>Fundación FUNDAR</v>
          </cell>
          <cell r="E562" t="str">
            <v>900725751-1</v>
          </cell>
          <cell r="F562" t="str">
            <v>Olga Leonor Arenas De Silva</v>
          </cell>
          <cell r="G562"/>
          <cell r="H562" t="str">
            <v>Carrera 5 Bis No. 17-44</v>
          </cell>
          <cell r="I562" t="str">
            <v>Neiva</v>
          </cell>
          <cell r="J562" t="str">
            <v>Neiva-La Gaitana</v>
          </cell>
          <cell r="K562">
            <v>8722346</v>
          </cell>
          <cell r="L562" t="str">
            <v>314 2824251</v>
          </cell>
          <cell r="M562" t="str">
            <v>f.fundarneiva@hotmail.com</v>
          </cell>
          <cell r="N562" t="str">
            <v>SRD</v>
          </cell>
          <cell r="O562" t="str">
            <v>Hogar sustituto entidad</v>
          </cell>
          <cell r="P562"/>
          <cell r="Q562" t="str">
            <v>HS: Vulneración - Discapacidad</v>
          </cell>
          <cell r="R562"/>
          <cell r="S562" t="str">
            <v>4100-236-2021</v>
          </cell>
          <cell r="T562">
            <v>302</v>
          </cell>
          <cell r="U562">
            <v>44546</v>
          </cell>
          <cell r="V562">
            <v>44546</v>
          </cell>
          <cell r="W562">
            <v>44773</v>
          </cell>
          <cell r="X562">
            <v>3257980197</v>
          </cell>
          <cell r="Y562" t="str">
            <v>Amanda Gómez Polo - Maria Leydi Perdomo Gonzalez</v>
          </cell>
          <cell r="Z562" t="str">
            <v>Coordinador centro zonal</v>
          </cell>
        </row>
        <row r="563">
          <cell r="B563" t="str">
            <v>41-127-562</v>
          </cell>
          <cell r="C563" t="str">
            <v>Huila</v>
          </cell>
          <cell r="D563" t="str">
            <v>Fundación FUNDAR</v>
          </cell>
          <cell r="E563" t="str">
            <v>900725751-1</v>
          </cell>
          <cell r="F563" t="str">
            <v>Olga Leonor Arenas De Silva</v>
          </cell>
          <cell r="G563"/>
          <cell r="H563" t="str">
            <v>Calle 1 No. 10-68</v>
          </cell>
          <cell r="I563" t="str">
            <v>La Plata</v>
          </cell>
          <cell r="J563" t="str">
            <v>La Plata</v>
          </cell>
          <cell r="K563">
            <v>3124564343</v>
          </cell>
          <cell r="L563">
            <v>3124564343</v>
          </cell>
          <cell r="M563" t="str">
            <v>f.fundarlaplata@gmail.com</v>
          </cell>
          <cell r="N563" t="str">
            <v>SRD</v>
          </cell>
          <cell r="O563" t="str">
            <v>Hogar sustituto entidad</v>
          </cell>
          <cell r="P563"/>
          <cell r="Q563" t="str">
            <v>HS: Vulneración - Discapacidad</v>
          </cell>
          <cell r="R563"/>
          <cell r="S563" t="str">
            <v>4100-236-2021</v>
          </cell>
          <cell r="T563"/>
          <cell r="U563">
            <v>44546</v>
          </cell>
          <cell r="V563">
            <v>44546</v>
          </cell>
          <cell r="W563">
            <v>44773</v>
          </cell>
          <cell r="X563"/>
          <cell r="Y563" t="str">
            <v>Claudia Liliana Vidal Floriano</v>
          </cell>
          <cell r="Z563" t="str">
            <v>Coordinador centro zonal</v>
          </cell>
        </row>
        <row r="564">
          <cell r="B564" t="str">
            <v>41-127-563</v>
          </cell>
          <cell r="C564" t="str">
            <v>Huila</v>
          </cell>
          <cell r="D564" t="str">
            <v>Fundación FUNDAR</v>
          </cell>
          <cell r="E564" t="str">
            <v>900725751-1</v>
          </cell>
          <cell r="F564" t="str">
            <v>Olga Leonor Arenas De Silva</v>
          </cell>
          <cell r="G564"/>
          <cell r="H564" t="str">
            <v>Carrera 7 No. 9-99</v>
          </cell>
          <cell r="I564" t="str">
            <v>Garzón</v>
          </cell>
          <cell r="J564" t="str">
            <v>Garzon</v>
          </cell>
          <cell r="K564">
            <v>8330052</v>
          </cell>
          <cell r="L564">
            <v>8330052</v>
          </cell>
          <cell r="M564" t="str">
            <v>f.fundargarzon@hotmail.com</v>
          </cell>
          <cell r="N564" t="str">
            <v>SRD</v>
          </cell>
          <cell r="O564" t="str">
            <v>Hogar sustituto entidad</v>
          </cell>
          <cell r="P564"/>
          <cell r="Q564" t="str">
            <v>HS: Vulneración - Discapacidad</v>
          </cell>
          <cell r="R564"/>
          <cell r="S564" t="str">
            <v>4100-236-2021</v>
          </cell>
          <cell r="T564"/>
          <cell r="U564">
            <v>44546</v>
          </cell>
          <cell r="V564">
            <v>44546</v>
          </cell>
          <cell r="W564">
            <v>44773</v>
          </cell>
          <cell r="X564"/>
          <cell r="Y564" t="str">
            <v>Marleny Rivera Sanchez</v>
          </cell>
          <cell r="Z564" t="str">
            <v>Coordinador centro zonal</v>
          </cell>
        </row>
        <row r="565">
          <cell r="B565" t="str">
            <v>41-127-564</v>
          </cell>
          <cell r="C565" t="str">
            <v>Huila</v>
          </cell>
          <cell r="D565" t="str">
            <v>Fundación FUNDAR</v>
          </cell>
          <cell r="E565" t="str">
            <v>900725751-1</v>
          </cell>
          <cell r="F565" t="str">
            <v>Olga Leonor Arenas De Silva</v>
          </cell>
          <cell r="G565"/>
          <cell r="H565" t="str">
            <v>Carrera 1C No. 13-60</v>
          </cell>
          <cell r="I565" t="str">
            <v>Pitalito</v>
          </cell>
          <cell r="J565" t="str">
            <v>Pitalito</v>
          </cell>
          <cell r="K565">
            <v>8352112</v>
          </cell>
          <cell r="L565">
            <v>3148464329</v>
          </cell>
          <cell r="M565" t="str">
            <v>hogsustitutospitalito@gmail.com</v>
          </cell>
          <cell r="N565" t="str">
            <v>SRD</v>
          </cell>
          <cell r="O565" t="str">
            <v>Hogar sustituto entidad</v>
          </cell>
          <cell r="P565"/>
          <cell r="Q565" t="str">
            <v>HS: Vulneración - Discapacidad</v>
          </cell>
          <cell r="R565"/>
          <cell r="S565" t="str">
            <v>4100-236-2021</v>
          </cell>
          <cell r="T565"/>
          <cell r="U565">
            <v>44546</v>
          </cell>
          <cell r="V565">
            <v>44546</v>
          </cell>
          <cell r="W565">
            <v>44773</v>
          </cell>
          <cell r="X565"/>
          <cell r="Y565" t="str">
            <v>Irma Constanza Almario Perdomo</v>
          </cell>
          <cell r="Z565" t="str">
            <v>Coordinador centro zonal</v>
          </cell>
        </row>
        <row r="566">
          <cell r="B566" t="str">
            <v>41-121-565</v>
          </cell>
          <cell r="C566" t="str">
            <v>Huila</v>
          </cell>
          <cell r="D566" t="str">
            <v>Fundación familia entorno individuo - FEI</v>
          </cell>
          <cell r="E566" t="str">
            <v>900001876-4</v>
          </cell>
          <cell r="F566" t="str">
            <v>Jeisson Paul Cardona Garcia</v>
          </cell>
          <cell r="G566" t="str">
            <v>Icaro</v>
          </cell>
          <cell r="H566" t="str">
            <v>Calle 23 No. 5 BIS-142</v>
          </cell>
          <cell r="I566" t="str">
            <v>Neiva</v>
          </cell>
          <cell r="J566" t="str">
            <v>Neiva</v>
          </cell>
          <cell r="K566">
            <v>8625555</v>
          </cell>
          <cell r="L566">
            <v>3177462850</v>
          </cell>
          <cell r="M566" t="str">
            <v>fundacionfeicentro.neiva@outlook.com</v>
          </cell>
          <cell r="N566" t="str">
            <v>SRPA</v>
          </cell>
          <cell r="O566" t="str">
            <v>Semicerrado internado</v>
          </cell>
          <cell r="P566"/>
          <cell r="Q566" t="str">
            <v>SRPA</v>
          </cell>
          <cell r="R566"/>
          <cell r="S566" t="str">
            <v>4100-230-2021</v>
          </cell>
          <cell r="T566">
            <v>10</v>
          </cell>
          <cell r="U566">
            <v>44546</v>
          </cell>
          <cell r="V566">
            <v>44546</v>
          </cell>
          <cell r="W566">
            <v>44773</v>
          </cell>
          <cell r="X566">
            <v>358735919</v>
          </cell>
          <cell r="Y566" t="str">
            <v>Amanda Gómez Polo</v>
          </cell>
          <cell r="Z566" t="str">
            <v>Coordinador centro zonal</v>
          </cell>
        </row>
        <row r="567">
          <cell r="B567" t="str">
            <v>41-121-566</v>
          </cell>
          <cell r="C567" t="str">
            <v>Huila</v>
          </cell>
          <cell r="D567" t="str">
            <v>Fundación familia entorno individuo - FEI</v>
          </cell>
          <cell r="E567" t="str">
            <v>900001876-4</v>
          </cell>
          <cell r="F567" t="str">
            <v>Jeisson Paul Cardona Garcia</v>
          </cell>
          <cell r="G567" t="str">
            <v>Icaro</v>
          </cell>
          <cell r="H567" t="str">
            <v>Calle 23 No. 5 BIS-142</v>
          </cell>
          <cell r="I567" t="str">
            <v>Neiva</v>
          </cell>
          <cell r="J567" t="str">
            <v>Neiva</v>
          </cell>
          <cell r="K567">
            <v>8625555</v>
          </cell>
          <cell r="L567">
            <v>3177462850</v>
          </cell>
          <cell r="M567" t="str">
            <v>fundacionfeicentro.neiva@outlook.com</v>
          </cell>
          <cell r="N567" t="str">
            <v>SRPA</v>
          </cell>
          <cell r="O567" t="str">
            <v>Libertad vigilada – asistida</v>
          </cell>
          <cell r="P567"/>
          <cell r="Q567" t="str">
            <v>SRPA</v>
          </cell>
          <cell r="R567"/>
          <cell r="S567" t="str">
            <v>4100-230-2021</v>
          </cell>
          <cell r="T567">
            <v>25</v>
          </cell>
          <cell r="U567">
            <v>44546</v>
          </cell>
          <cell r="V567">
            <v>44546</v>
          </cell>
          <cell r="W567">
            <v>44773</v>
          </cell>
          <cell r="X567"/>
          <cell r="Y567" t="str">
            <v>Amanda Gómez Polo</v>
          </cell>
          <cell r="Z567" t="str">
            <v>Coordinador centro zonal</v>
          </cell>
        </row>
        <row r="568">
          <cell r="B568" t="str">
            <v>41-121-567</v>
          </cell>
          <cell r="C568" t="str">
            <v>Huila</v>
          </cell>
          <cell r="D568" t="str">
            <v>Fundación familia entorno individuo - FEI</v>
          </cell>
          <cell r="E568" t="str">
            <v>900001876-4</v>
          </cell>
          <cell r="F568" t="str">
            <v>Jeisson Paul Cardona Garcia</v>
          </cell>
          <cell r="G568" t="str">
            <v>Icaro</v>
          </cell>
          <cell r="H568" t="str">
            <v>Calle 23 No. 5 BIS-142</v>
          </cell>
          <cell r="I568" t="str">
            <v>Neiva</v>
          </cell>
          <cell r="J568" t="str">
            <v>Neiva</v>
          </cell>
          <cell r="K568">
            <v>8625555</v>
          </cell>
          <cell r="L568">
            <v>3177462850</v>
          </cell>
          <cell r="M568" t="str">
            <v>fundacionfeicentro.neiva@outlook.com</v>
          </cell>
          <cell r="N568" t="str">
            <v>SRPA</v>
          </cell>
          <cell r="O568" t="str">
            <v>Semicerrado externado</v>
          </cell>
          <cell r="P568" t="str">
            <v>Jornada completa</v>
          </cell>
          <cell r="Q568" t="str">
            <v>SRPA</v>
          </cell>
          <cell r="R568"/>
          <cell r="S568" t="str">
            <v>4100-230-2021</v>
          </cell>
          <cell r="T568">
            <v>15</v>
          </cell>
          <cell r="U568">
            <v>44546</v>
          </cell>
          <cell r="V568">
            <v>44546</v>
          </cell>
          <cell r="W568">
            <v>44773</v>
          </cell>
          <cell r="X568"/>
          <cell r="Y568" t="str">
            <v>Amanda Gómez Polo</v>
          </cell>
          <cell r="Z568" t="str">
            <v>Coordinador centro zonal</v>
          </cell>
        </row>
        <row r="569">
          <cell r="B569" t="str">
            <v>41-121-568</v>
          </cell>
          <cell r="C569" t="str">
            <v>Huila</v>
          </cell>
          <cell r="D569" t="str">
            <v>Fundación familia entorno individuo - FEI</v>
          </cell>
          <cell r="E569" t="str">
            <v>900001876-4</v>
          </cell>
          <cell r="F569" t="str">
            <v>Jeisson Paul Cardona Garcia</v>
          </cell>
          <cell r="G569" t="str">
            <v>Icaro</v>
          </cell>
          <cell r="H569" t="str">
            <v>Calle 23 No. 5 BIS-142</v>
          </cell>
          <cell r="I569" t="str">
            <v>Neiva</v>
          </cell>
          <cell r="J569" t="str">
            <v>Neiva</v>
          </cell>
          <cell r="K569">
            <v>8625555</v>
          </cell>
          <cell r="L569">
            <v>3177462850</v>
          </cell>
          <cell r="M569" t="str">
            <v>fundacionfeicentro.neiva@outlook.com</v>
          </cell>
          <cell r="N569" t="str">
            <v>SRPA</v>
          </cell>
          <cell r="O569" t="str">
            <v>Semicerrado externado</v>
          </cell>
          <cell r="P569" t="str">
            <v>Media jornada</v>
          </cell>
          <cell r="Q569" t="str">
            <v>SRPA</v>
          </cell>
          <cell r="R569"/>
          <cell r="S569" t="str">
            <v>4100-230-2021</v>
          </cell>
          <cell r="T569">
            <v>6</v>
          </cell>
          <cell r="U569">
            <v>44546</v>
          </cell>
          <cell r="V569">
            <v>44546</v>
          </cell>
          <cell r="W569">
            <v>44773</v>
          </cell>
          <cell r="X569"/>
          <cell r="Y569" t="str">
            <v>Amanda Gómez Polo</v>
          </cell>
          <cell r="Z569" t="str">
            <v>Coordinador centro zonal</v>
          </cell>
        </row>
        <row r="570">
          <cell r="B570" t="str">
            <v>41-121-569</v>
          </cell>
          <cell r="C570" t="str">
            <v>Huila</v>
          </cell>
          <cell r="D570" t="str">
            <v>Fundación familia entorno individuo - FEI</v>
          </cell>
          <cell r="E570" t="str">
            <v>900001876-4</v>
          </cell>
          <cell r="F570" t="str">
            <v>Jeisson Paul Cardona Garcia</v>
          </cell>
          <cell r="G570" t="str">
            <v>Samanes</v>
          </cell>
          <cell r="H570" t="str">
            <v>Calle 58 No. 1W-65</v>
          </cell>
          <cell r="I570" t="str">
            <v>Neiva</v>
          </cell>
          <cell r="J570" t="str">
            <v>Neiva</v>
          </cell>
          <cell r="K570">
            <v>8641124</v>
          </cell>
          <cell r="L570">
            <v>3105828592</v>
          </cell>
          <cell r="M570" t="str">
            <v>fundacionfei.neiva@outlook.com</v>
          </cell>
          <cell r="N570" t="str">
            <v>SRPA</v>
          </cell>
          <cell r="O570" t="str">
            <v>Centro de atención especializada</v>
          </cell>
          <cell r="P570"/>
          <cell r="Q570" t="str">
            <v>SRPA</v>
          </cell>
          <cell r="R570"/>
          <cell r="S570" t="str">
            <v>4100-232-2021</v>
          </cell>
          <cell r="T570">
            <v>70</v>
          </cell>
          <cell r="U570">
            <v>44546</v>
          </cell>
          <cell r="V570">
            <v>44546</v>
          </cell>
          <cell r="W570">
            <v>44773</v>
          </cell>
          <cell r="X570">
            <v>1603559148</v>
          </cell>
          <cell r="Y570" t="str">
            <v>Amanda Gómez Polo</v>
          </cell>
          <cell r="Z570" t="str">
            <v>Coordinador centro zonal</v>
          </cell>
        </row>
        <row r="571">
          <cell r="B571" t="str">
            <v>41-121-570</v>
          </cell>
          <cell r="C571" t="str">
            <v>Huila</v>
          </cell>
          <cell r="D571" t="str">
            <v>Fundación familia entorno individuo - FEI</v>
          </cell>
          <cell r="E571" t="str">
            <v>900001876-4</v>
          </cell>
          <cell r="F571" t="str">
            <v>Jeisson Paul Cardona Garcia</v>
          </cell>
          <cell r="G571" t="str">
            <v>Samanes</v>
          </cell>
          <cell r="H571" t="str">
            <v>Calle 58 No. 1W-65</v>
          </cell>
          <cell r="I571" t="str">
            <v>Neiva</v>
          </cell>
          <cell r="J571" t="str">
            <v>Neiva</v>
          </cell>
          <cell r="K571">
            <v>8641124</v>
          </cell>
          <cell r="L571">
            <v>3105828592</v>
          </cell>
          <cell r="M571" t="str">
            <v>fundacionfei.neiva@outlook.com</v>
          </cell>
          <cell r="N571" t="str">
            <v>SRPA</v>
          </cell>
          <cell r="O571" t="str">
            <v>Centro de internamiento preventivo</v>
          </cell>
          <cell r="P571"/>
          <cell r="Q571" t="str">
            <v>SRPA</v>
          </cell>
          <cell r="R571"/>
          <cell r="S571" t="str">
            <v>4100-232-2021</v>
          </cell>
          <cell r="T571">
            <v>25</v>
          </cell>
          <cell r="U571">
            <v>44546</v>
          </cell>
          <cell r="V571">
            <v>44546</v>
          </cell>
          <cell r="W571">
            <v>44773</v>
          </cell>
          <cell r="X571"/>
          <cell r="Y571" t="str">
            <v>Amanda Gómez Polo</v>
          </cell>
          <cell r="Z571" t="str">
            <v>Coordinador centro zonal</v>
          </cell>
        </row>
        <row r="572">
          <cell r="B572" t="str">
            <v>41-121-571</v>
          </cell>
          <cell r="C572" t="str">
            <v>Huila</v>
          </cell>
          <cell r="D572" t="str">
            <v>Fundación familia entorno individuo - FEI</v>
          </cell>
          <cell r="E572" t="str">
            <v>900001876-4</v>
          </cell>
          <cell r="F572" t="str">
            <v>Jeisson Paul Cardona Garcia</v>
          </cell>
          <cell r="G572" t="str">
            <v>Samanes</v>
          </cell>
          <cell r="H572" t="str">
            <v>Calle 58 No. 1W-65</v>
          </cell>
          <cell r="I572" t="str">
            <v>Neiva</v>
          </cell>
          <cell r="J572" t="str">
            <v>Neiva</v>
          </cell>
          <cell r="K572">
            <v>8641124</v>
          </cell>
          <cell r="L572">
            <v>3105828592</v>
          </cell>
          <cell r="M572" t="str">
            <v>fundacionfei.neiva@outlook.com</v>
          </cell>
          <cell r="N572" t="str">
            <v>SRPA</v>
          </cell>
          <cell r="O572" t="str">
            <v>Centro transitorio</v>
          </cell>
          <cell r="P572"/>
          <cell r="Q572" t="str">
            <v>SRPA</v>
          </cell>
          <cell r="R572"/>
          <cell r="S572" t="str">
            <v>4100-232-2021</v>
          </cell>
          <cell r="T572">
            <v>2</v>
          </cell>
          <cell r="U572">
            <v>44546</v>
          </cell>
          <cell r="V572">
            <v>44546</v>
          </cell>
          <cell r="W572">
            <v>44773</v>
          </cell>
          <cell r="X572"/>
          <cell r="Y572" t="str">
            <v>Amanda Gómez Polo</v>
          </cell>
          <cell r="Z572" t="str">
            <v>Coordinador centro zonal</v>
          </cell>
        </row>
        <row r="573">
          <cell r="B573" t="str">
            <v>41-184-572</v>
          </cell>
          <cell r="C573" t="str">
            <v>Huila</v>
          </cell>
          <cell r="D573" t="str">
            <v>Fundación Picachos</v>
          </cell>
          <cell r="E573" t="str">
            <v>828000312-7</v>
          </cell>
          <cell r="F573" t="str">
            <v>Miguel Angel Claros Correa</v>
          </cell>
          <cell r="G573"/>
          <cell r="H573" t="str">
            <v>Calle 10 No. 11-56 Barrio San Antonio</v>
          </cell>
          <cell r="I573" t="str">
            <v>Pitalito</v>
          </cell>
          <cell r="J573" t="str">
            <v>Pitalito</v>
          </cell>
          <cell r="K573">
            <v>3176681977</v>
          </cell>
          <cell r="L573">
            <v>3104061633</v>
          </cell>
          <cell r="M573" t="str">
            <v>Fpicachospitalito@fundacionpichachos.org</v>
          </cell>
          <cell r="N573" t="str">
            <v>SRPA</v>
          </cell>
          <cell r="O573" t="str">
            <v>Intervención de apoyo RAJ</v>
          </cell>
          <cell r="P573"/>
          <cell r="Q573" t="str">
            <v>RAJ</v>
          </cell>
          <cell r="R573"/>
          <cell r="S573" t="str">
            <v>4100-237-2021</v>
          </cell>
          <cell r="T573">
            <v>11</v>
          </cell>
          <cell r="U573">
            <v>44546</v>
          </cell>
          <cell r="V573">
            <v>44546</v>
          </cell>
          <cell r="W573">
            <v>44773</v>
          </cell>
          <cell r="X573">
            <v>139283828</v>
          </cell>
          <cell r="Y573" t="str">
            <v>Irma Constanza Almario Perdomo</v>
          </cell>
          <cell r="Z573" t="str">
            <v>Coordinador centro zonal</v>
          </cell>
        </row>
        <row r="574">
          <cell r="B574" t="str">
            <v>41-184-573</v>
          </cell>
          <cell r="C574" t="str">
            <v>Huila</v>
          </cell>
          <cell r="D574" t="str">
            <v>Fundación Picachos</v>
          </cell>
          <cell r="E574" t="str">
            <v>828000312-7</v>
          </cell>
          <cell r="F574" t="str">
            <v>Miguel Angel Claros Correa</v>
          </cell>
          <cell r="G574"/>
          <cell r="H574" t="str">
            <v>Calle 10 No. 11-56 Barrio San Antonio</v>
          </cell>
          <cell r="I574" t="str">
            <v>Pitalito</v>
          </cell>
          <cell r="J574" t="str">
            <v>Pitalito</v>
          </cell>
          <cell r="K574">
            <v>3176681977</v>
          </cell>
          <cell r="L574">
            <v>3104061633</v>
          </cell>
          <cell r="M574" t="str">
            <v>Fpicachospitalito@fundacionpichachos.org</v>
          </cell>
          <cell r="N574" t="str">
            <v>SRPA</v>
          </cell>
          <cell r="O574" t="str">
            <v>Libertad vigilada – asistida</v>
          </cell>
          <cell r="P574"/>
          <cell r="Q574" t="str">
            <v>SRPA</v>
          </cell>
          <cell r="R574"/>
          <cell r="S574" t="str">
            <v>4100-237-2021</v>
          </cell>
          <cell r="T574">
            <v>30</v>
          </cell>
          <cell r="U574">
            <v>44546</v>
          </cell>
          <cell r="V574">
            <v>44546</v>
          </cell>
          <cell r="W574">
            <v>44773</v>
          </cell>
          <cell r="X574"/>
          <cell r="Y574" t="str">
            <v>Irma Constanza Almario Perdomo</v>
          </cell>
          <cell r="Z574" t="str">
            <v>Coordinador centro zonal</v>
          </cell>
        </row>
        <row r="575">
          <cell r="B575" t="str">
            <v>44-188-574</v>
          </cell>
          <cell r="C575" t="str">
            <v>La_Guajira</v>
          </cell>
          <cell r="D575" t="str">
            <v>Fundación Renacer</v>
          </cell>
          <cell r="E575" t="str">
            <v>800230838-3</v>
          </cell>
          <cell r="F575" t="str">
            <v>Luz Estella Cardenas Ovalle</v>
          </cell>
          <cell r="G575"/>
          <cell r="H575" t="str">
            <v>Carrera 7H No. 34-49</v>
          </cell>
          <cell r="I575" t="str">
            <v>Riohacha</v>
          </cell>
          <cell r="J575" t="str">
            <v>Riohacha 2</v>
          </cell>
          <cell r="K575"/>
          <cell r="L575">
            <v>3234483550</v>
          </cell>
          <cell r="M575" t="str">
            <v>renacerguajira@fundaciónrenacer.org</v>
          </cell>
          <cell r="N575" t="str">
            <v>SRD</v>
          </cell>
          <cell r="O575" t="str">
            <v>Internado</v>
          </cell>
          <cell r="P575"/>
          <cell r="Q575" t="str">
            <v>Victimas de violencia sexual</v>
          </cell>
          <cell r="R575"/>
          <cell r="S575" t="str">
            <v>4400-280-2021</v>
          </cell>
          <cell r="T575">
            <v>45</v>
          </cell>
          <cell r="U575">
            <v>44546</v>
          </cell>
          <cell r="V575">
            <v>44546</v>
          </cell>
          <cell r="W575">
            <v>44772</v>
          </cell>
          <cell r="X575">
            <v>511936310</v>
          </cell>
          <cell r="Y575" t="str">
            <v>Rosi Luna Palomino</v>
          </cell>
          <cell r="Z575" t="str">
            <v>Coordinador centro zonal</v>
          </cell>
        </row>
        <row r="576">
          <cell r="B576" t="str">
            <v>44-189-575</v>
          </cell>
          <cell r="C576" t="str">
            <v>La_Guajira</v>
          </cell>
          <cell r="D576" t="str">
            <v>Fundación Restaurar</v>
          </cell>
          <cell r="E576" t="str">
            <v>806016277-7</v>
          </cell>
          <cell r="F576" t="str">
            <v>Judith Pacheco Russo</v>
          </cell>
          <cell r="G576"/>
          <cell r="H576" t="str">
            <v>Calle 18 No. 14-47 Barrio gustavo Rojas pinilla</v>
          </cell>
          <cell r="I576" t="str">
            <v>Riohacha</v>
          </cell>
          <cell r="J576" t="str">
            <v>Riohacha 2</v>
          </cell>
          <cell r="K576"/>
          <cell r="L576">
            <v>3104705903</v>
          </cell>
          <cell r="M576" t="str">
            <v>restaurarhogarsustituto@gmail.com</v>
          </cell>
          <cell r="N576" t="str">
            <v>SRD</v>
          </cell>
          <cell r="O576" t="str">
            <v>Hogar sustituto entidad</v>
          </cell>
          <cell r="P576"/>
          <cell r="Q576" t="str">
            <v>Vulneración</v>
          </cell>
          <cell r="R576"/>
          <cell r="S576" t="str">
            <v>4400-283-2021</v>
          </cell>
          <cell r="T576">
            <v>72</v>
          </cell>
          <cell r="U576">
            <v>44546</v>
          </cell>
          <cell r="V576">
            <v>44546</v>
          </cell>
          <cell r="W576">
            <v>44772</v>
          </cell>
          <cell r="X576">
            <v>726036224</v>
          </cell>
          <cell r="Y576" t="str">
            <v>Elka Cobo Campo</v>
          </cell>
          <cell r="Z576" t="str">
            <v>Profesional coordinación técnica Protección</v>
          </cell>
        </row>
        <row r="577">
          <cell r="B577" t="str">
            <v>44-189-576</v>
          </cell>
          <cell r="C577" t="str">
            <v>La_Guajira</v>
          </cell>
          <cell r="D577" t="str">
            <v>Fundación Restaurar</v>
          </cell>
          <cell r="E577" t="str">
            <v>806016277-7</v>
          </cell>
          <cell r="F577" t="str">
            <v>Judith Pacheco Russo</v>
          </cell>
          <cell r="G577"/>
          <cell r="H577" t="str">
            <v>Calle 18 No. 14-47 Barrio gustavo Rojas pinilla</v>
          </cell>
          <cell r="I577" t="str">
            <v>Riohacha</v>
          </cell>
          <cell r="J577" t="str">
            <v>Riohacha 2</v>
          </cell>
          <cell r="K577"/>
          <cell r="L577">
            <v>3008072306</v>
          </cell>
          <cell r="M577" t="str">
            <v>internadorestaurar@outlook.com</v>
          </cell>
          <cell r="N577" t="str">
            <v>SRD</v>
          </cell>
          <cell r="O577" t="str">
            <v>Internado</v>
          </cell>
          <cell r="P577"/>
          <cell r="Q577" t="str">
            <v>Con PARD</v>
          </cell>
          <cell r="R577"/>
          <cell r="S577" t="str">
            <v>4400-284-2021</v>
          </cell>
          <cell r="T577">
            <v>50</v>
          </cell>
          <cell r="U577">
            <v>44546</v>
          </cell>
          <cell r="V577">
            <v>44546</v>
          </cell>
          <cell r="W577">
            <v>44772</v>
          </cell>
          <cell r="X577">
            <v>565702650</v>
          </cell>
          <cell r="Y577" t="str">
            <v>Rosi Luna Palomino</v>
          </cell>
          <cell r="Z577" t="str">
            <v>Coordinador centro zonal</v>
          </cell>
        </row>
        <row r="578">
          <cell r="B578" t="str">
            <v>44-168-577</v>
          </cell>
          <cell r="C578" t="str">
            <v>La_Guajira</v>
          </cell>
          <cell r="D578" t="str">
            <v>Fundación Pactos</v>
          </cell>
          <cell r="E578" t="str">
            <v>802010646-1</v>
          </cell>
          <cell r="F578" t="str">
            <v>Monica Maria Olarte Valencia</v>
          </cell>
          <cell r="G578"/>
          <cell r="H578" t="str">
            <v>Calle 13 No. 24-44</v>
          </cell>
          <cell r="I578" t="str">
            <v>Maicao</v>
          </cell>
          <cell r="J578" t="str">
            <v>Maicao 5</v>
          </cell>
          <cell r="K578"/>
          <cell r="L578">
            <v>3003050732</v>
          </cell>
          <cell r="M578" t="str">
            <v>pactosguajira@gmail.com</v>
          </cell>
          <cell r="N578" t="str">
            <v>SRPA</v>
          </cell>
          <cell r="O578" t="str">
            <v>Prestación de servicios sociales a la comunidad</v>
          </cell>
          <cell r="P578"/>
          <cell r="Q578" t="str">
            <v>SRPA</v>
          </cell>
          <cell r="R578"/>
          <cell r="S578" t="str">
            <v>4400-281-2021</v>
          </cell>
          <cell r="T578">
            <v>10</v>
          </cell>
          <cell r="U578">
            <v>44546</v>
          </cell>
          <cell r="V578">
            <v>44546</v>
          </cell>
          <cell r="W578">
            <v>44772</v>
          </cell>
          <cell r="X578">
            <v>293523885</v>
          </cell>
          <cell r="Y578" t="str">
            <v>Kelis Elieth Solano Peralta</v>
          </cell>
          <cell r="Z578" t="str">
            <v>Coordinador centro zonal</v>
          </cell>
        </row>
        <row r="579">
          <cell r="B579" t="str">
            <v>44-168-578</v>
          </cell>
          <cell r="C579" t="str">
            <v>La_Guajira</v>
          </cell>
          <cell r="D579" t="str">
            <v>Fundación Pactos</v>
          </cell>
          <cell r="E579" t="str">
            <v>802010646-1</v>
          </cell>
          <cell r="F579" t="str">
            <v>Monica Maria Olarte Valencia</v>
          </cell>
          <cell r="G579"/>
          <cell r="H579" t="str">
            <v>Calle 13 No. 24-44</v>
          </cell>
          <cell r="I579" t="str">
            <v>Maicao</v>
          </cell>
          <cell r="J579" t="str">
            <v>Maicao 5</v>
          </cell>
          <cell r="K579"/>
          <cell r="L579">
            <v>3003050732</v>
          </cell>
          <cell r="M579" t="str">
            <v>pactosguajira@gmail.com</v>
          </cell>
          <cell r="N579" t="str">
            <v>SRPA</v>
          </cell>
          <cell r="O579" t="str">
            <v>Apoyo postinstitucional – RAJ</v>
          </cell>
          <cell r="P579"/>
          <cell r="Q579" t="str">
            <v>RAJ</v>
          </cell>
          <cell r="R579"/>
          <cell r="S579" t="str">
            <v>4400-281-2021</v>
          </cell>
          <cell r="T579">
            <v>20</v>
          </cell>
          <cell r="U579">
            <v>44546</v>
          </cell>
          <cell r="V579">
            <v>44546</v>
          </cell>
          <cell r="W579">
            <v>44772</v>
          </cell>
          <cell r="X579"/>
          <cell r="Y579" t="str">
            <v>Kelis Elieth Solano Peralta</v>
          </cell>
          <cell r="Z579" t="str">
            <v>Coordinador centro zonal</v>
          </cell>
        </row>
        <row r="580">
          <cell r="B580" t="str">
            <v>44-168-579</v>
          </cell>
          <cell r="C580" t="str">
            <v>La_Guajira</v>
          </cell>
          <cell r="D580" t="str">
            <v>Fundación Pactos</v>
          </cell>
          <cell r="E580" t="str">
            <v>802010646-1</v>
          </cell>
          <cell r="F580" t="str">
            <v>Monica Maria Olarte Valencia</v>
          </cell>
          <cell r="G580"/>
          <cell r="H580" t="str">
            <v>Calle 13 No. 24-44</v>
          </cell>
          <cell r="I580" t="str">
            <v>Maicao</v>
          </cell>
          <cell r="J580" t="str">
            <v>Maicao 5</v>
          </cell>
          <cell r="K580"/>
          <cell r="L580">
            <v>3003050732</v>
          </cell>
          <cell r="M580" t="str">
            <v>pactosguajira@gmail.com</v>
          </cell>
          <cell r="N580" t="str">
            <v>SRPA</v>
          </cell>
          <cell r="O580" t="str">
            <v>Libertad vigilada – asistida</v>
          </cell>
          <cell r="P580"/>
          <cell r="Q580" t="str">
            <v>SRPA</v>
          </cell>
          <cell r="R580"/>
          <cell r="S580" t="str">
            <v>4400-281-2021</v>
          </cell>
          <cell r="T580">
            <v>20</v>
          </cell>
          <cell r="U580">
            <v>44546</v>
          </cell>
          <cell r="V580">
            <v>44546</v>
          </cell>
          <cell r="W580">
            <v>44772</v>
          </cell>
          <cell r="X580"/>
          <cell r="Y580" t="str">
            <v>Kelis Elieth Solano Peralta</v>
          </cell>
          <cell r="Z580" t="str">
            <v>Coordinador centro zonal</v>
          </cell>
        </row>
        <row r="581">
          <cell r="B581" t="str">
            <v>44-168-580</v>
          </cell>
          <cell r="C581" t="str">
            <v>La_Guajira</v>
          </cell>
          <cell r="D581" t="str">
            <v>Fundación Pactos</v>
          </cell>
          <cell r="E581" t="str">
            <v>802010646-1</v>
          </cell>
          <cell r="F581" t="str">
            <v>Monica Maria Olarte Valencia</v>
          </cell>
          <cell r="G581"/>
          <cell r="H581" t="str">
            <v>Calle 13 No. 24-44</v>
          </cell>
          <cell r="I581" t="str">
            <v>Maicao</v>
          </cell>
          <cell r="J581" t="str">
            <v>Maicao 5</v>
          </cell>
          <cell r="K581"/>
          <cell r="L581">
            <v>3003050732</v>
          </cell>
          <cell r="M581" t="str">
            <v>pactosguajira@gmail.com</v>
          </cell>
          <cell r="N581" t="str">
            <v>SRPA</v>
          </cell>
          <cell r="O581" t="str">
            <v>Intervención de apoyo RAJ</v>
          </cell>
          <cell r="P581"/>
          <cell r="Q581" t="str">
            <v>RAJ</v>
          </cell>
          <cell r="R581"/>
          <cell r="S581" t="str">
            <v>4400-281-2021</v>
          </cell>
          <cell r="T581">
            <v>50</v>
          </cell>
          <cell r="U581">
            <v>44546</v>
          </cell>
          <cell r="V581">
            <v>44546</v>
          </cell>
          <cell r="W581">
            <v>44772</v>
          </cell>
          <cell r="X581"/>
          <cell r="Y581" t="str">
            <v>Kelis Elieth Solano Peralta</v>
          </cell>
          <cell r="Z581" t="str">
            <v>Coordinador centro zonal</v>
          </cell>
        </row>
        <row r="582">
          <cell r="B582" t="str">
            <v>44-211-581</v>
          </cell>
          <cell r="C582" t="str">
            <v>La_Guajira</v>
          </cell>
          <cell r="D582" t="str">
            <v>Fundación Talid</v>
          </cell>
          <cell r="E582" t="str">
            <v>806011246-6</v>
          </cell>
          <cell r="F582" t="str">
            <v>Raul Antonio Varela Contreras</v>
          </cell>
          <cell r="G582"/>
          <cell r="H582" t="str">
            <v>Carrera 20 No. 13-56 Barrio el carmen</v>
          </cell>
          <cell r="I582" t="str">
            <v>Maicao</v>
          </cell>
          <cell r="J582" t="str">
            <v>Maicao 5</v>
          </cell>
          <cell r="K582"/>
          <cell r="L582" t="str">
            <v>3157314122-3007979981</v>
          </cell>
          <cell r="M582" t="str">
            <v>fundaciontalid@gmail.com</v>
          </cell>
          <cell r="N582" t="str">
            <v>SRPA</v>
          </cell>
          <cell r="O582" t="str">
            <v>Centro transitorio</v>
          </cell>
          <cell r="P582"/>
          <cell r="Q582" t="str">
            <v>SRPA</v>
          </cell>
          <cell r="R582"/>
          <cell r="S582" t="str">
            <v>4400-282-2021</v>
          </cell>
          <cell r="T582">
            <v>4</v>
          </cell>
          <cell r="U582">
            <v>44546</v>
          </cell>
          <cell r="V582">
            <v>44546</v>
          </cell>
          <cell r="W582">
            <v>44772</v>
          </cell>
          <cell r="X582">
            <v>61612242</v>
          </cell>
          <cell r="Y582" t="str">
            <v>Kelis Elieth Solano Peralta</v>
          </cell>
          <cell r="Z582" t="str">
            <v>Coordinador centro zonal</v>
          </cell>
        </row>
        <row r="583">
          <cell r="B583" t="str">
            <v>44-70-582</v>
          </cell>
          <cell r="C583" t="str">
            <v>La_Guajira</v>
          </cell>
          <cell r="D583" t="str">
            <v>Corporación para la atención integral de menores de la Colombia - CAIMEC</v>
          </cell>
          <cell r="E583" t="str">
            <v>825001822-5</v>
          </cell>
          <cell r="F583" t="str">
            <v>Indira Buendia Garcia</v>
          </cell>
          <cell r="G583"/>
          <cell r="H583" t="str">
            <v>Calle 3b No. 1c-74 Barrio Arriba</v>
          </cell>
          <cell r="I583" t="str">
            <v>Riohacha</v>
          </cell>
          <cell r="J583" t="str">
            <v>Riohacha 2</v>
          </cell>
          <cell r="K583"/>
          <cell r="L583">
            <v>3007703368</v>
          </cell>
          <cell r="M583" t="str">
            <v>caimec@hotmail.com</v>
          </cell>
          <cell r="N583" t="str">
            <v>SRPA</v>
          </cell>
          <cell r="O583" t="str">
            <v>Semicerrado externado</v>
          </cell>
          <cell r="P583" t="str">
            <v>Media jornada</v>
          </cell>
          <cell r="Q583" t="str">
            <v>SRPA</v>
          </cell>
          <cell r="R583"/>
          <cell r="S583" t="str">
            <v>4400-285-2021</v>
          </cell>
          <cell r="T583">
            <v>42</v>
          </cell>
          <cell r="U583">
            <v>44548</v>
          </cell>
          <cell r="V583">
            <v>44546</v>
          </cell>
          <cell r="W583">
            <v>44772</v>
          </cell>
          <cell r="X583">
            <v>389895723</v>
          </cell>
          <cell r="Y583" t="str">
            <v>Rosi Luna Palomino</v>
          </cell>
          <cell r="Z583" t="str">
            <v>Coordinador centro zonal</v>
          </cell>
        </row>
        <row r="584">
          <cell r="B584" t="str">
            <v>44-70-583</v>
          </cell>
          <cell r="C584" t="str">
            <v>La_Guajira</v>
          </cell>
          <cell r="D584" t="str">
            <v>Corporación para la atención integral de menores de la Colombia - CAIMEC</v>
          </cell>
          <cell r="E584" t="str">
            <v>825001822-5</v>
          </cell>
          <cell r="F584" t="str">
            <v>Indira Buendia Garcia</v>
          </cell>
          <cell r="G584"/>
          <cell r="H584" t="str">
            <v>Calle 3b No. 1c-74 Barrio Arriba</v>
          </cell>
          <cell r="I584" t="str">
            <v>Riohacha</v>
          </cell>
          <cell r="J584" t="str">
            <v>Riohacha 2</v>
          </cell>
          <cell r="K584"/>
          <cell r="L584">
            <v>3007703368</v>
          </cell>
          <cell r="M584" t="str">
            <v>caimec@hotmail.com</v>
          </cell>
          <cell r="N584" t="str">
            <v>SRPA</v>
          </cell>
          <cell r="O584" t="str">
            <v>Apoyo postinstitucional – SRPA</v>
          </cell>
          <cell r="P584"/>
          <cell r="Q584" t="str">
            <v>SRPA</v>
          </cell>
          <cell r="R584"/>
          <cell r="S584" t="str">
            <v>4400-285-2021</v>
          </cell>
          <cell r="T584">
            <v>15</v>
          </cell>
          <cell r="U584">
            <v>44548</v>
          </cell>
          <cell r="V584">
            <v>44546</v>
          </cell>
          <cell r="W584">
            <v>44772</v>
          </cell>
          <cell r="X584"/>
          <cell r="Y584" t="str">
            <v>Rosi Luna Palomino</v>
          </cell>
          <cell r="Z584" t="str">
            <v>Coordinador centro zonal</v>
          </cell>
        </row>
        <row r="585">
          <cell r="B585" t="str">
            <v>44-70-584</v>
          </cell>
          <cell r="C585" t="str">
            <v>La_Guajira</v>
          </cell>
          <cell r="D585" t="str">
            <v>Corporación para la atención integral de menores de la Colombia - CAIMEC</v>
          </cell>
          <cell r="E585" t="str">
            <v>825001822-5</v>
          </cell>
          <cell r="F585" t="str">
            <v>Indira Buendia Garcia</v>
          </cell>
          <cell r="G585"/>
          <cell r="H585" t="str">
            <v>Calle 3b No. 1c-74 Barrio Arriba</v>
          </cell>
          <cell r="I585" t="str">
            <v>Riohacha</v>
          </cell>
          <cell r="J585" t="str">
            <v>Riohacha 2</v>
          </cell>
          <cell r="K585"/>
          <cell r="L585">
            <v>3007703368</v>
          </cell>
          <cell r="M585" t="str">
            <v>caimec@hotmail.com</v>
          </cell>
          <cell r="N585" t="str">
            <v>SRPA</v>
          </cell>
          <cell r="O585" t="str">
            <v>Libertad vigilada – asistida</v>
          </cell>
          <cell r="P585"/>
          <cell r="Q585" t="str">
            <v>SRPA</v>
          </cell>
          <cell r="R585"/>
          <cell r="S585" t="str">
            <v>4400-285-2021</v>
          </cell>
          <cell r="T585">
            <v>45</v>
          </cell>
          <cell r="U585">
            <v>44548</v>
          </cell>
          <cell r="V585">
            <v>44546</v>
          </cell>
          <cell r="W585">
            <v>44772</v>
          </cell>
          <cell r="X585"/>
          <cell r="Y585" t="str">
            <v>Rosi Luna Palomino</v>
          </cell>
          <cell r="Z585" t="str">
            <v>Coordinador centro zonal</v>
          </cell>
        </row>
        <row r="586">
          <cell r="B586" t="str">
            <v>47-91-585</v>
          </cell>
          <cell r="C586" t="str">
            <v>Magdalena</v>
          </cell>
          <cell r="D586" t="str">
            <v>Fundación centro de desarrollo social - Cedesocial</v>
          </cell>
          <cell r="E586" t="str">
            <v>802007962-1</v>
          </cell>
          <cell r="F586" t="str">
            <v>Cristian Mulford Castro</v>
          </cell>
          <cell r="G586"/>
          <cell r="H586" t="str">
            <v>Calle 15 No. 21-29 Barrio Jardín</v>
          </cell>
          <cell r="I586" t="str">
            <v>Santa Marta</v>
          </cell>
          <cell r="J586" t="str">
            <v>Regional</v>
          </cell>
          <cell r="K586">
            <v>4394100</v>
          </cell>
          <cell r="L586">
            <v>3205439743</v>
          </cell>
          <cell r="M586" t="str">
            <v>cristian.mulford@cedesocial.org</v>
          </cell>
          <cell r="N586" t="str">
            <v>SRD</v>
          </cell>
          <cell r="O586" t="str">
            <v>Hogar sustituto entidad</v>
          </cell>
          <cell r="P586"/>
          <cell r="Q586" t="str">
            <v>HS: Vulneración - Discapacidad</v>
          </cell>
          <cell r="R586"/>
          <cell r="S586">
            <v>230</v>
          </cell>
          <cell r="T586">
            <v>252</v>
          </cell>
          <cell r="U586">
            <v>44545</v>
          </cell>
          <cell r="V586">
            <v>44546</v>
          </cell>
          <cell r="W586">
            <v>44773</v>
          </cell>
          <cell r="X586">
            <v>2621224326</v>
          </cell>
          <cell r="Y586" t="str">
            <v>Malvi Guerra Fernandez</v>
          </cell>
          <cell r="Z586" t="str">
            <v>Profesional dirección Regional</v>
          </cell>
        </row>
        <row r="587">
          <cell r="B587" t="str">
            <v>47-136-586</v>
          </cell>
          <cell r="C587" t="str">
            <v>Magdalena</v>
          </cell>
          <cell r="D587" t="str">
            <v>Fundación horizontes</v>
          </cell>
          <cell r="E587" t="str">
            <v>819007124-8</v>
          </cell>
          <cell r="F587" t="str">
            <v>Claritza Esther Pertuz Segovia</v>
          </cell>
          <cell r="G587"/>
          <cell r="H587" t="str">
            <v>Calle 10 No. 14-28 Barrio Miraflores</v>
          </cell>
          <cell r="I587" t="str">
            <v>Santa Marta</v>
          </cell>
          <cell r="J587" t="str">
            <v>Centro Zonal 2</v>
          </cell>
          <cell r="K587">
            <v>4218686</v>
          </cell>
          <cell r="L587">
            <v>3003184694</v>
          </cell>
          <cell r="M587" t="str">
            <v>fundacionhorizontes23@gmail.com</v>
          </cell>
          <cell r="N587" t="str">
            <v>SRD</v>
          </cell>
          <cell r="O587" t="str">
            <v>Intervención de apoyo psicosocial</v>
          </cell>
          <cell r="P587"/>
          <cell r="Q587" t="str">
            <v>Con PARD</v>
          </cell>
          <cell r="R587"/>
          <cell r="S587">
            <v>231</v>
          </cell>
          <cell r="T587">
            <v>70</v>
          </cell>
          <cell r="U587">
            <v>44545</v>
          </cell>
          <cell r="V587">
            <v>44546</v>
          </cell>
          <cell r="W587">
            <v>44773</v>
          </cell>
          <cell r="X587">
            <v>186520845</v>
          </cell>
          <cell r="Y587" t="str">
            <v>Maria Del Socorro Pabon Castañeda</v>
          </cell>
          <cell r="Z587" t="str">
            <v>Coordinador centro zonal</v>
          </cell>
        </row>
        <row r="588">
          <cell r="B588" t="str">
            <v>47-91-587</v>
          </cell>
          <cell r="C588" t="str">
            <v>Magdalena</v>
          </cell>
          <cell r="D588" t="str">
            <v>Fundación centro de desarrollo social - Cedesocial</v>
          </cell>
          <cell r="E588" t="str">
            <v>802007962-1</v>
          </cell>
          <cell r="F588" t="str">
            <v>Cristian Mulford Castro</v>
          </cell>
          <cell r="G588"/>
          <cell r="H588" t="str">
            <v>Calle 15 No. 21-29 Barrio Jardín</v>
          </cell>
          <cell r="I588" t="str">
            <v>Santa Marta</v>
          </cell>
          <cell r="J588" t="str">
            <v>Centro Zonal 1</v>
          </cell>
          <cell r="K588">
            <v>4394100</v>
          </cell>
          <cell r="L588">
            <v>3205439743</v>
          </cell>
          <cell r="M588" t="str">
            <v>cristian.mulford@cedesocial.org</v>
          </cell>
          <cell r="N588" t="str">
            <v>SRD</v>
          </cell>
          <cell r="O588" t="str">
            <v>Intervención de apoyo psicosocial</v>
          </cell>
          <cell r="P588"/>
          <cell r="Q588" t="str">
            <v>Con PARD</v>
          </cell>
          <cell r="R588"/>
          <cell r="S588">
            <v>232</v>
          </cell>
          <cell r="T588">
            <v>100</v>
          </cell>
          <cell r="U588">
            <v>44545</v>
          </cell>
          <cell r="V588">
            <v>44546</v>
          </cell>
          <cell r="W588">
            <v>44773</v>
          </cell>
          <cell r="X588">
            <v>266458350</v>
          </cell>
          <cell r="Y588" t="str">
            <v>Malvi Guerra Fernandez</v>
          </cell>
          <cell r="Z588" t="str">
            <v>Profesional dirección Regional</v>
          </cell>
        </row>
        <row r="589">
          <cell r="B589" t="str">
            <v>47-187-588</v>
          </cell>
          <cell r="C589" t="str">
            <v>Magdalena</v>
          </cell>
          <cell r="D589" t="str">
            <v>Fundación rehabilitación integral</v>
          </cell>
          <cell r="E589" t="str">
            <v>900085882-9</v>
          </cell>
          <cell r="F589" t="str">
            <v>Angelica Zamora</v>
          </cell>
          <cell r="G589"/>
          <cell r="H589" t="str">
            <v>Carrera 5 No. 5-12</v>
          </cell>
          <cell r="I589" t="str">
            <v>Fundación</v>
          </cell>
          <cell r="J589" t="str">
            <v>Fundación</v>
          </cell>
          <cell r="K589">
            <v>4226815</v>
          </cell>
          <cell r="L589">
            <v>3113452490</v>
          </cell>
          <cell r="M589" t="str">
            <v>administrativa@frehabilitacionintegral.com</v>
          </cell>
          <cell r="N589" t="str">
            <v>SRD</v>
          </cell>
          <cell r="O589" t="str">
            <v>Intervención de apoyo psicosocial</v>
          </cell>
          <cell r="P589"/>
          <cell r="Q589" t="str">
            <v>Con PARD</v>
          </cell>
          <cell r="R589"/>
          <cell r="S589">
            <v>238</v>
          </cell>
          <cell r="T589">
            <v>50</v>
          </cell>
          <cell r="U589">
            <v>44545</v>
          </cell>
          <cell r="V589">
            <v>44546</v>
          </cell>
          <cell r="W589">
            <v>44773</v>
          </cell>
          <cell r="X589">
            <v>626177123</v>
          </cell>
          <cell r="Y589" t="str">
            <v>Ibeth Mercedes Ojito Polo</v>
          </cell>
          <cell r="Z589" t="str">
            <v>Coordinador centro zonal</v>
          </cell>
        </row>
        <row r="590">
          <cell r="B590" t="str">
            <v>47-187-589</v>
          </cell>
          <cell r="C590" t="str">
            <v>Magdalena</v>
          </cell>
          <cell r="D590" t="str">
            <v>Fundación rehabilitación integral</v>
          </cell>
          <cell r="E590" t="str">
            <v>900085882-9</v>
          </cell>
          <cell r="F590" t="str">
            <v>Angelica Zamora</v>
          </cell>
          <cell r="G590"/>
          <cell r="H590" t="str">
            <v>Carrera 5 No. 5-12</v>
          </cell>
          <cell r="I590" t="str">
            <v>Pivijay</v>
          </cell>
          <cell r="J590" t="str">
            <v>Del Rio</v>
          </cell>
          <cell r="K590">
            <v>4226815</v>
          </cell>
          <cell r="L590">
            <v>3113452490</v>
          </cell>
          <cell r="M590" t="str">
            <v>administrativa@frehabilitacionintegral.com</v>
          </cell>
          <cell r="N590" t="str">
            <v>SRD</v>
          </cell>
          <cell r="O590" t="str">
            <v>Intervención de apoyo psicosocial</v>
          </cell>
          <cell r="P590"/>
          <cell r="Q590" t="str">
            <v>Con PARD</v>
          </cell>
          <cell r="R590"/>
          <cell r="S590">
            <v>238</v>
          </cell>
          <cell r="T590">
            <v>60</v>
          </cell>
          <cell r="U590">
            <v>44545</v>
          </cell>
          <cell r="V590">
            <v>44546</v>
          </cell>
          <cell r="W590">
            <v>44773</v>
          </cell>
          <cell r="X590"/>
          <cell r="Y590" t="str">
            <v>Ibeth Mercedes Ojito Polo</v>
          </cell>
          <cell r="Z590" t="str">
            <v>Coordinador centro zonal</v>
          </cell>
        </row>
        <row r="591">
          <cell r="B591" t="str">
            <v>47-187-590</v>
          </cell>
          <cell r="C591" t="str">
            <v>Magdalena</v>
          </cell>
          <cell r="D591" t="str">
            <v>Fundación rehabilitación integral</v>
          </cell>
          <cell r="E591" t="str">
            <v>900085882-9</v>
          </cell>
          <cell r="F591" t="str">
            <v>Angelica Zamora</v>
          </cell>
          <cell r="G591"/>
          <cell r="H591" t="str">
            <v>Carrera 5 No. 5-12</v>
          </cell>
          <cell r="I591" t="str">
            <v>Ciénaga</v>
          </cell>
          <cell r="J591" t="str">
            <v>Cienaga</v>
          </cell>
          <cell r="K591">
            <v>4226815</v>
          </cell>
          <cell r="L591">
            <v>3113452490</v>
          </cell>
          <cell r="M591" t="str">
            <v>administrativa@frehabilitacionintegral.com</v>
          </cell>
          <cell r="N591" t="str">
            <v>SRD</v>
          </cell>
          <cell r="O591" t="str">
            <v>Intervención de apoyo psicosocial</v>
          </cell>
          <cell r="P591"/>
          <cell r="Q591" t="str">
            <v>Con PARD</v>
          </cell>
          <cell r="R591"/>
          <cell r="S591">
            <v>238</v>
          </cell>
          <cell r="T591">
            <v>125</v>
          </cell>
          <cell r="U591">
            <v>44545</v>
          </cell>
          <cell r="V591">
            <v>44546</v>
          </cell>
          <cell r="W591">
            <v>44773</v>
          </cell>
          <cell r="X591"/>
          <cell r="Y591" t="str">
            <v>Ibeth Mercedes Ojito Polo</v>
          </cell>
          <cell r="Z591" t="str">
            <v>Coordinador centro zonal</v>
          </cell>
        </row>
        <row r="592">
          <cell r="B592" t="str">
            <v>47-187-591</v>
          </cell>
          <cell r="C592" t="str">
            <v>Magdalena</v>
          </cell>
          <cell r="D592" t="str">
            <v>Fundación rehabilitación integral</v>
          </cell>
          <cell r="E592" t="str">
            <v>900085882-9</v>
          </cell>
          <cell r="F592" t="str">
            <v>Angelica Zamora</v>
          </cell>
          <cell r="G592"/>
          <cell r="H592" t="str">
            <v>Carrera 3 No. 18-27 Rodadero</v>
          </cell>
          <cell r="I592" t="str">
            <v>Santa Marta</v>
          </cell>
          <cell r="J592" t="str">
            <v>Centro Zonal 1</v>
          </cell>
          <cell r="K592">
            <v>4226815</v>
          </cell>
          <cell r="L592">
            <v>3113452490</v>
          </cell>
          <cell r="M592" t="str">
            <v>administrativa@frehabilitacionintegral.com</v>
          </cell>
          <cell r="N592" t="str">
            <v>SRD</v>
          </cell>
          <cell r="O592" t="str">
            <v>Apoyo psicológico especializado</v>
          </cell>
          <cell r="P592"/>
          <cell r="Q592" t="str">
            <v>Con PARD</v>
          </cell>
          <cell r="R592"/>
          <cell r="S592">
            <v>239</v>
          </cell>
          <cell r="T592">
            <v>82</v>
          </cell>
          <cell r="U592">
            <v>44545</v>
          </cell>
          <cell r="V592">
            <v>44546</v>
          </cell>
          <cell r="W592">
            <v>44773</v>
          </cell>
          <cell r="X592">
            <v>629492920</v>
          </cell>
          <cell r="Y592" t="str">
            <v>Yanis Mirleth Hincapie Hinojosa</v>
          </cell>
          <cell r="Z592" t="str">
            <v>Coordinador centro zonal</v>
          </cell>
        </row>
        <row r="593">
          <cell r="B593" t="str">
            <v>47-187-592</v>
          </cell>
          <cell r="C593" t="str">
            <v>Magdalena</v>
          </cell>
          <cell r="D593" t="str">
            <v>Fundación rehabilitación integral</v>
          </cell>
          <cell r="E593" t="str">
            <v>900085882-9</v>
          </cell>
          <cell r="F593" t="str">
            <v>Angelica Zamora</v>
          </cell>
          <cell r="G593"/>
          <cell r="H593" t="str">
            <v>Carrera 15 No. 15-10</v>
          </cell>
          <cell r="I593" t="str">
            <v>Ciénaga</v>
          </cell>
          <cell r="J593" t="str">
            <v>Cienaga</v>
          </cell>
          <cell r="K593">
            <v>4226815</v>
          </cell>
          <cell r="L593">
            <v>3113452490</v>
          </cell>
          <cell r="M593" t="str">
            <v>administrativa@frehabilitacionintegral.com</v>
          </cell>
          <cell r="N593" t="str">
            <v>SRD</v>
          </cell>
          <cell r="O593" t="str">
            <v>Apoyo psicológico especializado</v>
          </cell>
          <cell r="P593"/>
          <cell r="Q593" t="str">
            <v>Con PARD</v>
          </cell>
          <cell r="R593"/>
          <cell r="S593">
            <v>239</v>
          </cell>
          <cell r="T593">
            <v>81</v>
          </cell>
          <cell r="U593">
            <v>44545</v>
          </cell>
          <cell r="V593">
            <v>44546</v>
          </cell>
          <cell r="W593">
            <v>44773</v>
          </cell>
          <cell r="X593"/>
          <cell r="Y593" t="str">
            <v>Yanis Mirleth Hincapie Hinojosa</v>
          </cell>
          <cell r="Z593" t="str">
            <v>Coordinador centro zonal</v>
          </cell>
        </row>
        <row r="594">
          <cell r="B594" t="str">
            <v>47-187-593</v>
          </cell>
          <cell r="C594" t="str">
            <v>Magdalena</v>
          </cell>
          <cell r="D594" t="str">
            <v>Fundación rehabilitación integral</v>
          </cell>
          <cell r="E594" t="str">
            <v>900085882-9</v>
          </cell>
          <cell r="F594" t="str">
            <v>Angelica Zamora</v>
          </cell>
          <cell r="G594"/>
          <cell r="H594" t="str">
            <v>Carrera 7 No. 9-10 Centro</v>
          </cell>
          <cell r="I594" t="str">
            <v>Fundación</v>
          </cell>
          <cell r="J594" t="str">
            <v>Fundación</v>
          </cell>
          <cell r="K594">
            <v>4226815</v>
          </cell>
          <cell r="L594">
            <v>3113452490</v>
          </cell>
          <cell r="M594" t="str">
            <v>administrativa@frehabilitacionintegral.com</v>
          </cell>
          <cell r="N594" t="str">
            <v>SRD</v>
          </cell>
          <cell r="O594" t="str">
            <v>Apoyo psicológico especializado</v>
          </cell>
          <cell r="P594"/>
          <cell r="Q594" t="str">
            <v>Con PARD</v>
          </cell>
          <cell r="R594"/>
          <cell r="S594">
            <v>239</v>
          </cell>
          <cell r="T594">
            <v>46</v>
          </cell>
          <cell r="U594">
            <v>44545</v>
          </cell>
          <cell r="V594">
            <v>44546</v>
          </cell>
          <cell r="W594">
            <v>44773</v>
          </cell>
          <cell r="X594"/>
          <cell r="Y594" t="str">
            <v>Yanis Mirleth Hincapie Hinojosa</v>
          </cell>
          <cell r="Z594" t="str">
            <v>Coordinador centro zonal</v>
          </cell>
        </row>
        <row r="595">
          <cell r="B595" t="str">
            <v>47-187-594</v>
          </cell>
          <cell r="C595" t="str">
            <v>Magdalena</v>
          </cell>
          <cell r="D595" t="str">
            <v>Fundación rehabilitación integral</v>
          </cell>
          <cell r="E595" t="str">
            <v>900085882-9</v>
          </cell>
          <cell r="F595" t="str">
            <v>Angelica Zamora</v>
          </cell>
          <cell r="G595"/>
          <cell r="H595" t="str">
            <v>Calle 4 No. 7-87</v>
          </cell>
          <cell r="I595" t="str">
            <v>El Banco</v>
          </cell>
          <cell r="J595" t="str">
            <v>Banco</v>
          </cell>
          <cell r="K595">
            <v>4226815</v>
          </cell>
          <cell r="L595">
            <v>3113452490</v>
          </cell>
          <cell r="M595" t="str">
            <v>administrativa@frehabilitacionintegral.com</v>
          </cell>
          <cell r="N595" t="str">
            <v>SRD</v>
          </cell>
          <cell r="O595" t="str">
            <v>Apoyo psicológico especializado</v>
          </cell>
          <cell r="P595"/>
          <cell r="Q595" t="str">
            <v>Con PARD</v>
          </cell>
          <cell r="R595"/>
          <cell r="S595">
            <v>239</v>
          </cell>
          <cell r="T595">
            <v>32</v>
          </cell>
          <cell r="U595">
            <v>44545</v>
          </cell>
          <cell r="V595">
            <v>44546</v>
          </cell>
          <cell r="W595">
            <v>44773</v>
          </cell>
          <cell r="X595"/>
          <cell r="Y595" t="str">
            <v>Yanis Mirleth Hincapie Hinojosa</v>
          </cell>
          <cell r="Z595" t="str">
            <v>Coordinador centro zonal</v>
          </cell>
        </row>
        <row r="596">
          <cell r="B596" t="str">
            <v>47-187-595</v>
          </cell>
          <cell r="C596" t="str">
            <v>Magdalena</v>
          </cell>
          <cell r="D596" t="str">
            <v>Fundación rehabilitación integral</v>
          </cell>
          <cell r="E596" t="str">
            <v>900085882-9</v>
          </cell>
          <cell r="F596" t="str">
            <v>Angelica Zamora</v>
          </cell>
          <cell r="G596"/>
          <cell r="H596" t="str">
            <v>Calle 13 No. 10-48</v>
          </cell>
          <cell r="I596" t="str">
            <v>Pivijay</v>
          </cell>
          <cell r="J596" t="str">
            <v>Del Rio</v>
          </cell>
          <cell r="K596">
            <v>4226815</v>
          </cell>
          <cell r="L596">
            <v>3113452490</v>
          </cell>
          <cell r="M596" t="str">
            <v>administrativa@frehabilitacionintegral.com</v>
          </cell>
          <cell r="N596" t="str">
            <v>SRD</v>
          </cell>
          <cell r="O596" t="str">
            <v>Apoyo psicológico especializado</v>
          </cell>
          <cell r="P596"/>
          <cell r="Q596" t="str">
            <v>Con PARD</v>
          </cell>
          <cell r="R596"/>
          <cell r="S596">
            <v>239</v>
          </cell>
          <cell r="T596">
            <v>23</v>
          </cell>
          <cell r="U596">
            <v>44545</v>
          </cell>
          <cell r="V596">
            <v>44546</v>
          </cell>
          <cell r="W596">
            <v>44773</v>
          </cell>
          <cell r="X596"/>
          <cell r="Y596" t="str">
            <v>Yanis Mirleth Hincapie Hinojosa</v>
          </cell>
          <cell r="Z596" t="str">
            <v>Coordinador centro zonal</v>
          </cell>
        </row>
        <row r="597">
          <cell r="B597" t="str">
            <v>47-187-596</v>
          </cell>
          <cell r="C597" t="str">
            <v>Magdalena</v>
          </cell>
          <cell r="D597" t="str">
            <v>Fundación rehabilitación integral</v>
          </cell>
          <cell r="E597" t="str">
            <v>900085882-9</v>
          </cell>
          <cell r="F597" t="str">
            <v>Angelica Zamora</v>
          </cell>
          <cell r="G597"/>
          <cell r="H597" t="str">
            <v>Carrera 14A No. 23-35</v>
          </cell>
          <cell r="I597" t="str">
            <v>Plato</v>
          </cell>
          <cell r="J597" t="str">
            <v>Plato</v>
          </cell>
          <cell r="K597">
            <v>4226815</v>
          </cell>
          <cell r="L597">
            <v>3113452490</v>
          </cell>
          <cell r="M597" t="str">
            <v>administrativa@frehabilitacionintegral.com</v>
          </cell>
          <cell r="N597" t="str">
            <v>SRD</v>
          </cell>
          <cell r="O597" t="str">
            <v>Apoyo psicológico especializado</v>
          </cell>
          <cell r="P597"/>
          <cell r="Q597" t="str">
            <v>Con PARD</v>
          </cell>
          <cell r="R597"/>
          <cell r="S597">
            <v>239</v>
          </cell>
          <cell r="T597">
            <v>29</v>
          </cell>
          <cell r="U597">
            <v>44545</v>
          </cell>
          <cell r="V597">
            <v>44546</v>
          </cell>
          <cell r="W597">
            <v>44773</v>
          </cell>
          <cell r="X597"/>
          <cell r="Y597" t="str">
            <v>Yanis Mirleth Hincapie Hinojosa</v>
          </cell>
          <cell r="Z597" t="str">
            <v>Coordinador centro zonal</v>
          </cell>
        </row>
        <row r="598">
          <cell r="B598" t="str">
            <v>47-157-597</v>
          </cell>
          <cell r="C598" t="str">
            <v>Magdalena</v>
          </cell>
          <cell r="D598" t="str">
            <v>Fundación Nawen</v>
          </cell>
          <cell r="E598" t="str">
            <v>900877034-9</v>
          </cell>
          <cell r="F598" t="str">
            <v>Johanna Marcela Ariza Barrios</v>
          </cell>
          <cell r="G598"/>
          <cell r="H598" t="str">
            <v>Calle 18 No. 22 – 61 Barrio Jardín</v>
          </cell>
          <cell r="I598" t="str">
            <v>Santa Marta</v>
          </cell>
          <cell r="J598" t="str">
            <v>Centro Zonal 2</v>
          </cell>
          <cell r="K598"/>
          <cell r="L598">
            <v>3024656860</v>
          </cell>
          <cell r="M598" t="str">
            <v>gerencia@fundaciónnawen.org.co</v>
          </cell>
          <cell r="N598" t="str">
            <v>SRD</v>
          </cell>
          <cell r="O598" t="str">
            <v>Apoyo psicológico especializado</v>
          </cell>
          <cell r="P598"/>
          <cell r="Q598" t="str">
            <v>Con PARD</v>
          </cell>
          <cell r="R598"/>
          <cell r="S598">
            <v>240</v>
          </cell>
          <cell r="T598">
            <v>47</v>
          </cell>
          <cell r="U598">
            <v>44545</v>
          </cell>
          <cell r="V598">
            <v>44546</v>
          </cell>
          <cell r="W598">
            <v>44773</v>
          </cell>
          <cell r="X598">
            <v>100976680</v>
          </cell>
          <cell r="Y598" t="str">
            <v>Maria Del Socorro Pabon Castañeda</v>
          </cell>
          <cell r="Z598" t="str">
            <v>Coordinador centro zonal</v>
          </cell>
        </row>
        <row r="599">
          <cell r="B599" t="str">
            <v>47-70-598</v>
          </cell>
          <cell r="C599" t="str">
            <v>Magdalena</v>
          </cell>
          <cell r="D599" t="str">
            <v>Corporación para la atención integral de menores de la Colombia - CAIMEC</v>
          </cell>
          <cell r="E599" t="str">
            <v>825001822-5</v>
          </cell>
          <cell r="F599" t="str">
            <v>Indira Buendia Garcia</v>
          </cell>
          <cell r="G599"/>
          <cell r="H599" t="str">
            <v>Calle 16 No. 15-152 Barrio El Cundi</v>
          </cell>
          <cell r="I599" t="str">
            <v>Santa Marta</v>
          </cell>
          <cell r="J599" t="str">
            <v>Centro Zonal 2</v>
          </cell>
          <cell r="K599">
            <v>4372053</v>
          </cell>
          <cell r="L599">
            <v>3158902633</v>
          </cell>
          <cell r="M599" t="str">
            <v>caimeclibertador2019@gmail.com</v>
          </cell>
          <cell r="N599" t="str">
            <v>SRPA</v>
          </cell>
          <cell r="O599" t="str">
            <v>Centro transitorio</v>
          </cell>
          <cell r="P599"/>
          <cell r="Q599" t="str">
            <v>SRPA</v>
          </cell>
          <cell r="R599"/>
          <cell r="S599">
            <v>234</v>
          </cell>
          <cell r="T599">
            <v>5</v>
          </cell>
          <cell r="U599">
            <v>44545</v>
          </cell>
          <cell r="V599">
            <v>44546</v>
          </cell>
          <cell r="W599">
            <v>44773</v>
          </cell>
          <cell r="X599">
            <v>77015303</v>
          </cell>
          <cell r="Y599" t="str">
            <v>Beatriz Elena Escobar Guette</v>
          </cell>
          <cell r="Z599" t="str">
            <v>Profesional centro zonal</v>
          </cell>
        </row>
        <row r="600">
          <cell r="B600" t="str">
            <v>47-70-599</v>
          </cell>
          <cell r="C600" t="str">
            <v>Magdalena</v>
          </cell>
          <cell r="D600" t="str">
            <v>Corporación para la atención integral de menores de la Colombia - CAIMEC</v>
          </cell>
          <cell r="E600" t="str">
            <v>825001822-5</v>
          </cell>
          <cell r="F600" t="str">
            <v>Indira Buendia Garcia</v>
          </cell>
          <cell r="G600"/>
          <cell r="H600" t="str">
            <v>Calle 20 No. 20-80 Barrio Jardín</v>
          </cell>
          <cell r="I600" t="str">
            <v>Santa Marta</v>
          </cell>
          <cell r="J600" t="str">
            <v>Centro Zonal 2</v>
          </cell>
          <cell r="K600">
            <v>4372053</v>
          </cell>
          <cell r="L600">
            <v>3158902633</v>
          </cell>
          <cell r="M600" t="str">
            <v>caimeclibertador2019@gmail.com</v>
          </cell>
          <cell r="N600" t="str">
            <v>SRPA</v>
          </cell>
          <cell r="O600" t="str">
            <v>Libertad vigilada – asistida</v>
          </cell>
          <cell r="P600"/>
          <cell r="Q600" t="str">
            <v>SRPA</v>
          </cell>
          <cell r="R600"/>
          <cell r="S600">
            <v>235</v>
          </cell>
          <cell r="T600">
            <v>70</v>
          </cell>
          <cell r="U600">
            <v>44547</v>
          </cell>
          <cell r="V600">
            <v>44547</v>
          </cell>
          <cell r="W600">
            <v>44773</v>
          </cell>
          <cell r="X600">
            <v>255655490</v>
          </cell>
          <cell r="Y600" t="str">
            <v>Beatriz Elena Escobar Guette</v>
          </cell>
          <cell r="Z600" t="str">
            <v>Profesional centro zonal</v>
          </cell>
        </row>
        <row r="601">
          <cell r="B601" t="str">
            <v>47-70-600</v>
          </cell>
          <cell r="C601" t="str">
            <v>Magdalena</v>
          </cell>
          <cell r="D601" t="str">
            <v>Corporación para la atención integral de menores de la Colombia - CAIMEC</v>
          </cell>
          <cell r="E601" t="str">
            <v>825001822-5</v>
          </cell>
          <cell r="F601" t="str">
            <v>Indira Buendia Garcia</v>
          </cell>
          <cell r="G601"/>
          <cell r="H601" t="str">
            <v>Calle 20 No. 20-80 Barrio Jardín</v>
          </cell>
          <cell r="I601" t="str">
            <v>Santa Marta</v>
          </cell>
          <cell r="J601" t="str">
            <v>Centro Zonal 2</v>
          </cell>
          <cell r="K601">
            <v>4372053</v>
          </cell>
          <cell r="L601">
            <v>3158902633</v>
          </cell>
          <cell r="M601" t="str">
            <v>caimeclibertador2019@gmail.com</v>
          </cell>
          <cell r="N601" t="str">
            <v>SRPA</v>
          </cell>
          <cell r="O601" t="str">
            <v>Externado RAJ</v>
          </cell>
          <cell r="P601" t="str">
            <v>Media jornada</v>
          </cell>
          <cell r="Q601" t="str">
            <v>RAJ</v>
          </cell>
          <cell r="R601"/>
          <cell r="S601">
            <v>236</v>
          </cell>
          <cell r="T601">
            <v>30</v>
          </cell>
          <cell r="U601">
            <v>44545</v>
          </cell>
          <cell r="V601">
            <v>44546</v>
          </cell>
          <cell r="W601">
            <v>44773</v>
          </cell>
          <cell r="X601">
            <v>129873315</v>
          </cell>
          <cell r="Y601" t="str">
            <v>Beatriz Elena Escobar Guette</v>
          </cell>
          <cell r="Z601" t="str">
            <v>Profesional centro zonal</v>
          </cell>
        </row>
        <row r="602">
          <cell r="B602" t="str">
            <v>47-70-601</v>
          </cell>
          <cell r="C602" t="str">
            <v>Magdalena</v>
          </cell>
          <cell r="D602" t="str">
            <v>Corporación para la atención integral de menores de la Colombia - CAIMEC</v>
          </cell>
          <cell r="E602" t="str">
            <v>825001822-5</v>
          </cell>
          <cell r="F602" t="str">
            <v>Indira Buendia Garcia</v>
          </cell>
          <cell r="G602"/>
          <cell r="H602" t="str">
            <v>Calle 20 No. 20-80 Barrio Jardín</v>
          </cell>
          <cell r="I602" t="str">
            <v>Santa Marta</v>
          </cell>
          <cell r="J602" t="str">
            <v>Centro Zonal 2</v>
          </cell>
          <cell r="K602">
            <v>4372053</v>
          </cell>
          <cell r="L602">
            <v>3158902633</v>
          </cell>
          <cell r="M602" t="str">
            <v>caimeclibertador2019@gmail.com</v>
          </cell>
          <cell r="N602" t="str">
            <v>SRPA</v>
          </cell>
          <cell r="O602" t="str">
            <v>Intervención de apoyo RAJ</v>
          </cell>
          <cell r="P602"/>
          <cell r="Q602" t="str">
            <v>RAJ</v>
          </cell>
          <cell r="R602"/>
          <cell r="S602">
            <v>237</v>
          </cell>
          <cell r="T602">
            <v>100</v>
          </cell>
          <cell r="U602">
            <v>44547</v>
          </cell>
          <cell r="V602">
            <v>44547</v>
          </cell>
          <cell r="W602">
            <v>44773</v>
          </cell>
          <cell r="X602">
            <v>279169250</v>
          </cell>
          <cell r="Y602" t="str">
            <v>Beatriz Elena Escobar Guette</v>
          </cell>
          <cell r="Z602" t="str">
            <v>Profesional centro zonal</v>
          </cell>
        </row>
        <row r="603">
          <cell r="B603" t="str">
            <v>50-177-602</v>
          </cell>
          <cell r="C603" t="str">
            <v>Meta</v>
          </cell>
          <cell r="D603" t="str">
            <v>Fundación para el progreso de la Orinoquia - FUNDEPRO</v>
          </cell>
          <cell r="E603" t="str">
            <v>822002132-5</v>
          </cell>
          <cell r="F603" t="str">
            <v>Martha Mejia De Romero</v>
          </cell>
          <cell r="G603" t="str">
            <v>Internado Santa Maria OSAMAR"</v>
          </cell>
          <cell r="H603" t="str">
            <v>Villa Jema 2 - Vereda vanguardia</v>
          </cell>
          <cell r="I603" t="str">
            <v>Villavicencio</v>
          </cell>
          <cell r="J603" t="str">
            <v>Villavicencio 3</v>
          </cell>
          <cell r="K603"/>
          <cell r="L603">
            <v>3222114260</v>
          </cell>
          <cell r="M603" t="str">
            <v>fundepro@gmail.com</v>
          </cell>
          <cell r="N603" t="str">
            <v>SRD</v>
          </cell>
          <cell r="O603" t="str">
            <v>Internado</v>
          </cell>
          <cell r="P603"/>
          <cell r="Q603" t="str">
            <v>Con PARD</v>
          </cell>
          <cell r="R603"/>
          <cell r="S603" t="str">
            <v>5000-214-2021</v>
          </cell>
          <cell r="T603">
            <v>50</v>
          </cell>
          <cell r="U603">
            <v>44546</v>
          </cell>
          <cell r="V603">
            <v>44546</v>
          </cell>
          <cell r="W603">
            <v>44773</v>
          </cell>
          <cell r="X603">
            <v>560702649</v>
          </cell>
          <cell r="Y603" t="str">
            <v>Diana Nova</v>
          </cell>
          <cell r="Z603" t="str">
            <v>Profesional grupo asistencia técnica</v>
          </cell>
        </row>
        <row r="604">
          <cell r="B604" t="str">
            <v>50-68-603</v>
          </cell>
          <cell r="C604" t="str">
            <v>Meta</v>
          </cell>
          <cell r="D604" t="str">
            <v>Corporación nueva vida para el menor de y en la calle - CONVIDAME</v>
          </cell>
          <cell r="E604" t="str">
            <v>800215666-0</v>
          </cell>
          <cell r="F604" t="str">
            <v>Edna Nohemi Dias</v>
          </cell>
          <cell r="G604" t="str">
            <v>Sede Principal Convidame Las Ferias</v>
          </cell>
          <cell r="H604" t="str">
            <v>Calle 33B No. 27A-36 Barrio Las Ferias</v>
          </cell>
          <cell r="I604" t="str">
            <v>Villavicencio</v>
          </cell>
          <cell r="J604" t="str">
            <v>Villavicencio 3</v>
          </cell>
          <cell r="K604">
            <v>6636417</v>
          </cell>
          <cell r="L604">
            <v>3175104879</v>
          </cell>
          <cell r="M604" t="str">
            <v>convidame@yahho.es</v>
          </cell>
          <cell r="N604" t="str">
            <v>SRD</v>
          </cell>
          <cell r="O604" t="str">
            <v>Externado</v>
          </cell>
          <cell r="P604" t="str">
            <v>Media jornada</v>
          </cell>
          <cell r="Q604" t="str">
            <v>Con PARD</v>
          </cell>
          <cell r="R604"/>
          <cell r="S604" t="str">
            <v>5000-216-2021</v>
          </cell>
          <cell r="T604">
            <v>82</v>
          </cell>
          <cell r="U604">
            <v>44547</v>
          </cell>
          <cell r="V604">
            <v>44547</v>
          </cell>
          <cell r="W604">
            <v>44773</v>
          </cell>
          <cell r="X604">
            <v>336053794</v>
          </cell>
          <cell r="Y604" t="str">
            <v>Jeniffer Gutierrez</v>
          </cell>
          <cell r="Z604" t="str">
            <v>Profesional grupo asistencia técnica</v>
          </cell>
        </row>
        <row r="605">
          <cell r="B605" t="str">
            <v>50-68-604</v>
          </cell>
          <cell r="C605" t="str">
            <v>Meta</v>
          </cell>
          <cell r="D605" t="str">
            <v>Corporación nueva vida para el menor de y en la calle - CONVIDAME</v>
          </cell>
          <cell r="E605" t="str">
            <v>800215666-0</v>
          </cell>
          <cell r="F605" t="str">
            <v>Edna Nohemi Dias</v>
          </cell>
          <cell r="G605" t="str">
            <v>Sede Principal Apoyo Psicosocial</v>
          </cell>
          <cell r="H605" t="str">
            <v>Calle 29 No. 21E-14 Barrio 20 De Julio</v>
          </cell>
          <cell r="I605" t="str">
            <v>Villavicencio</v>
          </cell>
          <cell r="J605" t="str">
            <v>Villavicencio 2</v>
          </cell>
          <cell r="K605">
            <v>6636417</v>
          </cell>
          <cell r="L605">
            <v>3175104879</v>
          </cell>
          <cell r="M605" t="str">
            <v>convidame@yahho.es</v>
          </cell>
          <cell r="N605" t="str">
            <v>SRD</v>
          </cell>
          <cell r="O605" t="str">
            <v>Intervención de apoyo psicosocial</v>
          </cell>
          <cell r="P605"/>
          <cell r="Q605" t="str">
            <v>Con PARD</v>
          </cell>
          <cell r="R605"/>
          <cell r="S605" t="str">
            <v>5000-218-2021</v>
          </cell>
          <cell r="T605">
            <v>130</v>
          </cell>
          <cell r="U605">
            <v>44547</v>
          </cell>
          <cell r="V605">
            <v>44547</v>
          </cell>
          <cell r="W605">
            <v>44773</v>
          </cell>
          <cell r="X605">
            <v>346395855</v>
          </cell>
          <cell r="Y605" t="str">
            <v>Jeniffer Gutierrez</v>
          </cell>
          <cell r="Z605" t="str">
            <v>Profesional grupo asistencia técnica</v>
          </cell>
        </row>
        <row r="606">
          <cell r="B606" t="str">
            <v>50-242-605</v>
          </cell>
          <cell r="C606" t="str">
            <v>Meta</v>
          </cell>
          <cell r="D606" t="str">
            <v>ONG Crecer en familia</v>
          </cell>
          <cell r="E606" t="str">
            <v>805020621-1</v>
          </cell>
          <cell r="F606" t="str">
            <v>Zulamita Ana Liliana Kaim Torres</v>
          </cell>
          <cell r="G606"/>
          <cell r="H606" t="str">
            <v>Calle 38 No. 33-54 Barrio Centro</v>
          </cell>
          <cell r="I606" t="str">
            <v>Villavicencio</v>
          </cell>
          <cell r="J606" t="str">
            <v>Villavicencio 2</v>
          </cell>
          <cell r="K606">
            <v>6620494</v>
          </cell>
          <cell r="L606">
            <v>3146803557</v>
          </cell>
          <cell r="M606" t="str">
            <v>crecefamiliahogarsustituto@hotmail.com</v>
          </cell>
          <cell r="N606" t="str">
            <v>SRD</v>
          </cell>
          <cell r="O606" t="str">
            <v>Hogar sustituto entidad</v>
          </cell>
          <cell r="P606"/>
          <cell r="Q606" t="str">
            <v>Vulneración</v>
          </cell>
          <cell r="R606"/>
          <cell r="S606" t="str">
            <v>5000-220-2021</v>
          </cell>
          <cell r="T606">
            <v>656</v>
          </cell>
          <cell r="U606">
            <v>44546</v>
          </cell>
          <cell r="V606">
            <v>44546</v>
          </cell>
          <cell r="W606">
            <v>44773</v>
          </cell>
          <cell r="X606">
            <v>6309644800</v>
          </cell>
          <cell r="Y606" t="str">
            <v>Diana Nova</v>
          </cell>
          <cell r="Z606" t="str">
            <v>Profesional grupo asistencia técnica</v>
          </cell>
        </row>
        <row r="607">
          <cell r="B607" t="str">
            <v>50-242-606</v>
          </cell>
          <cell r="C607" t="str">
            <v>Meta</v>
          </cell>
          <cell r="D607" t="str">
            <v>ONG Crecer en familia</v>
          </cell>
          <cell r="E607" t="str">
            <v>805020621-1</v>
          </cell>
          <cell r="F607" t="str">
            <v>Zulamita Ana Liliana Kaim Torres</v>
          </cell>
          <cell r="G607"/>
          <cell r="H607" t="str">
            <v>Calle 38 No. 33-54 Barrio Centro</v>
          </cell>
          <cell r="I607" t="str">
            <v>Villavicencio</v>
          </cell>
          <cell r="J607" t="str">
            <v>Villavicencio 2</v>
          </cell>
          <cell r="K607">
            <v>6620494</v>
          </cell>
          <cell r="L607">
            <v>3146803557</v>
          </cell>
          <cell r="M607" t="str">
            <v>crecefamiliahogarsustituto@hotmail.com</v>
          </cell>
          <cell r="N607" t="str">
            <v>SRD</v>
          </cell>
          <cell r="O607" t="str">
            <v>Hogar sustituto entidad</v>
          </cell>
          <cell r="P607"/>
          <cell r="Q607" t="str">
            <v>Discapacidad</v>
          </cell>
          <cell r="R607"/>
          <cell r="S607" t="str">
            <v>5000-220-2021</v>
          </cell>
          <cell r="T607">
            <v>193</v>
          </cell>
          <cell r="U607">
            <v>44546</v>
          </cell>
          <cell r="V607">
            <v>44546</v>
          </cell>
          <cell r="W607">
            <v>44773</v>
          </cell>
          <cell r="X607">
            <v>2468128172</v>
          </cell>
          <cell r="Y607" t="str">
            <v>Diana Nova</v>
          </cell>
          <cell r="Z607" t="str">
            <v>Profesional grupo asistencia técnica</v>
          </cell>
        </row>
        <row r="608">
          <cell r="B608" t="str">
            <v>50-8-607</v>
          </cell>
          <cell r="C608" t="str">
            <v>Meta</v>
          </cell>
          <cell r="D608" t="str">
            <v>Asociación Crecer</v>
          </cell>
          <cell r="E608" t="str">
            <v>822006227-4</v>
          </cell>
          <cell r="F608" t="str">
            <v>Yolanda Toledo Perez</v>
          </cell>
          <cell r="G608" t="str">
            <v>Sede Arco Iris Mental Cognitivo</v>
          </cell>
          <cell r="H608" t="str">
            <v>Vereda Caney Alto Kilómetro 1 Lote Santa Maria</v>
          </cell>
          <cell r="I608" t="str">
            <v>Restrepo</v>
          </cell>
          <cell r="J608" t="str">
            <v>Villavicencio 2</v>
          </cell>
          <cell r="K608">
            <v>6648493</v>
          </cell>
          <cell r="L608">
            <v>3006306050</v>
          </cell>
          <cell r="M608" t="str">
            <v>asociacioncrecer1995@hotmail.com</v>
          </cell>
          <cell r="N608" t="str">
            <v>SRD</v>
          </cell>
          <cell r="O608" t="str">
            <v>Internado</v>
          </cell>
          <cell r="P608"/>
          <cell r="Q608" t="str">
            <v>Discapacidad</v>
          </cell>
          <cell r="R608" t="str">
            <v>Intelectual</v>
          </cell>
          <cell r="S608" t="str">
            <v>5000-221-2021</v>
          </cell>
          <cell r="T608">
            <v>85</v>
          </cell>
          <cell r="U608">
            <v>44546</v>
          </cell>
          <cell r="V608">
            <v>44546</v>
          </cell>
          <cell r="W608">
            <v>44773</v>
          </cell>
          <cell r="X608">
            <v>1737243140</v>
          </cell>
          <cell r="Y608" t="str">
            <v>Jeniffer Gutierrez</v>
          </cell>
          <cell r="Z608" t="str">
            <v>Profesional grupo asistencia técnica</v>
          </cell>
        </row>
        <row r="609">
          <cell r="B609" t="str">
            <v>50-8-608</v>
          </cell>
          <cell r="C609" t="str">
            <v>Meta</v>
          </cell>
          <cell r="D609" t="str">
            <v>Asociación Crecer</v>
          </cell>
          <cell r="E609" t="str">
            <v>822006227-4</v>
          </cell>
          <cell r="F609" t="str">
            <v>Yolanda Toledo Perez</v>
          </cell>
          <cell r="G609" t="str">
            <v>Sede Sala Cuna Mental Cognitivo</v>
          </cell>
          <cell r="H609" t="str">
            <v>Kilómetro 2.5 Vía Antigua A Restrepo Vereda Vanguardia Sector Los Naranjos</v>
          </cell>
          <cell r="I609" t="str">
            <v>Villavicencio</v>
          </cell>
          <cell r="J609" t="str">
            <v>Villavicencio 2</v>
          </cell>
          <cell r="K609">
            <v>6648493</v>
          </cell>
          <cell r="L609">
            <v>3006306050</v>
          </cell>
          <cell r="M609" t="str">
            <v>asociacioncrecer1995@hotmail.com</v>
          </cell>
          <cell r="N609" t="str">
            <v>SRD</v>
          </cell>
          <cell r="O609" t="str">
            <v>Internado</v>
          </cell>
          <cell r="P609"/>
          <cell r="Q609" t="str">
            <v>Discapacidad</v>
          </cell>
          <cell r="R609" t="str">
            <v>Intelectual</v>
          </cell>
          <cell r="S609" t="str">
            <v>5000-221-2021</v>
          </cell>
          <cell r="T609">
            <v>50</v>
          </cell>
          <cell r="U609">
            <v>44546</v>
          </cell>
          <cell r="V609">
            <v>44546</v>
          </cell>
          <cell r="W609">
            <v>44773</v>
          </cell>
          <cell r="X609"/>
          <cell r="Y609" t="str">
            <v>Jeniffer Gutierrez</v>
          </cell>
          <cell r="Z609" t="str">
            <v>Profesional grupo asistencia técnica</v>
          </cell>
        </row>
        <row r="610">
          <cell r="B610" t="str">
            <v>50-8-609</v>
          </cell>
          <cell r="C610" t="str">
            <v>Meta</v>
          </cell>
          <cell r="D610" t="str">
            <v>Asociación Crecer</v>
          </cell>
          <cell r="E610" t="str">
            <v>822006227-4</v>
          </cell>
          <cell r="F610" t="str">
            <v>Yolanda Toledo Perez</v>
          </cell>
          <cell r="G610" t="str">
            <v>Sede Principal Mental Psicosocial Mujeres</v>
          </cell>
          <cell r="H610" t="str">
            <v>Kilómetro 2.5 Vía Antigua A Restrepo Vereda Vanguardia Sector Los Naranjos Villa Blanca</v>
          </cell>
          <cell r="I610" t="str">
            <v>Villavicencio</v>
          </cell>
          <cell r="J610" t="str">
            <v>Villavicencio 2</v>
          </cell>
          <cell r="K610">
            <v>6648493</v>
          </cell>
          <cell r="L610">
            <v>3006306050</v>
          </cell>
          <cell r="M610" t="str">
            <v>asociacioncrecer1995@hotmail.com</v>
          </cell>
          <cell r="N610" t="str">
            <v>SRD</v>
          </cell>
          <cell r="O610" t="str">
            <v>Internado</v>
          </cell>
          <cell r="P610"/>
          <cell r="Q610" t="str">
            <v>Discapacidad</v>
          </cell>
          <cell r="R610" t="str">
            <v>Psicosocial</v>
          </cell>
          <cell r="S610" t="str">
            <v>5000-222-2021</v>
          </cell>
          <cell r="T610">
            <v>40</v>
          </cell>
          <cell r="U610">
            <v>44546</v>
          </cell>
          <cell r="V610">
            <v>44546</v>
          </cell>
          <cell r="W610">
            <v>44773</v>
          </cell>
          <cell r="X610">
            <v>2195018334</v>
          </cell>
          <cell r="Y610" t="str">
            <v>Jeniffer Gutierrez</v>
          </cell>
          <cell r="Z610" t="str">
            <v>Profesional grupo asistencia técnica</v>
          </cell>
        </row>
        <row r="611">
          <cell r="B611" t="str">
            <v>50-8-610</v>
          </cell>
          <cell r="C611" t="str">
            <v>Meta</v>
          </cell>
          <cell r="D611" t="str">
            <v>Asociación Crecer</v>
          </cell>
          <cell r="E611" t="str">
            <v>822006227-4</v>
          </cell>
          <cell r="F611" t="str">
            <v>Yolanda Toledo Perez</v>
          </cell>
          <cell r="G611" t="str">
            <v>Sede Principal Mental Psicosocial Hombres</v>
          </cell>
          <cell r="H611" t="str">
            <v>Kilómetro 2 Vía Antigua A Restrepo Vereda Vanguardia</v>
          </cell>
          <cell r="I611" t="str">
            <v>Villavicencio</v>
          </cell>
          <cell r="J611" t="str">
            <v>Villavicencio 2</v>
          </cell>
          <cell r="K611">
            <v>6648493</v>
          </cell>
          <cell r="L611">
            <v>3006306050</v>
          </cell>
          <cell r="M611" t="str">
            <v>asociacioncrecer1995@hotmail.com</v>
          </cell>
          <cell r="N611" t="str">
            <v>SRD</v>
          </cell>
          <cell r="O611" t="str">
            <v>Internado</v>
          </cell>
          <cell r="P611"/>
          <cell r="Q611" t="str">
            <v>Discapacidad</v>
          </cell>
          <cell r="R611" t="str">
            <v>Psicosocial</v>
          </cell>
          <cell r="S611" t="str">
            <v>5000-222-2021</v>
          </cell>
          <cell r="T611">
            <v>78</v>
          </cell>
          <cell r="U611">
            <v>44546</v>
          </cell>
          <cell r="V611">
            <v>44546</v>
          </cell>
          <cell r="W611">
            <v>44773</v>
          </cell>
          <cell r="X611"/>
          <cell r="Y611" t="str">
            <v>Jeniffer Gutierrez</v>
          </cell>
          <cell r="Z611" t="str">
            <v>Profesional grupo asistencia técnica</v>
          </cell>
        </row>
        <row r="612">
          <cell r="B612" t="str">
            <v>50-242-611</v>
          </cell>
          <cell r="C612" t="str">
            <v>Meta</v>
          </cell>
          <cell r="D612" t="str">
            <v>ONG Crecer en familia</v>
          </cell>
          <cell r="E612" t="str">
            <v>805020621-1</v>
          </cell>
          <cell r="F612" t="str">
            <v>Zulamita Ana Liliana Kaim Torres</v>
          </cell>
          <cell r="G612"/>
          <cell r="H612" t="str">
            <v>Calle 38 No. 33-54 Barrio Centro</v>
          </cell>
          <cell r="I612" t="str">
            <v>Villavicencio</v>
          </cell>
          <cell r="J612" t="str">
            <v>Villavicencio 3</v>
          </cell>
          <cell r="K612">
            <v>6620494</v>
          </cell>
          <cell r="L612">
            <v>3146803557</v>
          </cell>
          <cell r="M612" t="str">
            <v>crecefamiliahogartutor@hotmail.com</v>
          </cell>
          <cell r="N612" t="str">
            <v>SRD</v>
          </cell>
          <cell r="O612" t="str">
            <v>Hogar sustituto tutor entidad</v>
          </cell>
          <cell r="P612"/>
          <cell r="Q612" t="str">
            <v>Desvinculados</v>
          </cell>
          <cell r="R612"/>
          <cell r="S612" t="str">
            <v>5000-223-2021</v>
          </cell>
          <cell r="T612">
            <v>27</v>
          </cell>
          <cell r="U612">
            <v>44546</v>
          </cell>
          <cell r="V612">
            <v>44546</v>
          </cell>
          <cell r="W612">
            <v>44773</v>
          </cell>
          <cell r="X612">
            <v>343673104</v>
          </cell>
          <cell r="Y612" t="str">
            <v>Diana Nova</v>
          </cell>
          <cell r="Z612" t="str">
            <v>Profesional grupo asistencia técnica</v>
          </cell>
        </row>
        <row r="613">
          <cell r="B613" t="str">
            <v>50-75-612</v>
          </cell>
          <cell r="C613" t="str">
            <v>Meta</v>
          </cell>
          <cell r="D613" t="str">
            <v>Corporación social fé y futuro - Corpofé</v>
          </cell>
          <cell r="E613" t="str">
            <v>900552478-1</v>
          </cell>
          <cell r="F613" t="str">
            <v>José Manuel Bernal Carreño</v>
          </cell>
          <cell r="G613"/>
          <cell r="H613" t="str">
            <v>Lote el Yari Vereda La Union</v>
          </cell>
          <cell r="I613" t="str">
            <v>Villavicencio</v>
          </cell>
          <cell r="J613" t="str">
            <v>Villavicencio 2</v>
          </cell>
          <cell r="K613">
            <v>6636417</v>
          </cell>
          <cell r="L613">
            <v>3102706583</v>
          </cell>
          <cell r="M613" t="str">
            <v>centrokairosvillavicencio@hotmail.com</v>
          </cell>
          <cell r="N613" t="str">
            <v>SRPA</v>
          </cell>
          <cell r="O613" t="str">
            <v>Centro de atención especializada</v>
          </cell>
          <cell r="P613"/>
          <cell r="Q613" t="str">
            <v>SRPA</v>
          </cell>
          <cell r="R613"/>
          <cell r="S613" t="str">
            <v>5000-215-2021</v>
          </cell>
          <cell r="T613">
            <v>41</v>
          </cell>
          <cell r="U613">
            <v>44546</v>
          </cell>
          <cell r="V613">
            <v>44546</v>
          </cell>
          <cell r="W613">
            <v>44773</v>
          </cell>
          <cell r="X613">
            <v>1099858018</v>
          </cell>
          <cell r="Y613" t="str">
            <v>Laura Villa</v>
          </cell>
          <cell r="Z613" t="str">
            <v>Profesional grupo asistencia técnica</v>
          </cell>
        </row>
        <row r="614">
          <cell r="B614" t="str">
            <v>50-75-613</v>
          </cell>
          <cell r="C614" t="str">
            <v>Meta</v>
          </cell>
          <cell r="D614" t="str">
            <v>Corporación social fé y futuro - Corpofé</v>
          </cell>
          <cell r="E614" t="str">
            <v>900552478-1</v>
          </cell>
          <cell r="F614" t="str">
            <v>José Manuel Bernal Carreño</v>
          </cell>
          <cell r="G614" t="str">
            <v>Kairos</v>
          </cell>
          <cell r="H614" t="str">
            <v>Lote el Yari Vereda La Union</v>
          </cell>
          <cell r="I614" t="str">
            <v>Villavicencio</v>
          </cell>
          <cell r="J614" t="str">
            <v>Villavicencio 2</v>
          </cell>
          <cell r="K614">
            <v>6636417</v>
          </cell>
          <cell r="L614">
            <v>3102706583</v>
          </cell>
          <cell r="M614" t="str">
            <v>centrokairosvillavicencio@hotmail.com</v>
          </cell>
          <cell r="N614" t="str">
            <v>SRPA</v>
          </cell>
          <cell r="O614" t="str">
            <v>Centro de internamiento preventivo</v>
          </cell>
          <cell r="P614"/>
          <cell r="Q614" t="str">
            <v>SRPA</v>
          </cell>
          <cell r="R614"/>
          <cell r="S614" t="str">
            <v>5000-215-2021</v>
          </cell>
          <cell r="T614">
            <v>16</v>
          </cell>
          <cell r="U614">
            <v>44546</v>
          </cell>
          <cell r="V614">
            <v>44546</v>
          </cell>
          <cell r="W614">
            <v>44773</v>
          </cell>
          <cell r="X614">
            <v>247290624</v>
          </cell>
          <cell r="Y614" t="str">
            <v>Laura Villa</v>
          </cell>
          <cell r="Z614" t="str">
            <v>Profesional grupo asistencia técnica</v>
          </cell>
        </row>
        <row r="615">
          <cell r="B615" t="str">
            <v>50-75-614</v>
          </cell>
          <cell r="C615" t="str">
            <v>Meta</v>
          </cell>
          <cell r="D615" t="str">
            <v>Corporación social fé y futuro - Corpofé</v>
          </cell>
          <cell r="E615" t="str">
            <v>900552478-1</v>
          </cell>
          <cell r="F615" t="str">
            <v>José Manuel Bernal Carreño</v>
          </cell>
          <cell r="G615"/>
          <cell r="H615" t="str">
            <v>Lote el Yari Vereda La Union</v>
          </cell>
          <cell r="I615" t="str">
            <v>Villavicencio</v>
          </cell>
          <cell r="J615" t="str">
            <v>Villavicencio 2</v>
          </cell>
          <cell r="K615">
            <v>6636417</v>
          </cell>
          <cell r="L615">
            <v>3102706583</v>
          </cell>
          <cell r="M615" t="str">
            <v>centrokairosvillavicencio@hotmail.com</v>
          </cell>
          <cell r="N615" t="str">
            <v>SRPA</v>
          </cell>
          <cell r="O615" t="str">
            <v>Centro transitorio</v>
          </cell>
          <cell r="P615"/>
          <cell r="Q615" t="str">
            <v>SRPA</v>
          </cell>
          <cell r="R615"/>
          <cell r="S615" t="str">
            <v>5000-215-2021</v>
          </cell>
          <cell r="T615">
            <v>1</v>
          </cell>
          <cell r="U615">
            <v>44546</v>
          </cell>
          <cell r="V615">
            <v>44546</v>
          </cell>
          <cell r="W615">
            <v>44773</v>
          </cell>
          <cell r="X615">
            <v>14404159</v>
          </cell>
          <cell r="Y615" t="str">
            <v>Laura Villa</v>
          </cell>
          <cell r="Z615" t="str">
            <v>Profesional grupo asistencia técnica</v>
          </cell>
        </row>
        <row r="616">
          <cell r="B616" t="str">
            <v>50-75-615</v>
          </cell>
          <cell r="C616" t="str">
            <v>Meta</v>
          </cell>
          <cell r="D616" t="str">
            <v>Corporación social fé y futuro - Corpofé</v>
          </cell>
          <cell r="E616" t="str">
            <v>900552478-1</v>
          </cell>
          <cell r="F616" t="str">
            <v>José Manuel Bernal Carreño</v>
          </cell>
          <cell r="G616"/>
          <cell r="H616" t="str">
            <v>Kilómetro 4 vía Restrepo - Hacienda san Carlos</v>
          </cell>
          <cell r="I616" t="str">
            <v>Villavicencio</v>
          </cell>
          <cell r="J616" t="str">
            <v>Villavicencio 2</v>
          </cell>
          <cell r="K616">
            <v>6636417</v>
          </cell>
          <cell r="L616">
            <v>3102706583</v>
          </cell>
          <cell r="M616" t="str">
            <v>centrokairosvillavicencio@hotmail.com</v>
          </cell>
          <cell r="N616" t="str">
            <v>SRPA</v>
          </cell>
          <cell r="O616" t="str">
            <v>Centro de atención especializada</v>
          </cell>
          <cell r="P616"/>
          <cell r="Q616" t="str">
            <v>SRPA</v>
          </cell>
          <cell r="R616"/>
          <cell r="S616" t="str">
            <v>5000-215-2021</v>
          </cell>
          <cell r="T616">
            <v>30</v>
          </cell>
          <cell r="U616">
            <v>44546</v>
          </cell>
          <cell r="V616">
            <v>44546</v>
          </cell>
          <cell r="W616">
            <v>44773</v>
          </cell>
          <cell r="X616"/>
          <cell r="Y616" t="str">
            <v>Laura Villa</v>
          </cell>
          <cell r="Z616" t="str">
            <v>Profesional grupo asistencia técnica</v>
          </cell>
        </row>
        <row r="617">
          <cell r="B617" t="str">
            <v>50-68-616</v>
          </cell>
          <cell r="C617" t="str">
            <v>Meta</v>
          </cell>
          <cell r="D617" t="str">
            <v>Corporación nueva vida para el menor de y en la calle - CONVIDAME</v>
          </cell>
          <cell r="E617" t="str">
            <v>800215666-0</v>
          </cell>
          <cell r="F617" t="str">
            <v>Edna Nohemi Dias</v>
          </cell>
          <cell r="G617"/>
          <cell r="H617" t="str">
            <v>Carrera 24 No. 23-15 manzana G Cs 26 Barrio el Retiro</v>
          </cell>
          <cell r="I617" t="str">
            <v>Villavicencio</v>
          </cell>
          <cell r="J617" t="str">
            <v>Villavicencio 2</v>
          </cell>
          <cell r="K617">
            <v>6636417</v>
          </cell>
          <cell r="L617">
            <v>3102706583</v>
          </cell>
          <cell r="M617" t="str">
            <v>convidame.responsabilidadpenal@gmail.com</v>
          </cell>
          <cell r="N617" t="str">
            <v>SRPA</v>
          </cell>
          <cell r="O617" t="str">
            <v>Semicerrado externado</v>
          </cell>
          <cell r="P617" t="str">
            <v>Media jornada</v>
          </cell>
          <cell r="Q617" t="str">
            <v>SRPA</v>
          </cell>
          <cell r="R617"/>
          <cell r="S617" t="str">
            <v>5000-217-2021</v>
          </cell>
          <cell r="T617">
            <v>38</v>
          </cell>
          <cell r="U617">
            <v>44546</v>
          </cell>
          <cell r="V617">
            <v>44546</v>
          </cell>
          <cell r="W617">
            <v>44773</v>
          </cell>
          <cell r="X617">
            <v>166141852</v>
          </cell>
          <cell r="Y617" t="str">
            <v>Miller Perdomo</v>
          </cell>
          <cell r="Z617" t="str">
            <v>Profesional grupo asistencia técnica</v>
          </cell>
        </row>
        <row r="618">
          <cell r="B618" t="str">
            <v>50-68-617</v>
          </cell>
          <cell r="C618" t="str">
            <v>Meta</v>
          </cell>
          <cell r="D618" t="str">
            <v>Corporación nueva vida para el menor de y en la calle - CONVIDAME</v>
          </cell>
          <cell r="E618" t="str">
            <v>800215666-0</v>
          </cell>
          <cell r="F618" t="str">
            <v>Edna Nohemi Dias</v>
          </cell>
          <cell r="G618"/>
          <cell r="H618" t="str">
            <v>Carrera 24 No. 24-45 MZ Cs 18 Barrio el Retiro</v>
          </cell>
          <cell r="I618" t="str">
            <v>Villavicencio</v>
          </cell>
          <cell r="J618" t="str">
            <v>Villavicencio 2</v>
          </cell>
          <cell r="K618">
            <v>6636417</v>
          </cell>
          <cell r="L618">
            <v>3102706583</v>
          </cell>
          <cell r="M618" t="str">
            <v>convidame.responsabilidadpenal@gmail.com</v>
          </cell>
          <cell r="N618" t="str">
            <v>SRPA</v>
          </cell>
          <cell r="O618" t="str">
            <v>Externado RAJ</v>
          </cell>
          <cell r="P618" t="str">
            <v>Media jornada</v>
          </cell>
          <cell r="Q618" t="str">
            <v>RAJ</v>
          </cell>
          <cell r="R618"/>
          <cell r="S618" t="str">
            <v>5000-219-2021</v>
          </cell>
          <cell r="T618">
            <v>20</v>
          </cell>
          <cell r="U618">
            <v>44546</v>
          </cell>
          <cell r="V618">
            <v>44546</v>
          </cell>
          <cell r="W618">
            <v>44773</v>
          </cell>
          <cell r="X618">
            <v>85782210</v>
          </cell>
          <cell r="Y618" t="str">
            <v>Miller Perdomo</v>
          </cell>
          <cell r="Z618" t="str">
            <v>Profesional grupo asistencia técnica</v>
          </cell>
        </row>
        <row r="619">
          <cell r="B619" t="str">
            <v>50-68-618</v>
          </cell>
          <cell r="C619" t="str">
            <v>Meta</v>
          </cell>
          <cell r="D619" t="str">
            <v>Corporación nueva vida para el menor de y en la calle - CONVIDAME</v>
          </cell>
          <cell r="E619" t="str">
            <v>800215666-0</v>
          </cell>
          <cell r="F619" t="str">
            <v>Edna Nohemi Dias</v>
          </cell>
          <cell r="G619"/>
          <cell r="H619" t="str">
            <v>Carrera 23 No. 23-25 Barrio El Retiro</v>
          </cell>
          <cell r="I619" t="str">
            <v>Villavicencio</v>
          </cell>
          <cell r="J619" t="str">
            <v>Villavicencio 2</v>
          </cell>
          <cell r="K619">
            <v>6636417</v>
          </cell>
          <cell r="L619">
            <v>3102706583</v>
          </cell>
          <cell r="M619" t="str">
            <v>convidame.responsabilidadpenal@gmail.com</v>
          </cell>
          <cell r="N619" t="str">
            <v>SRPA</v>
          </cell>
          <cell r="O619" t="str">
            <v>Libertad vigilada – asistida</v>
          </cell>
          <cell r="P619"/>
          <cell r="Q619" t="str">
            <v>SRPA</v>
          </cell>
          <cell r="R619"/>
          <cell r="S619" t="str">
            <v>5000-224-2021</v>
          </cell>
          <cell r="T619">
            <v>40</v>
          </cell>
          <cell r="U619">
            <v>44547</v>
          </cell>
          <cell r="V619">
            <v>44547</v>
          </cell>
          <cell r="W619">
            <v>44773</v>
          </cell>
          <cell r="X619">
            <v>135653000</v>
          </cell>
          <cell r="Y619" t="str">
            <v>Laura Villa</v>
          </cell>
          <cell r="Z619" t="str">
            <v>Profesional grupo asistencia técnica</v>
          </cell>
        </row>
        <row r="620">
          <cell r="B620" t="str">
            <v>50-68-619</v>
          </cell>
          <cell r="C620" t="str">
            <v>Meta</v>
          </cell>
          <cell r="D620" t="str">
            <v>Corporación nueva vida para el menor de y en la calle - CONVIDAME</v>
          </cell>
          <cell r="E620" t="str">
            <v>800215666-0</v>
          </cell>
          <cell r="F620" t="str">
            <v>Edna Nohemi Dias</v>
          </cell>
          <cell r="G620"/>
          <cell r="H620" t="str">
            <v>Carrera 23 No. 23-25 Barrio El Retiro</v>
          </cell>
          <cell r="I620" t="str">
            <v>Villavicencio</v>
          </cell>
          <cell r="J620" t="str">
            <v>Villavicencio 2</v>
          </cell>
          <cell r="K620">
            <v>6636417</v>
          </cell>
          <cell r="L620">
            <v>3102706583</v>
          </cell>
          <cell r="M620" t="str">
            <v>convidame.responsabilidadpenal@gmail.com</v>
          </cell>
          <cell r="N620" t="str">
            <v>SRPA</v>
          </cell>
          <cell r="O620" t="str">
            <v>Prestación de servicios sociales a la comunidad</v>
          </cell>
          <cell r="P620"/>
          <cell r="Q620" t="str">
            <v>SRPA</v>
          </cell>
          <cell r="R620"/>
          <cell r="S620" t="str">
            <v>5000-224-2021</v>
          </cell>
          <cell r="T620">
            <v>4</v>
          </cell>
          <cell r="U620">
            <v>44547</v>
          </cell>
          <cell r="V620">
            <v>44547</v>
          </cell>
          <cell r="W620">
            <v>44773</v>
          </cell>
          <cell r="X620">
            <v>9343712</v>
          </cell>
          <cell r="Y620" t="str">
            <v>Laura Villa</v>
          </cell>
          <cell r="Z620" t="str">
            <v>Profesional grupo asistencia técnica</v>
          </cell>
        </row>
        <row r="621">
          <cell r="B621" t="str">
            <v>50-75-620</v>
          </cell>
          <cell r="C621" t="str">
            <v>Meta</v>
          </cell>
          <cell r="D621" t="str">
            <v>Corporación social fé y futuro - Corpofé</v>
          </cell>
          <cell r="E621" t="str">
            <v>900552478-1</v>
          </cell>
          <cell r="F621" t="str">
            <v>José Manuel Bernal Carreño</v>
          </cell>
          <cell r="G621"/>
          <cell r="H621" t="str">
            <v>Kilómetro 2 vía antigua a Restrepo - Vereda Argentina finca Montes de Horeb</v>
          </cell>
          <cell r="I621" t="str">
            <v>Villavicencio</v>
          </cell>
          <cell r="J621" t="str">
            <v>Villavicencio 2</v>
          </cell>
          <cell r="K621">
            <v>6636417</v>
          </cell>
          <cell r="L621">
            <v>3217832686</v>
          </cell>
          <cell r="M621" t="str">
            <v>corpofe.internado@gmail.com</v>
          </cell>
          <cell r="N621" t="str">
            <v>SRPA</v>
          </cell>
          <cell r="O621" t="str">
            <v>Internado RAJ</v>
          </cell>
          <cell r="P621"/>
          <cell r="Q621" t="str">
            <v>RAJ</v>
          </cell>
          <cell r="R621"/>
          <cell r="S621" t="str">
            <v>5000-225-2021</v>
          </cell>
          <cell r="T621">
            <v>64</v>
          </cell>
          <cell r="U621">
            <v>44546</v>
          </cell>
          <cell r="V621">
            <v>44546</v>
          </cell>
          <cell r="W621">
            <v>44773</v>
          </cell>
          <cell r="X621">
            <v>820489152</v>
          </cell>
          <cell r="Y621" t="str">
            <v>Laura Villa</v>
          </cell>
          <cell r="Z621" t="str">
            <v>Profesional grupo asistencia técnica</v>
          </cell>
        </row>
        <row r="622">
          <cell r="B622" t="str">
            <v>52-201-621</v>
          </cell>
          <cell r="C622" t="str">
            <v>Nariño</v>
          </cell>
          <cell r="D622" t="str">
            <v>Fundación servicio juvenil</v>
          </cell>
          <cell r="E622" t="str">
            <v>860038537-8</v>
          </cell>
          <cell r="F622" t="str">
            <v>Jaime Enrique Morales Alfonso</v>
          </cell>
          <cell r="G622"/>
          <cell r="H622" t="str">
            <v>Calle 14 con Carrera 17 esquina - Barrio la Calavera</v>
          </cell>
          <cell r="I622" t="str">
            <v>San Andres De Tumaco</v>
          </cell>
          <cell r="J622" t="str">
            <v>San Andres De Tumaco</v>
          </cell>
          <cell r="K622">
            <v>3155279986</v>
          </cell>
          <cell r="L622"/>
          <cell r="M622" t="str">
            <v>fundacionbosconiatumaco@gmail.com</v>
          </cell>
          <cell r="N622" t="str">
            <v>SRD</v>
          </cell>
          <cell r="O622" t="str">
            <v>Intervención de apoyo psicosocial</v>
          </cell>
          <cell r="P622"/>
          <cell r="Q622" t="str">
            <v>Con PARD</v>
          </cell>
          <cell r="R622"/>
          <cell r="S622" t="str">
            <v>381-2021</v>
          </cell>
          <cell r="T622">
            <v>35</v>
          </cell>
          <cell r="U622">
            <v>44544</v>
          </cell>
          <cell r="V622">
            <v>44546</v>
          </cell>
          <cell r="W622">
            <v>44773</v>
          </cell>
          <cell r="X622">
            <v>93260423</v>
          </cell>
          <cell r="Y622" t="str">
            <v>Kenny Darlene Lozano Guerrero</v>
          </cell>
          <cell r="Z622" t="str">
            <v>Profesional centro zonal</v>
          </cell>
        </row>
        <row r="623">
          <cell r="B623" t="str">
            <v>52-108-622</v>
          </cell>
          <cell r="C623" t="str">
            <v>Nariño</v>
          </cell>
          <cell r="D623" t="str">
            <v>Fundación de habilitación y rehabilitación integral del niño especial de la provincia de Obando - FUNDANE</v>
          </cell>
          <cell r="E623" t="str">
            <v>800171897-4</v>
          </cell>
          <cell r="F623" t="str">
            <v>Helena De Los Rios Vela</v>
          </cell>
          <cell r="G623"/>
          <cell r="H623" t="str">
            <v>Calle 16 No. 17-70</v>
          </cell>
          <cell r="I623" t="str">
            <v>Ipiales</v>
          </cell>
          <cell r="J623" t="str">
            <v>Ipiales</v>
          </cell>
          <cell r="K623">
            <v>7468466</v>
          </cell>
          <cell r="L623">
            <v>3216881265</v>
          </cell>
          <cell r="M623" t="str">
            <v>fundaneipiales@gmail.co</v>
          </cell>
          <cell r="N623" t="str">
            <v>SRD</v>
          </cell>
          <cell r="O623" t="str">
            <v>Intervención de apoyo psicosocial</v>
          </cell>
          <cell r="P623"/>
          <cell r="Q623" t="str">
            <v>Con PARD</v>
          </cell>
          <cell r="R623"/>
          <cell r="S623" t="str">
            <v>382-2021</v>
          </cell>
          <cell r="T623">
            <v>60</v>
          </cell>
          <cell r="U623">
            <v>44544</v>
          </cell>
          <cell r="V623">
            <v>44546</v>
          </cell>
          <cell r="W623">
            <v>44773</v>
          </cell>
          <cell r="X623">
            <v>159875010</v>
          </cell>
          <cell r="Y623" t="str">
            <v>Magali Del Socorro Puenayan Tupue</v>
          </cell>
          <cell r="Z623" t="str">
            <v>Profesional centro zonal</v>
          </cell>
        </row>
        <row r="624">
          <cell r="B624" t="str">
            <v>52-109-623</v>
          </cell>
          <cell r="C624" t="str">
            <v>Nariño</v>
          </cell>
          <cell r="D624" t="str">
            <v>Fundación de promoción integral y trabajo comunitario corazón de María - PROINCO</v>
          </cell>
          <cell r="E624" t="str">
            <v>891200242-7</v>
          </cell>
          <cell r="F624" t="str">
            <v>Zuleima Cristina Baron Porras</v>
          </cell>
          <cell r="G624"/>
          <cell r="H624" t="str">
            <v>Calle 8 No. 22F-85 Barrio Obrero</v>
          </cell>
          <cell r="I624" t="str">
            <v>Pasto</v>
          </cell>
          <cell r="J624" t="str">
            <v>Pasto 2</v>
          </cell>
          <cell r="K624">
            <v>7222288</v>
          </cell>
          <cell r="L624" t="str">
            <v>3176467305-3168336862</v>
          </cell>
          <cell r="M624" t="str">
            <v>cbaron@funproinco.org</v>
          </cell>
          <cell r="N624" t="str">
            <v>SRD</v>
          </cell>
          <cell r="O624" t="str">
            <v>Intervención de apoyo psicosocial</v>
          </cell>
          <cell r="P624"/>
          <cell r="Q624" t="str">
            <v>Con PARD</v>
          </cell>
          <cell r="R624"/>
          <cell r="S624" t="str">
            <v>383-2021</v>
          </cell>
          <cell r="T624">
            <v>115</v>
          </cell>
          <cell r="U624">
            <v>44544</v>
          </cell>
          <cell r="V624">
            <v>44546</v>
          </cell>
          <cell r="W624">
            <v>44773</v>
          </cell>
          <cell r="X624">
            <v>306427103</v>
          </cell>
          <cell r="Y624" t="str">
            <v>Angela Ximena Florez</v>
          </cell>
          <cell r="Z624" t="str">
            <v>Profesional centro zonal</v>
          </cell>
        </row>
        <row r="625">
          <cell r="B625" t="str">
            <v>52-191-624</v>
          </cell>
          <cell r="C625" t="str">
            <v>Nariño</v>
          </cell>
          <cell r="D625" t="str">
            <v>Fundación Righetto</v>
          </cell>
          <cell r="E625" t="str">
            <v>900137906-1</v>
          </cell>
          <cell r="F625" t="str">
            <v>Jose Luis Estrada Oliva</v>
          </cell>
          <cell r="G625"/>
          <cell r="H625" t="str">
            <v>Carrera 29A No. 18-35 Las Cuadras</v>
          </cell>
          <cell r="I625" t="str">
            <v>Pasto</v>
          </cell>
          <cell r="J625" t="str">
            <v>Regional</v>
          </cell>
          <cell r="K625">
            <v>7313488</v>
          </cell>
          <cell r="L625">
            <v>3152408764</v>
          </cell>
          <cell r="M625" t="str">
            <v>fundacionrighettointernado@hotmail.com</v>
          </cell>
          <cell r="N625" t="str">
            <v>SRD</v>
          </cell>
          <cell r="O625" t="str">
            <v>Internado</v>
          </cell>
          <cell r="P625"/>
          <cell r="Q625" t="str">
            <v>Con PARD</v>
          </cell>
          <cell r="R625"/>
          <cell r="S625" t="str">
            <v>384-2021</v>
          </cell>
          <cell r="T625">
            <v>25</v>
          </cell>
          <cell r="U625">
            <v>44544</v>
          </cell>
          <cell r="V625">
            <v>44546</v>
          </cell>
          <cell r="W625">
            <v>44773</v>
          </cell>
          <cell r="X625">
            <v>280351325</v>
          </cell>
          <cell r="Y625" t="str">
            <v>Blanca Lucia Chavez Hurtado</v>
          </cell>
          <cell r="Z625" t="str">
            <v>Profesional coordinación técnica Protección</v>
          </cell>
        </row>
        <row r="626">
          <cell r="B626" t="str">
            <v>52-46-625</v>
          </cell>
          <cell r="C626" t="str">
            <v>Nariño</v>
          </cell>
          <cell r="D626" t="str">
            <v>Congregación religiosas misioneras somascas hijas de san Jerónimo Emiliani</v>
          </cell>
          <cell r="E626" t="str">
            <v>814005335-8</v>
          </cell>
          <cell r="F626" t="str">
            <v>Emma Navarijo Veron</v>
          </cell>
          <cell r="G626"/>
          <cell r="H626" t="str">
            <v>Carrera 22B No. 11sur-110</v>
          </cell>
          <cell r="I626" t="str">
            <v>Pasto</v>
          </cell>
          <cell r="J626" t="str">
            <v>Regional</v>
          </cell>
          <cell r="K626" t="str">
            <v>7225254-7298159</v>
          </cell>
          <cell r="L626">
            <v>3104521653</v>
          </cell>
          <cell r="M626" t="str">
            <v>somascaspasto@gmail.com</v>
          </cell>
          <cell r="N626" t="str">
            <v>SRD</v>
          </cell>
          <cell r="O626" t="str">
            <v>Internado</v>
          </cell>
          <cell r="P626"/>
          <cell r="Q626" t="str">
            <v>Con PARD</v>
          </cell>
          <cell r="R626"/>
          <cell r="S626" t="str">
            <v>385-2021</v>
          </cell>
          <cell r="T626">
            <v>35</v>
          </cell>
          <cell r="U626">
            <v>44545</v>
          </cell>
          <cell r="V626">
            <v>44546</v>
          </cell>
          <cell r="W626">
            <v>44773</v>
          </cell>
          <cell r="X626">
            <v>392491855</v>
          </cell>
          <cell r="Y626" t="str">
            <v>Jeimy Carolina Caicedo Maturana</v>
          </cell>
          <cell r="Z626" t="str">
            <v>Profesional coordinación técnica Protección</v>
          </cell>
        </row>
        <row r="627">
          <cell r="B627" t="str">
            <v>52-183-626</v>
          </cell>
          <cell r="C627" t="str">
            <v>Nariño</v>
          </cell>
          <cell r="D627" t="str">
            <v>Fundación peldaños</v>
          </cell>
          <cell r="E627" t="str">
            <v>900835131-5</v>
          </cell>
          <cell r="F627" t="str">
            <v>Billy Damian Bastidas Quintero</v>
          </cell>
          <cell r="G627"/>
          <cell r="H627" t="str">
            <v>Sector Cano alto Arizona 600 metros entrada cimarrones</v>
          </cell>
          <cell r="I627" t="str">
            <v>Chachagüí</v>
          </cell>
          <cell r="J627" t="str">
            <v>Regional</v>
          </cell>
          <cell r="K627"/>
          <cell r="L627">
            <v>3187698994</v>
          </cell>
          <cell r="M627" t="str">
            <v>fundacionpeldanos@gmail.com</v>
          </cell>
          <cell r="N627" t="str">
            <v>SRD</v>
          </cell>
          <cell r="O627" t="str">
            <v>Internado</v>
          </cell>
          <cell r="P627"/>
          <cell r="Q627" t="str">
            <v>Discapacidad</v>
          </cell>
          <cell r="R627" t="str">
            <v>Psicosocial</v>
          </cell>
          <cell r="S627" t="str">
            <v>386-2021</v>
          </cell>
          <cell r="T627">
            <v>63</v>
          </cell>
          <cell r="U627">
            <v>44544</v>
          </cell>
          <cell r="V627">
            <v>44546</v>
          </cell>
          <cell r="W627">
            <v>44773</v>
          </cell>
          <cell r="X627">
            <v>1171649619</v>
          </cell>
          <cell r="Y627" t="str">
            <v>Blanca Lucia Chavez Hurtado</v>
          </cell>
          <cell r="Z627" t="str">
            <v>Profesional coordinación técnica Protección</v>
          </cell>
        </row>
        <row r="628">
          <cell r="B628" t="str">
            <v>52-4-627</v>
          </cell>
          <cell r="C628" t="str">
            <v>Nariño</v>
          </cell>
          <cell r="D628" t="str">
            <v>Aldeas infantiles SOS Colombia</v>
          </cell>
          <cell r="E628" t="str">
            <v>860024041-6</v>
          </cell>
          <cell r="F628" t="str">
            <v>Angela Maria Monica Bibiana Rosales Rodriguez</v>
          </cell>
          <cell r="G628"/>
          <cell r="H628" t="str">
            <v>Kilómetro 2 Via al aeropuerto de San Luis al respaldo del patinodromo municipal</v>
          </cell>
          <cell r="I628" t="str">
            <v>Ipiales</v>
          </cell>
          <cell r="J628" t="str">
            <v>Ipiales</v>
          </cell>
          <cell r="K628" t="str">
            <v>7224559 7739736-7739737</v>
          </cell>
          <cell r="L628" t="str">
            <v>3168336862-3176437305</v>
          </cell>
          <cell r="M628" t="str">
            <v>yamidmabesoy@aldeasinfantiles.org.co</v>
          </cell>
          <cell r="N628" t="str">
            <v>SRD</v>
          </cell>
          <cell r="O628" t="str">
            <v>Casa hogar</v>
          </cell>
          <cell r="P628"/>
          <cell r="Q628" t="str">
            <v>Con PARD</v>
          </cell>
          <cell r="R628"/>
          <cell r="S628" t="str">
            <v>387-2021</v>
          </cell>
          <cell r="T628">
            <v>34</v>
          </cell>
          <cell r="U628">
            <v>44545</v>
          </cell>
          <cell r="V628">
            <v>44546</v>
          </cell>
          <cell r="W628">
            <v>44773</v>
          </cell>
          <cell r="X628">
            <v>381277802</v>
          </cell>
          <cell r="Y628" t="str">
            <v>Octavio Alirio Lopez Pinta</v>
          </cell>
          <cell r="Z628" t="str">
            <v>Profesional centro zonal</v>
          </cell>
        </row>
        <row r="629">
          <cell r="B629" t="str">
            <v>52-201-628</v>
          </cell>
          <cell r="C629" t="str">
            <v>Nariño</v>
          </cell>
          <cell r="D629" t="str">
            <v>Fundación servicio juvenil</v>
          </cell>
          <cell r="E629" t="str">
            <v>860038537-8</v>
          </cell>
          <cell r="F629" t="str">
            <v>Jaime Enrique Morales Alfonso</v>
          </cell>
          <cell r="G629"/>
          <cell r="H629" t="str">
            <v>Calle 14 con Carrera 17 esquina - Barrio la Calavera</v>
          </cell>
          <cell r="I629" t="str">
            <v>San Andres De Tumaco</v>
          </cell>
          <cell r="J629" t="str">
            <v>San Andres De Tumaco</v>
          </cell>
          <cell r="K629">
            <v>3155279986</v>
          </cell>
          <cell r="L629"/>
          <cell r="M629" t="str">
            <v>fundacionbosconiatumaco@gmail.com</v>
          </cell>
          <cell r="N629" t="str">
            <v>SRD</v>
          </cell>
          <cell r="O629" t="str">
            <v>Externado</v>
          </cell>
          <cell r="P629" t="str">
            <v>Jornada completa</v>
          </cell>
          <cell r="Q629" t="str">
            <v>Con PARD</v>
          </cell>
          <cell r="R629"/>
          <cell r="S629" t="str">
            <v>388-2021</v>
          </cell>
          <cell r="T629">
            <v>60</v>
          </cell>
          <cell r="U629">
            <v>44544</v>
          </cell>
          <cell r="V629">
            <v>44546</v>
          </cell>
          <cell r="W629">
            <v>44773</v>
          </cell>
          <cell r="X629">
            <v>355530120</v>
          </cell>
          <cell r="Y629" t="str">
            <v>Kenny Darlene Lozano Guerrero</v>
          </cell>
          <cell r="Z629" t="str">
            <v>Profesional centro zonal</v>
          </cell>
        </row>
        <row r="630">
          <cell r="B630" t="str">
            <v>52-109-629</v>
          </cell>
          <cell r="C630" t="str">
            <v>Nariño</v>
          </cell>
          <cell r="D630" t="str">
            <v>Fundación de promoción integral y trabajo comunitario corazón de María - PROINCO</v>
          </cell>
          <cell r="E630" t="str">
            <v>891200242-7</v>
          </cell>
          <cell r="F630" t="str">
            <v>Zuleima Cristina Baron Porras</v>
          </cell>
          <cell r="G630"/>
          <cell r="H630" t="str">
            <v>Calle 8 No. 22F-85 Barrio Obrero</v>
          </cell>
          <cell r="I630" t="str">
            <v>Pasto</v>
          </cell>
          <cell r="J630" t="str">
            <v>Pasto 2</v>
          </cell>
          <cell r="K630">
            <v>7222288</v>
          </cell>
          <cell r="L630" t="str">
            <v>3176467305-3168336862</v>
          </cell>
          <cell r="M630" t="str">
            <v>cbaron@funproinco.org</v>
          </cell>
          <cell r="N630" t="str">
            <v>SRD</v>
          </cell>
          <cell r="O630" t="str">
            <v>Intervención de apoyo psicosocial</v>
          </cell>
          <cell r="P630"/>
          <cell r="Q630" t="str">
            <v>Con PARD</v>
          </cell>
          <cell r="R630"/>
          <cell r="S630" t="str">
            <v>389-2021</v>
          </cell>
          <cell r="T630">
            <v>150</v>
          </cell>
          <cell r="U630">
            <v>44544</v>
          </cell>
          <cell r="V630">
            <v>44546</v>
          </cell>
          <cell r="W630">
            <v>44773</v>
          </cell>
          <cell r="X630">
            <v>399687525</v>
          </cell>
          <cell r="Y630" t="str">
            <v>Angela Ximena Florez</v>
          </cell>
          <cell r="Z630" t="str">
            <v>Profesional centro zonal</v>
          </cell>
        </row>
        <row r="631">
          <cell r="B631" t="str">
            <v>52-251-630</v>
          </cell>
          <cell r="C631" t="str">
            <v>Nariño</v>
          </cell>
          <cell r="D631" t="str">
            <v>Secretariado diocesano de pastoral social</v>
          </cell>
          <cell r="E631" t="str">
            <v>837000332-7</v>
          </cell>
          <cell r="F631" t="str">
            <v>Vicente Legarda Revelo</v>
          </cell>
          <cell r="G631"/>
          <cell r="H631" t="str">
            <v>Calle 15 No. 15-40 Barrio San Francisco</v>
          </cell>
          <cell r="I631" t="str">
            <v>Tuquerres</v>
          </cell>
          <cell r="J631" t="str">
            <v>Tuquerres</v>
          </cell>
          <cell r="K631">
            <v>7337398</v>
          </cell>
          <cell r="L631">
            <v>3183150085</v>
          </cell>
          <cell r="M631" t="str">
            <v>psipialesdireccion@gmail.com</v>
          </cell>
          <cell r="N631" t="str">
            <v>SRD</v>
          </cell>
          <cell r="O631" t="str">
            <v>Intervención de apoyo psicosocial</v>
          </cell>
          <cell r="P631"/>
          <cell r="Q631" t="str">
            <v>Con PARD</v>
          </cell>
          <cell r="R631"/>
          <cell r="S631" t="str">
            <v>390-2021</v>
          </cell>
          <cell r="T631">
            <v>50</v>
          </cell>
          <cell r="U631">
            <v>44546</v>
          </cell>
          <cell r="V631">
            <v>44546</v>
          </cell>
          <cell r="W631">
            <v>44773</v>
          </cell>
          <cell r="X631">
            <v>133229175</v>
          </cell>
          <cell r="Y631" t="str">
            <v>Rosa Mercedes Cabrera</v>
          </cell>
          <cell r="Z631" t="str">
            <v>Profesional centro zonal</v>
          </cell>
        </row>
        <row r="632">
          <cell r="B632" t="str">
            <v>52-245-631</v>
          </cell>
          <cell r="C632" t="str">
            <v>Nariño</v>
          </cell>
          <cell r="D632" t="str">
            <v>Parroquia santa María de Barbacoas</v>
          </cell>
          <cell r="E632" t="str">
            <v>840000940-6</v>
          </cell>
          <cell r="F632" t="str">
            <v>Miller Augusto Marquez Arango</v>
          </cell>
          <cell r="G632"/>
          <cell r="H632" t="str">
            <v>Calle Acequia Arriba</v>
          </cell>
          <cell r="I632" t="str">
            <v>Barbacoas</v>
          </cell>
          <cell r="J632" t="str">
            <v>Barbacoas</v>
          </cell>
          <cell r="K632">
            <v>3172914347</v>
          </cell>
          <cell r="L632"/>
          <cell r="M632" t="str">
            <v>parroquiasantamariabarbacoas@hotmail.com</v>
          </cell>
          <cell r="N632" t="str">
            <v>SRD</v>
          </cell>
          <cell r="O632" t="str">
            <v>Intervención de apoyo psicosocial</v>
          </cell>
          <cell r="P632"/>
          <cell r="Q632" t="str">
            <v>Con PARD</v>
          </cell>
          <cell r="R632"/>
          <cell r="S632" t="str">
            <v>391-2021</v>
          </cell>
          <cell r="T632">
            <v>30</v>
          </cell>
          <cell r="U632">
            <v>44545</v>
          </cell>
          <cell r="V632">
            <v>44546</v>
          </cell>
          <cell r="W632">
            <v>44773</v>
          </cell>
          <cell r="X632">
            <v>79937505</v>
          </cell>
          <cell r="Y632" t="str">
            <v>Yeselia Meneses Cabezas</v>
          </cell>
          <cell r="Z632" t="str">
            <v>Profesional centro zonal</v>
          </cell>
        </row>
        <row r="633">
          <cell r="B633" t="str">
            <v>52-4-632</v>
          </cell>
          <cell r="C633" t="str">
            <v>Nariño</v>
          </cell>
          <cell r="D633" t="str">
            <v>Aldeas infantiles SOS Colombia</v>
          </cell>
          <cell r="E633" t="str">
            <v>860024041-6</v>
          </cell>
          <cell r="F633" t="str">
            <v>Angela Maria Monica Bibiana Rosales Rodriguez</v>
          </cell>
          <cell r="G633"/>
          <cell r="H633" t="str">
            <v>Kilómetro 2 Via al aeropuerto de San Luis al respaldo del patinodromo municipal</v>
          </cell>
          <cell r="I633" t="str">
            <v>Ipiales</v>
          </cell>
          <cell r="J633" t="str">
            <v>Ipiales</v>
          </cell>
          <cell r="K633" t="str">
            <v>7224559 7739736-7739737</v>
          </cell>
          <cell r="L633" t="str">
            <v>3168336862-3176437305</v>
          </cell>
          <cell r="M633" t="str">
            <v>yamidmabesoy@aldeasinfantiles.org.co</v>
          </cell>
          <cell r="N633" t="str">
            <v>SRD</v>
          </cell>
          <cell r="O633" t="str">
            <v>Hogar sustituto entidad</v>
          </cell>
          <cell r="P633"/>
          <cell r="Q633" t="str">
            <v>Discapacidad</v>
          </cell>
          <cell r="R633"/>
          <cell r="S633" t="str">
            <v>392-2021</v>
          </cell>
          <cell r="T633">
            <v>62</v>
          </cell>
          <cell r="U633">
            <v>44545</v>
          </cell>
          <cell r="V633">
            <v>44546</v>
          </cell>
          <cell r="W633">
            <v>44773</v>
          </cell>
          <cell r="X633">
            <v>792067081</v>
          </cell>
          <cell r="Y633" t="str">
            <v>Octavio Alirio Lopez Pinta</v>
          </cell>
          <cell r="Z633" t="str">
            <v>Profesional centro zonal</v>
          </cell>
        </row>
        <row r="634">
          <cell r="B634" t="str">
            <v>52-4-633</v>
          </cell>
          <cell r="C634" t="str">
            <v>Nariño</v>
          </cell>
          <cell r="D634" t="str">
            <v>Aldeas infantiles SOS Colombia</v>
          </cell>
          <cell r="E634" t="str">
            <v>860024041-6</v>
          </cell>
          <cell r="F634" t="str">
            <v>Angela Maria Monica Bibiana Rosales Rodriguez</v>
          </cell>
          <cell r="G634"/>
          <cell r="H634" t="str">
            <v>Kilómetro 2 Via al aeropuerto de San Luis al respaldo del patinodromo municipal</v>
          </cell>
          <cell r="I634" t="str">
            <v>Ipiales</v>
          </cell>
          <cell r="J634" t="str">
            <v>Ipiales</v>
          </cell>
          <cell r="K634" t="str">
            <v>7224559 7739736-7739737</v>
          </cell>
          <cell r="L634" t="str">
            <v>3168336862-3176437305</v>
          </cell>
          <cell r="M634" t="str">
            <v>yamidmabesoy@aldeasinfantiles.org.co</v>
          </cell>
          <cell r="N634" t="str">
            <v>SRD</v>
          </cell>
          <cell r="O634" t="str">
            <v>Hogar sustituto entidad</v>
          </cell>
          <cell r="P634"/>
          <cell r="Q634" t="str">
            <v>Vulneración</v>
          </cell>
          <cell r="R634"/>
          <cell r="S634" t="str">
            <v>393-2021</v>
          </cell>
          <cell r="T634">
            <v>137</v>
          </cell>
          <cell r="U634">
            <v>44545</v>
          </cell>
          <cell r="V634">
            <v>44546</v>
          </cell>
          <cell r="W634">
            <v>44773</v>
          </cell>
          <cell r="X634">
            <v>1137193350</v>
          </cell>
          <cell r="Y634" t="str">
            <v>Octavio Alirio Lopez Pinta</v>
          </cell>
          <cell r="Z634" t="str">
            <v>Profesional centro zonal</v>
          </cell>
        </row>
        <row r="635">
          <cell r="B635" t="str">
            <v>52-251-634</v>
          </cell>
          <cell r="C635" t="str">
            <v>Nariño</v>
          </cell>
          <cell r="D635" t="str">
            <v>Secretariado diocesano de pastoral social</v>
          </cell>
          <cell r="E635" t="str">
            <v>837000332-7</v>
          </cell>
          <cell r="F635" t="str">
            <v>Vicente Legarda Revelo</v>
          </cell>
          <cell r="G635"/>
          <cell r="H635" t="str">
            <v>Carrera 3D No. 3A-39</v>
          </cell>
          <cell r="I635" t="str">
            <v>Ipiales</v>
          </cell>
          <cell r="J635" t="str">
            <v>Ipiales</v>
          </cell>
          <cell r="K635">
            <v>7337399</v>
          </cell>
          <cell r="L635">
            <v>3183150085</v>
          </cell>
          <cell r="M635" t="str">
            <v>psipialescoordinacionicbf@gmail.com</v>
          </cell>
          <cell r="N635" t="str">
            <v>SRD</v>
          </cell>
          <cell r="O635" t="str">
            <v>Intervención de apoyo psicosocial</v>
          </cell>
          <cell r="P635"/>
          <cell r="Q635" t="str">
            <v>Con PARD</v>
          </cell>
          <cell r="R635"/>
          <cell r="S635" t="str">
            <v>400-2021</v>
          </cell>
          <cell r="T635">
            <v>190</v>
          </cell>
          <cell r="U635">
            <v>44545</v>
          </cell>
          <cell r="V635">
            <v>44546</v>
          </cell>
          <cell r="W635">
            <v>44773</v>
          </cell>
          <cell r="X635">
            <v>506270865</v>
          </cell>
          <cell r="Y635" t="str">
            <v>Magali Del Socorro Puenayan Tupue</v>
          </cell>
          <cell r="Z635" t="str">
            <v>Profesional centro zonal</v>
          </cell>
        </row>
        <row r="636">
          <cell r="B636" t="str">
            <v>52-110-635</v>
          </cell>
          <cell r="C636" t="str">
            <v>Nariño</v>
          </cell>
          <cell r="D636" t="str">
            <v>Fundación de protección nueva vida</v>
          </cell>
          <cell r="E636" t="str">
            <v>900233046-3</v>
          </cell>
          <cell r="F636" t="str">
            <v>Diana Maria Mejia Neiza</v>
          </cell>
          <cell r="G636"/>
          <cell r="H636" t="str">
            <v>Carrera 24A No. 5sur-51 Mijitayo</v>
          </cell>
          <cell r="I636" t="str">
            <v>Pasto</v>
          </cell>
          <cell r="J636" t="str">
            <v>Regional</v>
          </cell>
          <cell r="K636">
            <v>7370492</v>
          </cell>
          <cell r="L636">
            <v>3155279986</v>
          </cell>
          <cell r="M636" t="str">
            <v>fpnv2009@yahoo.es</v>
          </cell>
          <cell r="N636" t="str">
            <v>SRD</v>
          </cell>
          <cell r="O636" t="str">
            <v>Internado</v>
          </cell>
          <cell r="P636"/>
          <cell r="Q636" t="str">
            <v>Con PARD</v>
          </cell>
          <cell r="R636"/>
          <cell r="S636" t="str">
            <v>402-2021</v>
          </cell>
          <cell r="T636">
            <v>33</v>
          </cell>
          <cell r="U636">
            <v>44545</v>
          </cell>
          <cell r="V636">
            <v>44546</v>
          </cell>
          <cell r="W636">
            <v>44773</v>
          </cell>
          <cell r="X636">
            <v>370063749</v>
          </cell>
          <cell r="Y636" t="str">
            <v>Blanca Lucia Chavez Hurtado</v>
          </cell>
          <cell r="Z636" t="str">
            <v>Profesional coordinación técnica Protección</v>
          </cell>
        </row>
        <row r="637">
          <cell r="B637" t="str">
            <v>52-152-636</v>
          </cell>
          <cell r="C637" t="str">
            <v>Nariño</v>
          </cell>
          <cell r="D637" t="str">
            <v>Fundación Maria Jose</v>
          </cell>
          <cell r="E637" t="str">
            <v>901277716-2</v>
          </cell>
          <cell r="F637" t="str">
            <v>Victor Muñoz Puetaman</v>
          </cell>
          <cell r="G637"/>
          <cell r="H637" t="str">
            <v>Calle 3A No. 1-97 Catambuco</v>
          </cell>
          <cell r="I637" t="str">
            <v>Pasto</v>
          </cell>
          <cell r="J637" t="str">
            <v>Regional</v>
          </cell>
          <cell r="K637"/>
          <cell r="L637">
            <v>3196261551</v>
          </cell>
          <cell r="M637" t="str">
            <v>funmariajose@gmail.com</v>
          </cell>
          <cell r="N637" t="str">
            <v>SRD</v>
          </cell>
          <cell r="O637" t="str">
            <v>Internado</v>
          </cell>
          <cell r="P637"/>
          <cell r="Q637" t="str">
            <v>Con PARD</v>
          </cell>
          <cell r="R637"/>
          <cell r="S637" t="str">
            <v>403-2021</v>
          </cell>
          <cell r="T637">
            <v>50</v>
          </cell>
          <cell r="U637">
            <v>44545</v>
          </cell>
          <cell r="V637">
            <v>44546</v>
          </cell>
          <cell r="W637">
            <v>44773</v>
          </cell>
          <cell r="X637">
            <v>560702650</v>
          </cell>
          <cell r="Y637" t="str">
            <v>Blanca Lucia Chavez Hurtado</v>
          </cell>
          <cell r="Z637" t="str">
            <v>Profesional coordinación técnica Protección</v>
          </cell>
        </row>
        <row r="638">
          <cell r="B638" t="str">
            <v>52-198-637</v>
          </cell>
          <cell r="C638" t="str">
            <v>Nariño</v>
          </cell>
          <cell r="D638" t="str">
            <v>Fundación sentido de vida</v>
          </cell>
          <cell r="E638" t="str">
            <v>900932561-4</v>
          </cell>
          <cell r="F638" t="str">
            <v>Oswaldo Navarro Arteaga</v>
          </cell>
          <cell r="G638"/>
          <cell r="H638" t="str">
            <v>Calle 3 No. 7-59 Casco Urbano Chachagui</v>
          </cell>
          <cell r="I638" t="str">
            <v>Chachagüí</v>
          </cell>
          <cell r="J638" t="str">
            <v>Regional</v>
          </cell>
          <cell r="K638">
            <v>7377407</v>
          </cell>
          <cell r="L638">
            <v>3117579043</v>
          </cell>
          <cell r="M638" t="str">
            <v>oswaldo.ps.ar@hotmail.com fsentidodevidainternado@hotmail.com</v>
          </cell>
          <cell r="N638" t="str">
            <v>SRD</v>
          </cell>
          <cell r="O638" t="str">
            <v>Internado</v>
          </cell>
          <cell r="P638"/>
          <cell r="Q638" t="str">
            <v>Con PARD</v>
          </cell>
          <cell r="R638"/>
          <cell r="S638" t="str">
            <v>404-2021</v>
          </cell>
          <cell r="T638">
            <v>28</v>
          </cell>
          <cell r="U638">
            <v>44545</v>
          </cell>
          <cell r="V638">
            <v>44546</v>
          </cell>
          <cell r="W638">
            <v>44773</v>
          </cell>
          <cell r="X638">
            <v>313993484</v>
          </cell>
          <cell r="Y638" t="str">
            <v>Martha Ines Narvaez Obando</v>
          </cell>
          <cell r="Z638" t="str">
            <v>Profesional coordinación técnica Protección</v>
          </cell>
        </row>
        <row r="639">
          <cell r="B639" t="str">
            <v>52-208-638</v>
          </cell>
          <cell r="C639" t="str">
            <v>Nariño</v>
          </cell>
          <cell r="D639" t="str">
            <v>Fundación sol de invierno</v>
          </cell>
          <cell r="E639" t="str">
            <v>814002471-8</v>
          </cell>
          <cell r="F639" t="str">
            <v>Carlos Fabian Del Castillo</v>
          </cell>
          <cell r="G639"/>
          <cell r="H639" t="str">
            <v>Calle 21H Carrera 26 Este No. 1-26E Barrio las Brisas</v>
          </cell>
          <cell r="I639" t="str">
            <v>Pasto</v>
          </cell>
          <cell r="J639" t="str">
            <v>Pasto 1</v>
          </cell>
          <cell r="K639">
            <v>3137911593</v>
          </cell>
          <cell r="L639">
            <v>7364318</v>
          </cell>
          <cell r="M639" t="str">
            <v>fundacionsoldeinvierno@gmail.com</v>
          </cell>
          <cell r="N639" t="str">
            <v>SRD</v>
          </cell>
          <cell r="O639" t="str">
            <v>Intervención de apoyo psicosocial</v>
          </cell>
          <cell r="P639"/>
          <cell r="Q639" t="str">
            <v>Con PARD</v>
          </cell>
          <cell r="R639"/>
          <cell r="S639" t="str">
            <v>406-2021</v>
          </cell>
          <cell r="T639">
            <v>50</v>
          </cell>
          <cell r="U639">
            <v>44545</v>
          </cell>
          <cell r="V639">
            <v>44546</v>
          </cell>
          <cell r="W639">
            <v>44773</v>
          </cell>
          <cell r="X639">
            <v>133229175</v>
          </cell>
          <cell r="Y639" t="str">
            <v>Paola Andrea Narvaez Mejia</v>
          </cell>
          <cell r="Z639" t="str">
            <v>Profesional centro zonal</v>
          </cell>
        </row>
        <row r="640">
          <cell r="B640" t="str">
            <v>52-205-639</v>
          </cell>
          <cell r="C640" t="str">
            <v>Nariño</v>
          </cell>
          <cell r="D640" t="str">
            <v>Fundación social gestar futuro</v>
          </cell>
          <cell r="E640" t="str">
            <v>814005779-4</v>
          </cell>
          <cell r="F640" t="str">
            <v>Arelyz Fajardo Ibarra</v>
          </cell>
          <cell r="G640"/>
          <cell r="H640" t="str">
            <v>Carrera 38 No. 18 -36 Barrio Palermo</v>
          </cell>
          <cell r="I640" t="str">
            <v>Pasto</v>
          </cell>
          <cell r="J640" t="str">
            <v>Pasto 1</v>
          </cell>
          <cell r="K640"/>
          <cell r="L640">
            <v>3164016889</v>
          </cell>
          <cell r="M640" t="str">
            <v>gestar futuroong@gmail.com</v>
          </cell>
          <cell r="N640" t="str">
            <v>SRD</v>
          </cell>
          <cell r="O640" t="str">
            <v>Intervención de apoyo psicosocial</v>
          </cell>
          <cell r="P640"/>
          <cell r="Q640" t="str">
            <v>Con PARD</v>
          </cell>
          <cell r="R640"/>
          <cell r="S640" t="str">
            <v>407-2021</v>
          </cell>
          <cell r="T640">
            <v>150</v>
          </cell>
          <cell r="U640">
            <v>44545</v>
          </cell>
          <cell r="V640">
            <v>44546</v>
          </cell>
          <cell r="W640">
            <v>44773</v>
          </cell>
          <cell r="X640">
            <v>399687525</v>
          </cell>
          <cell r="Y640" t="str">
            <v>Paola Andrea Narvaez Mejia</v>
          </cell>
          <cell r="Z640" t="str">
            <v>Profesional centro zonal</v>
          </cell>
        </row>
        <row r="641">
          <cell r="B641" t="str">
            <v>52-205-640</v>
          </cell>
          <cell r="C641" t="str">
            <v>Nariño</v>
          </cell>
          <cell r="D641" t="str">
            <v>Fundación social gestar futuro</v>
          </cell>
          <cell r="E641" t="str">
            <v>814005779-4</v>
          </cell>
          <cell r="F641" t="str">
            <v>Arelyz Fajardo Ibarra</v>
          </cell>
          <cell r="G641"/>
          <cell r="H641" t="str">
            <v>Carrera 38 No. 18 -36 Barrio Palermo</v>
          </cell>
          <cell r="I641" t="str">
            <v>Pasto</v>
          </cell>
          <cell r="J641" t="str">
            <v>Pasto 1</v>
          </cell>
          <cell r="K641"/>
          <cell r="L641">
            <v>3164016889</v>
          </cell>
          <cell r="M641" t="str">
            <v>gestar futuroong@gmail.com</v>
          </cell>
          <cell r="N641" t="str">
            <v>SRD</v>
          </cell>
          <cell r="O641" t="str">
            <v>Intervención de apoyo psicosocial</v>
          </cell>
          <cell r="P641"/>
          <cell r="Q641" t="str">
            <v>Con PARD</v>
          </cell>
          <cell r="R641"/>
          <cell r="S641" t="str">
            <v>408-2021</v>
          </cell>
          <cell r="T641">
            <v>105</v>
          </cell>
          <cell r="U641">
            <v>44545</v>
          </cell>
          <cell r="V641">
            <v>44546</v>
          </cell>
          <cell r="W641">
            <v>44773</v>
          </cell>
          <cell r="X641">
            <v>279781268</v>
          </cell>
          <cell r="Y641" t="str">
            <v>Paola Andrea Narvaez Mejia</v>
          </cell>
          <cell r="Z641" t="str">
            <v>Profesional centro zonal</v>
          </cell>
        </row>
        <row r="642">
          <cell r="B642" t="str">
            <v>52-119-641</v>
          </cell>
          <cell r="C642" t="str">
            <v>Nariño</v>
          </cell>
          <cell r="D642" t="str">
            <v>Fundación Emssanar</v>
          </cell>
          <cell r="E642" t="str">
            <v>814006325-9</v>
          </cell>
          <cell r="F642" t="str">
            <v>Maria Celia Montenegro Tulcanaza</v>
          </cell>
          <cell r="G642"/>
          <cell r="H642" t="str">
            <v>Carrera 30 No. 12A-30 San Ignacio</v>
          </cell>
          <cell r="I642" t="str">
            <v>Pasto</v>
          </cell>
          <cell r="J642" t="str">
            <v>Regional</v>
          </cell>
          <cell r="K642">
            <v>7224559</v>
          </cell>
          <cell r="L642">
            <v>3122592861</v>
          </cell>
          <cell r="M642" t="str">
            <v>hogaressfundaemssanar@gmail.com</v>
          </cell>
          <cell r="N642" t="str">
            <v>SRD</v>
          </cell>
          <cell r="O642" t="str">
            <v>Hogar sustituto entidad</v>
          </cell>
          <cell r="P642"/>
          <cell r="Q642" t="str">
            <v>Vulneración</v>
          </cell>
          <cell r="R642"/>
          <cell r="S642" t="str">
            <v>409-2021</v>
          </cell>
          <cell r="T642">
            <v>540</v>
          </cell>
          <cell r="U642">
            <v>44546</v>
          </cell>
          <cell r="V642">
            <v>44546</v>
          </cell>
          <cell r="W642">
            <v>44773</v>
          </cell>
          <cell r="X642">
            <v>5191857000</v>
          </cell>
          <cell r="Y642" t="str">
            <v>Martha Ines Narvaez Obando</v>
          </cell>
          <cell r="Z642" t="str">
            <v>Profesional coordinación técnica Protección</v>
          </cell>
        </row>
        <row r="643">
          <cell r="B643" t="str">
            <v>52-119-642</v>
          </cell>
          <cell r="C643" t="str">
            <v>Nariño</v>
          </cell>
          <cell r="D643" t="str">
            <v>Fundación Emssanar</v>
          </cell>
          <cell r="E643" t="str">
            <v>814006325-9</v>
          </cell>
          <cell r="F643" t="str">
            <v>Maria Celia Montenegro Tulcanaza</v>
          </cell>
          <cell r="G643"/>
          <cell r="H643" t="str">
            <v>Carrera 30 No. 12A-30 San Ignacio</v>
          </cell>
          <cell r="I643" t="str">
            <v>Pasto</v>
          </cell>
          <cell r="J643" t="str">
            <v>Regional</v>
          </cell>
          <cell r="K643">
            <v>7224559</v>
          </cell>
          <cell r="L643">
            <v>3122592861</v>
          </cell>
          <cell r="M643" t="str">
            <v>hogaressfundaemssanar@gmail.com</v>
          </cell>
          <cell r="N643" t="str">
            <v>SRD</v>
          </cell>
          <cell r="O643" t="str">
            <v>Hogar sustituto entidad</v>
          </cell>
          <cell r="P643"/>
          <cell r="Q643" t="str">
            <v>Discapacidad</v>
          </cell>
          <cell r="R643"/>
          <cell r="S643" t="str">
            <v>410-2021</v>
          </cell>
          <cell r="T643">
            <v>300</v>
          </cell>
          <cell r="U643">
            <v>44546</v>
          </cell>
          <cell r="V643">
            <v>44546</v>
          </cell>
          <cell r="W643">
            <v>44773</v>
          </cell>
          <cell r="X643">
            <v>3832582650</v>
          </cell>
          <cell r="Y643" t="str">
            <v>Martha Ines Narvaez Obando</v>
          </cell>
          <cell r="Z643" t="str">
            <v>Profesional coordinación técnica Protección</v>
          </cell>
        </row>
        <row r="644">
          <cell r="B644" t="str">
            <v>52-191-643</v>
          </cell>
          <cell r="C644" t="str">
            <v>Nariño</v>
          </cell>
          <cell r="D644" t="str">
            <v>Fundación Righetto</v>
          </cell>
          <cell r="E644" t="str">
            <v>900137906-1</v>
          </cell>
          <cell r="F644" t="str">
            <v>Jose Luis Estrada Oliva</v>
          </cell>
          <cell r="G644"/>
          <cell r="H644" t="str">
            <v>Carrera 35 No. 17-26</v>
          </cell>
          <cell r="I644" t="str">
            <v>Pasto</v>
          </cell>
          <cell r="J644" t="str">
            <v>Pasto 2</v>
          </cell>
          <cell r="K644"/>
          <cell r="L644">
            <v>3152408764</v>
          </cell>
          <cell r="M644" t="str">
            <v>fundacionrighettosrpa@hotmail.com</v>
          </cell>
          <cell r="N644" t="str">
            <v>SRPA</v>
          </cell>
          <cell r="O644" t="str">
            <v>Apoyo postinstitucional – SRPA</v>
          </cell>
          <cell r="P644"/>
          <cell r="Q644" t="str">
            <v>SRPA</v>
          </cell>
          <cell r="R644"/>
          <cell r="S644" t="str">
            <v>380-2021</v>
          </cell>
          <cell r="T644">
            <v>40</v>
          </cell>
          <cell r="U644">
            <v>44545</v>
          </cell>
          <cell r="V644">
            <v>44546</v>
          </cell>
          <cell r="W644">
            <v>44773</v>
          </cell>
          <cell r="X644">
            <v>114859840</v>
          </cell>
          <cell r="Y644" t="str">
            <v>Mario Esteban Burbano Pinto</v>
          </cell>
          <cell r="Z644" t="str">
            <v>Profesional centro zonal</v>
          </cell>
        </row>
        <row r="645">
          <cell r="B645" t="str">
            <v>52-121-644</v>
          </cell>
          <cell r="C645" t="str">
            <v>Nariño</v>
          </cell>
          <cell r="D645" t="str">
            <v>Fundación familia entorno individuo - FEI</v>
          </cell>
          <cell r="E645" t="str">
            <v>900001876-4</v>
          </cell>
          <cell r="F645" t="str">
            <v>Jeisson Paul Cardona Garcia</v>
          </cell>
          <cell r="G645"/>
          <cell r="H645" t="str">
            <v>Calle 21E No. 4E -430</v>
          </cell>
          <cell r="I645" t="str">
            <v>Pasto</v>
          </cell>
          <cell r="J645" t="str">
            <v>Regional</v>
          </cell>
          <cell r="K645"/>
          <cell r="L645" t="str">
            <v>316 4234978- 3209886340</v>
          </cell>
          <cell r="M645" t="str">
            <v>fundacionfeipasto@gmail.com</v>
          </cell>
          <cell r="N645" t="str">
            <v>SRPA</v>
          </cell>
          <cell r="O645" t="str">
            <v>Centro transitorio</v>
          </cell>
          <cell r="P645"/>
          <cell r="Q645" t="str">
            <v>SRPA</v>
          </cell>
          <cell r="R645"/>
          <cell r="S645" t="str">
            <v>394-2021</v>
          </cell>
          <cell r="T645">
            <v>6</v>
          </cell>
          <cell r="U645">
            <v>44544</v>
          </cell>
          <cell r="V645">
            <v>44546</v>
          </cell>
          <cell r="W645">
            <v>44773</v>
          </cell>
          <cell r="X645">
            <v>92418363</v>
          </cell>
          <cell r="Y645" t="str">
            <v>Jeimy Carolina Caicedo Maturana</v>
          </cell>
          <cell r="Z645" t="str">
            <v>Profesional coordinación técnica Protección</v>
          </cell>
        </row>
        <row r="646">
          <cell r="B646" t="str">
            <v>52-121-645</v>
          </cell>
          <cell r="C646" t="str">
            <v>Nariño</v>
          </cell>
          <cell r="D646" t="str">
            <v>Fundación familia entorno individuo - FEI</v>
          </cell>
          <cell r="E646" t="str">
            <v>900001876-4</v>
          </cell>
          <cell r="F646" t="str">
            <v>Jeisson Paul Cardona Garcia</v>
          </cell>
          <cell r="G646"/>
          <cell r="H646" t="str">
            <v>Calle 21E No. 4E -430</v>
          </cell>
          <cell r="I646" t="str">
            <v>Pasto</v>
          </cell>
          <cell r="J646" t="str">
            <v>Regional</v>
          </cell>
          <cell r="K646"/>
          <cell r="L646" t="str">
            <v>316 4234978- 3209886340</v>
          </cell>
          <cell r="M646" t="str">
            <v>fundacionfeipasto@gmail.com</v>
          </cell>
          <cell r="N646" t="str">
            <v>SRPA</v>
          </cell>
          <cell r="O646" t="str">
            <v>Centro de internamiento preventivo</v>
          </cell>
          <cell r="P646"/>
          <cell r="Q646" t="str">
            <v>SRPA</v>
          </cell>
          <cell r="R646"/>
          <cell r="S646" t="str">
            <v>394-2021</v>
          </cell>
          <cell r="T646">
            <v>12</v>
          </cell>
          <cell r="U646">
            <v>44544</v>
          </cell>
          <cell r="V646">
            <v>44546</v>
          </cell>
          <cell r="W646">
            <v>44773</v>
          </cell>
          <cell r="X646">
            <v>198329826</v>
          </cell>
          <cell r="Y646" t="str">
            <v>Jeimy Carolina Caicedo Maturana</v>
          </cell>
          <cell r="Z646" t="str">
            <v>Profesional coordinación técnica Protección</v>
          </cell>
        </row>
        <row r="647">
          <cell r="B647" t="str">
            <v>52-121-646</v>
          </cell>
          <cell r="C647" t="str">
            <v>Nariño</v>
          </cell>
          <cell r="D647" t="str">
            <v>Fundación familia entorno individuo - FEI</v>
          </cell>
          <cell r="E647" t="str">
            <v>900001876-4</v>
          </cell>
          <cell r="F647" t="str">
            <v>Jeisson Paul Cardona Garcia</v>
          </cell>
          <cell r="G647"/>
          <cell r="H647" t="str">
            <v>Calle 21E No. 4E -430</v>
          </cell>
          <cell r="I647" t="str">
            <v>Pasto</v>
          </cell>
          <cell r="J647" t="str">
            <v>Regional</v>
          </cell>
          <cell r="K647"/>
          <cell r="L647" t="str">
            <v>316 4234978- 3209886340</v>
          </cell>
          <cell r="M647" t="str">
            <v>fundacionfeipasto@gmail.com</v>
          </cell>
          <cell r="N647" t="str">
            <v>SRPA</v>
          </cell>
          <cell r="O647" t="str">
            <v>Centro de atención especializada</v>
          </cell>
          <cell r="P647"/>
          <cell r="Q647" t="str">
            <v>SRPA</v>
          </cell>
          <cell r="R647"/>
          <cell r="S647" t="str">
            <v>394-2021</v>
          </cell>
          <cell r="T647">
            <v>43</v>
          </cell>
          <cell r="U647">
            <v>44544</v>
          </cell>
          <cell r="V647">
            <v>44546</v>
          </cell>
          <cell r="W647">
            <v>44773</v>
          </cell>
          <cell r="X647">
            <v>712304761</v>
          </cell>
          <cell r="Y647" t="str">
            <v>Jeimy Carolina Caicedo Maturana</v>
          </cell>
          <cell r="Z647" t="str">
            <v>Profesional coordinación técnica Protección</v>
          </cell>
        </row>
        <row r="648">
          <cell r="B648" t="str">
            <v>52-121-647</v>
          </cell>
          <cell r="C648" t="str">
            <v>Nariño</v>
          </cell>
          <cell r="D648" t="str">
            <v>Fundación familia entorno individuo - FEI</v>
          </cell>
          <cell r="E648" t="str">
            <v>900001876-4</v>
          </cell>
          <cell r="F648" t="str">
            <v>Jeisson Paul Cardona Garcia</v>
          </cell>
          <cell r="G648"/>
          <cell r="H648" t="str">
            <v>Calle 21E No. 4E -430</v>
          </cell>
          <cell r="I648" t="str">
            <v>Pasto</v>
          </cell>
          <cell r="J648" t="str">
            <v>Regional</v>
          </cell>
          <cell r="K648"/>
          <cell r="L648" t="str">
            <v>316 4234978- 3209886340</v>
          </cell>
          <cell r="M648" t="str">
            <v>fundacionfeipasto@gmail.com</v>
          </cell>
          <cell r="N648" t="str">
            <v>SRPA</v>
          </cell>
          <cell r="O648" t="str">
            <v>Internado RAJ</v>
          </cell>
          <cell r="P648"/>
          <cell r="Q648" t="str">
            <v>RAJ</v>
          </cell>
          <cell r="R648"/>
          <cell r="S648" t="str">
            <v>394-2021</v>
          </cell>
          <cell r="T648">
            <v>45</v>
          </cell>
          <cell r="U648">
            <v>44544</v>
          </cell>
          <cell r="V648">
            <v>44546</v>
          </cell>
          <cell r="W648">
            <v>44773</v>
          </cell>
          <cell r="X648">
            <v>576906435</v>
          </cell>
          <cell r="Y648" t="str">
            <v>Jeimy Carolina Caicedo Maturana</v>
          </cell>
          <cell r="Z648" t="str">
            <v>Profesional coordinación técnica Protección</v>
          </cell>
        </row>
        <row r="649">
          <cell r="B649" t="str">
            <v>52-191-648</v>
          </cell>
          <cell r="C649" t="str">
            <v>Nariño</v>
          </cell>
          <cell r="D649" t="str">
            <v>Fundación Righetto</v>
          </cell>
          <cell r="E649" t="str">
            <v>900137906-1</v>
          </cell>
          <cell r="F649" t="str">
            <v>Jose Luis Estrada Oliva</v>
          </cell>
          <cell r="G649"/>
          <cell r="H649" t="str">
            <v>Carrera 35 No. 17-26</v>
          </cell>
          <cell r="I649" t="str">
            <v>Pasto</v>
          </cell>
          <cell r="J649" t="str">
            <v>Pasto 2</v>
          </cell>
          <cell r="K649"/>
          <cell r="L649">
            <v>3152408764</v>
          </cell>
          <cell r="M649" t="str">
            <v>fundacionrighettosrpa@hotmail.com</v>
          </cell>
          <cell r="N649" t="str">
            <v>SRPA</v>
          </cell>
          <cell r="O649" t="str">
            <v>Libertad vigilada – asistida</v>
          </cell>
          <cell r="P649"/>
          <cell r="Q649" t="str">
            <v>SRPA</v>
          </cell>
          <cell r="R649"/>
          <cell r="S649" t="str">
            <v>395-2021</v>
          </cell>
          <cell r="T649">
            <v>33</v>
          </cell>
          <cell r="U649">
            <v>44544</v>
          </cell>
          <cell r="V649">
            <v>44546</v>
          </cell>
          <cell r="W649">
            <v>44773</v>
          </cell>
          <cell r="X649">
            <v>119674731</v>
          </cell>
          <cell r="Y649" t="str">
            <v>Mario Esteban Burbano Pinto</v>
          </cell>
          <cell r="Z649" t="str">
            <v>Profesional centro zonal</v>
          </cell>
        </row>
        <row r="650">
          <cell r="B650" t="str">
            <v>52-191-649</v>
          </cell>
          <cell r="C650" t="str">
            <v>Nariño</v>
          </cell>
          <cell r="D650" t="str">
            <v>Fundación Righetto</v>
          </cell>
          <cell r="E650" t="str">
            <v>900137906-1</v>
          </cell>
          <cell r="F650" t="str">
            <v>Jose Luis Estrada Oliva</v>
          </cell>
          <cell r="G650"/>
          <cell r="H650" t="str">
            <v>Carrera 35 No. 17-26</v>
          </cell>
          <cell r="I650" t="str">
            <v>Pasto</v>
          </cell>
          <cell r="J650" t="str">
            <v>Pasto 2</v>
          </cell>
          <cell r="K650"/>
          <cell r="L650">
            <v>3152408764</v>
          </cell>
          <cell r="M650" t="str">
            <v>fundacionrighettosrpa@hotmail.com</v>
          </cell>
          <cell r="N650" t="str">
            <v>SRPA</v>
          </cell>
          <cell r="O650" t="str">
            <v>Semicerrado externado</v>
          </cell>
          <cell r="P650" t="str">
            <v>Jornada completa</v>
          </cell>
          <cell r="Q650" t="str">
            <v>SRPA</v>
          </cell>
          <cell r="R650"/>
          <cell r="S650" t="str">
            <v>396-2021</v>
          </cell>
          <cell r="T650">
            <v>10</v>
          </cell>
          <cell r="U650">
            <v>44544</v>
          </cell>
          <cell r="V650">
            <v>44546</v>
          </cell>
          <cell r="W650">
            <v>44773</v>
          </cell>
          <cell r="X650">
            <v>74104480</v>
          </cell>
          <cell r="Y650" t="str">
            <v>Mario Esteban Burbano Pinto</v>
          </cell>
          <cell r="Z650" t="str">
            <v>Profesional centro zonal</v>
          </cell>
        </row>
        <row r="651">
          <cell r="B651" t="str">
            <v>52-251-650</v>
          </cell>
          <cell r="C651" t="str">
            <v>Nariño</v>
          </cell>
          <cell r="D651" t="str">
            <v>Secretariado diocesano de pastoral social</v>
          </cell>
          <cell r="E651" t="str">
            <v>837000332-7</v>
          </cell>
          <cell r="F651" t="str">
            <v>Vicente Legarda Revelo</v>
          </cell>
          <cell r="G651"/>
          <cell r="H651" t="str">
            <v>Carrera 3D No. 3A-39</v>
          </cell>
          <cell r="I651" t="str">
            <v>Ipiales</v>
          </cell>
          <cell r="J651" t="str">
            <v>Ipiales</v>
          </cell>
          <cell r="K651">
            <v>7337399</v>
          </cell>
          <cell r="L651">
            <v>3183150085</v>
          </cell>
          <cell r="M651" t="str">
            <v>psipialescoordinacionicbf@gmail.com</v>
          </cell>
          <cell r="N651" t="str">
            <v>SRPA</v>
          </cell>
          <cell r="O651" t="str">
            <v>Libertad vigilada – asistida</v>
          </cell>
          <cell r="P651"/>
          <cell r="Q651" t="str">
            <v>SRPA</v>
          </cell>
          <cell r="R651"/>
          <cell r="S651" t="str">
            <v>397-2021</v>
          </cell>
          <cell r="T651">
            <v>15</v>
          </cell>
          <cell r="U651">
            <v>44545</v>
          </cell>
          <cell r="V651">
            <v>44546</v>
          </cell>
          <cell r="W651">
            <v>44773</v>
          </cell>
          <cell r="X651">
            <v>54397605</v>
          </cell>
          <cell r="Y651" t="str">
            <v>Magali Del Socorro Puenayan Tupue</v>
          </cell>
          <cell r="Z651" t="str">
            <v>Profesional centro zonal</v>
          </cell>
        </row>
        <row r="652">
          <cell r="B652" t="str">
            <v>52-191-651</v>
          </cell>
          <cell r="C652" t="str">
            <v>Nariño</v>
          </cell>
          <cell r="D652" t="str">
            <v>Fundación Righetto</v>
          </cell>
          <cell r="E652" t="str">
            <v>900137906-1</v>
          </cell>
          <cell r="F652" t="str">
            <v>Jose Luis Estrada Oliva</v>
          </cell>
          <cell r="G652"/>
          <cell r="H652" t="str">
            <v>Carrera 35 No. 17-26</v>
          </cell>
          <cell r="I652" t="str">
            <v>Pasto</v>
          </cell>
          <cell r="J652" t="str">
            <v>Pasto 2</v>
          </cell>
          <cell r="K652"/>
          <cell r="L652">
            <v>3152408764</v>
          </cell>
          <cell r="M652" t="str">
            <v>fundacionrighettosrpa@hotmail.com</v>
          </cell>
          <cell r="N652" t="str">
            <v>SRPA</v>
          </cell>
          <cell r="O652" t="str">
            <v>Intervención de apoyo RAJ</v>
          </cell>
          <cell r="P652"/>
          <cell r="Q652" t="str">
            <v>RAJ</v>
          </cell>
          <cell r="R652"/>
          <cell r="S652" t="str">
            <v>398-2021</v>
          </cell>
          <cell r="T652">
            <v>67</v>
          </cell>
          <cell r="U652">
            <v>44545</v>
          </cell>
          <cell r="V652">
            <v>44546</v>
          </cell>
          <cell r="W652">
            <v>44773</v>
          </cell>
          <cell r="X652">
            <v>185703398</v>
          </cell>
          <cell r="Y652" t="str">
            <v>Mario Esteban Burbano Pinto</v>
          </cell>
          <cell r="Z652" t="str">
            <v>Profesional centro zonal</v>
          </cell>
        </row>
        <row r="653">
          <cell r="B653" t="str">
            <v>52-191-652</v>
          </cell>
          <cell r="C653" t="str">
            <v>Nariño</v>
          </cell>
          <cell r="D653" t="str">
            <v>Fundación Righetto</v>
          </cell>
          <cell r="E653" t="str">
            <v>900137906-1</v>
          </cell>
          <cell r="F653" t="str">
            <v>Jose Luis Estrada Oliva</v>
          </cell>
          <cell r="G653"/>
          <cell r="H653" t="str">
            <v>Carrera 35 No. 17-26</v>
          </cell>
          <cell r="I653" t="str">
            <v>Pasto</v>
          </cell>
          <cell r="J653" t="str">
            <v>Pasto 2</v>
          </cell>
          <cell r="K653"/>
          <cell r="L653">
            <v>3152408764</v>
          </cell>
          <cell r="M653" t="str">
            <v>fundacionrighettosrpa@hotmail.com</v>
          </cell>
          <cell r="N653" t="str">
            <v>SRPA</v>
          </cell>
          <cell r="O653" t="str">
            <v>Semicerrado externado</v>
          </cell>
          <cell r="P653" t="str">
            <v>Media jornada</v>
          </cell>
          <cell r="Q653" t="str">
            <v>SRPA</v>
          </cell>
          <cell r="R653"/>
          <cell r="S653" t="str">
            <v>399-2021</v>
          </cell>
          <cell r="T653">
            <v>18</v>
          </cell>
          <cell r="U653">
            <v>44544</v>
          </cell>
          <cell r="V653">
            <v>44546</v>
          </cell>
          <cell r="W653">
            <v>44773</v>
          </cell>
          <cell r="X653">
            <v>78698772</v>
          </cell>
          <cell r="Y653" t="str">
            <v>Mario Esteban Burbano Pinto</v>
          </cell>
          <cell r="Z653" t="str">
            <v>Profesional centro zonal</v>
          </cell>
        </row>
        <row r="654">
          <cell r="B654" t="str">
            <v>52-109-653</v>
          </cell>
          <cell r="C654" t="str">
            <v>Nariño</v>
          </cell>
          <cell r="D654" t="str">
            <v>Fundación de promoción integral y trabajo comunitario corazón de María - PROINCO</v>
          </cell>
          <cell r="E654" t="str">
            <v>891200242-7</v>
          </cell>
          <cell r="F654" t="str">
            <v>Zuleima Cristina Baron Porras</v>
          </cell>
          <cell r="G654"/>
          <cell r="H654" t="str">
            <v>Calle 8 No. 22F-85 Barrio Obrero</v>
          </cell>
          <cell r="I654" t="str">
            <v>Pasto</v>
          </cell>
          <cell r="J654" t="str">
            <v>Pasto 2</v>
          </cell>
          <cell r="K654">
            <v>7222288</v>
          </cell>
          <cell r="L654" t="str">
            <v>3176467305-3168336862</v>
          </cell>
          <cell r="M654" t="str">
            <v>cbaron@funproinco.org</v>
          </cell>
          <cell r="N654" t="str">
            <v>SRPA</v>
          </cell>
          <cell r="O654" t="str">
            <v>Externado RAJ</v>
          </cell>
          <cell r="P654" t="str">
            <v>Media jornada</v>
          </cell>
          <cell r="Q654" t="str">
            <v>RAJ</v>
          </cell>
          <cell r="R654"/>
          <cell r="S654" t="str">
            <v>401-2021</v>
          </cell>
          <cell r="T654">
            <v>18</v>
          </cell>
          <cell r="U654">
            <v>44545</v>
          </cell>
          <cell r="V654">
            <v>44546</v>
          </cell>
          <cell r="W654">
            <v>44773</v>
          </cell>
          <cell r="X654">
            <v>77203989</v>
          </cell>
          <cell r="Y654" t="str">
            <v>Angela Ximena Florez</v>
          </cell>
          <cell r="Z654" t="str">
            <v>Profesional centro zonal</v>
          </cell>
        </row>
        <row r="655">
          <cell r="B655" t="str">
            <v>52-251-654</v>
          </cell>
          <cell r="C655" t="str">
            <v>Nariño</v>
          </cell>
          <cell r="D655" t="str">
            <v>Secretariado diocesano de pastoral social</v>
          </cell>
          <cell r="E655" t="str">
            <v>837000332-7</v>
          </cell>
          <cell r="F655" t="str">
            <v>Vicente Legarda Revelo</v>
          </cell>
          <cell r="G655"/>
          <cell r="H655" t="str">
            <v>Carrera 3D No. 3A-39</v>
          </cell>
          <cell r="I655" t="str">
            <v>Ipiales</v>
          </cell>
          <cell r="J655" t="str">
            <v>Ipiales</v>
          </cell>
          <cell r="K655">
            <v>7337399</v>
          </cell>
          <cell r="L655">
            <v>3183150085</v>
          </cell>
          <cell r="M655" t="str">
            <v>psipialescoordinacionicbf@gmail.com</v>
          </cell>
          <cell r="N655" t="str">
            <v>SRPA</v>
          </cell>
          <cell r="O655" t="str">
            <v>Intervención de apoyo RAJ</v>
          </cell>
          <cell r="P655"/>
          <cell r="Q655" t="str">
            <v>RAJ</v>
          </cell>
          <cell r="R655"/>
          <cell r="S655" t="str">
            <v>405-2021</v>
          </cell>
          <cell r="T655">
            <v>18</v>
          </cell>
          <cell r="U655">
            <v>44545</v>
          </cell>
          <cell r="V655">
            <v>44546</v>
          </cell>
          <cell r="W655">
            <v>44773</v>
          </cell>
          <cell r="X655">
            <v>49890465</v>
          </cell>
          <cell r="Y655" t="str">
            <v>Magali Del Socorro Puenayan Tupue</v>
          </cell>
          <cell r="Z655" t="str">
            <v>Profesional centro zonal</v>
          </cell>
        </row>
        <row r="656">
          <cell r="B656" t="str">
            <v>54-59-655</v>
          </cell>
          <cell r="C656" t="str">
            <v>Norte_de_Santander</v>
          </cell>
          <cell r="D656" t="str">
            <v>Corporación de profesionales para el desarrollo integral comunitario</v>
          </cell>
          <cell r="E656" t="str">
            <v>804003003-2</v>
          </cell>
          <cell r="F656" t="str">
            <v>Maria Estela Contreras Antolinez</v>
          </cell>
          <cell r="G656"/>
          <cell r="H656" t="str">
            <v>Calle 6N No. 5-20 Barrio pescadero</v>
          </cell>
          <cell r="I656" t="str">
            <v>Cúcuta</v>
          </cell>
          <cell r="J656" t="str">
            <v>GAT</v>
          </cell>
          <cell r="K656">
            <v>5723422</v>
          </cell>
          <cell r="L656">
            <v>3158020261</v>
          </cell>
          <cell r="M656" t="str">
            <v>maritza.hernandez@corprodinco.org</v>
          </cell>
          <cell r="N656" t="str">
            <v>SRD</v>
          </cell>
          <cell r="O656" t="str">
            <v>Externado</v>
          </cell>
          <cell r="P656" t="str">
            <v>Media jornada</v>
          </cell>
          <cell r="Q656" t="str">
            <v>Con PARD</v>
          </cell>
          <cell r="R656"/>
          <cell r="S656">
            <v>242</v>
          </cell>
          <cell r="T656">
            <v>105</v>
          </cell>
          <cell r="U656">
            <v>44547</v>
          </cell>
          <cell r="V656">
            <v>44546</v>
          </cell>
          <cell r="W656">
            <v>44773</v>
          </cell>
          <cell r="X656">
            <v>430312785</v>
          </cell>
          <cell r="Y656" t="str">
            <v>Diana Jasmin Rodriguez</v>
          </cell>
          <cell r="Z656" t="str">
            <v>Profesional coordinación técnica Protección</v>
          </cell>
        </row>
        <row r="657">
          <cell r="B657" t="str">
            <v>54-242-656</v>
          </cell>
          <cell r="C657" t="str">
            <v>Norte_de_Santander</v>
          </cell>
          <cell r="D657" t="str">
            <v>ONG Crecer en familia</v>
          </cell>
          <cell r="E657" t="str">
            <v>805020621-1</v>
          </cell>
          <cell r="F657" t="str">
            <v>Zulamita Ana Liliana Kaim Torres</v>
          </cell>
          <cell r="G657" t="str">
            <v>Sede Niñas</v>
          </cell>
          <cell r="H657" t="str">
            <v>Calle 4 No. 1-45 Barrio Colsag</v>
          </cell>
          <cell r="I657" t="str">
            <v>Cúcuta</v>
          </cell>
          <cell r="J657" t="str">
            <v>GAT</v>
          </cell>
          <cell r="K657"/>
          <cell r="L657">
            <v>3154108296</v>
          </cell>
          <cell r="M657" t="str">
            <v>ongvidaencallecolsag@gmail.com</v>
          </cell>
          <cell r="N657" t="str">
            <v>SRD</v>
          </cell>
          <cell r="O657" t="str">
            <v>Internado</v>
          </cell>
          <cell r="P657"/>
          <cell r="Q657" t="str">
            <v>Con PARD</v>
          </cell>
          <cell r="R657"/>
          <cell r="S657">
            <v>243</v>
          </cell>
          <cell r="T657">
            <v>80</v>
          </cell>
          <cell r="U657">
            <v>44547</v>
          </cell>
          <cell r="V657">
            <v>44546</v>
          </cell>
          <cell r="W657">
            <v>44773</v>
          </cell>
          <cell r="X657">
            <v>897124240</v>
          </cell>
          <cell r="Y657" t="str">
            <v>Diana Jasmin Rodriguez</v>
          </cell>
          <cell r="Z657" t="str">
            <v>Profesional coordinación técnica Protección</v>
          </cell>
        </row>
        <row r="658">
          <cell r="B658" t="str">
            <v>54-242-657</v>
          </cell>
          <cell r="C658" t="str">
            <v>Norte_de_Santander</v>
          </cell>
          <cell r="D658" t="str">
            <v>ONG Crecer en familia</v>
          </cell>
          <cell r="E658" t="str">
            <v>805020621-1</v>
          </cell>
          <cell r="F658" t="str">
            <v>Zulamita Ana Liliana Kaim Torres</v>
          </cell>
          <cell r="G658" t="str">
            <v>Sede Niños</v>
          </cell>
          <cell r="H658" t="str">
            <v>Avenida 16 No. 9-62 Barrio San Miguel</v>
          </cell>
          <cell r="I658" t="str">
            <v>Cúcuta</v>
          </cell>
          <cell r="J658" t="str">
            <v>GAT</v>
          </cell>
          <cell r="K658"/>
          <cell r="L658">
            <v>3223064166</v>
          </cell>
          <cell r="M658" t="str">
            <v>vidaencallesanmiguel@gmail.com</v>
          </cell>
          <cell r="N658" t="str">
            <v>SRD</v>
          </cell>
          <cell r="O658" t="str">
            <v>Internado</v>
          </cell>
          <cell r="P658"/>
          <cell r="Q658" t="str">
            <v>Con PARD</v>
          </cell>
          <cell r="R658"/>
          <cell r="S658">
            <v>243</v>
          </cell>
          <cell r="T658"/>
          <cell r="U658">
            <v>44547</v>
          </cell>
          <cell r="V658">
            <v>44546</v>
          </cell>
          <cell r="W658">
            <v>44773</v>
          </cell>
          <cell r="X658"/>
          <cell r="Y658" t="str">
            <v>Diana Jasmin Rodriguez</v>
          </cell>
          <cell r="Z658" t="str">
            <v>Profesional coordinación técnica Protección</v>
          </cell>
        </row>
        <row r="659">
          <cell r="B659" t="str">
            <v>54-242-658</v>
          </cell>
          <cell r="C659" t="str">
            <v>Norte_de_Santander</v>
          </cell>
          <cell r="D659" t="str">
            <v>ONG Crecer en familia</v>
          </cell>
          <cell r="E659" t="str">
            <v>805020621-1</v>
          </cell>
          <cell r="F659" t="str">
            <v>Zulamita Ana Liliana Kaim Torres</v>
          </cell>
          <cell r="G659"/>
          <cell r="H659" t="str">
            <v>Avenida 7 No. 22-54 Barrio Patio Centro - Los patios</v>
          </cell>
          <cell r="I659" t="str">
            <v>Cúcuta</v>
          </cell>
          <cell r="J659" t="str">
            <v>GAT</v>
          </cell>
          <cell r="K659">
            <v>5775494</v>
          </cell>
          <cell r="L659">
            <v>3007477475</v>
          </cell>
          <cell r="M659" t="str">
            <v>centroemergenciaongcucuta@gmail.com</v>
          </cell>
          <cell r="N659" t="str">
            <v>SRD</v>
          </cell>
          <cell r="O659" t="str">
            <v>Centro de emergencia</v>
          </cell>
          <cell r="P659"/>
          <cell r="Q659" t="str">
            <v>Con PARD</v>
          </cell>
          <cell r="R659"/>
          <cell r="S659">
            <v>244</v>
          </cell>
          <cell r="T659">
            <v>35</v>
          </cell>
          <cell r="U659">
            <v>44546</v>
          </cell>
          <cell r="V659">
            <v>44546</v>
          </cell>
          <cell r="W659">
            <v>44773</v>
          </cell>
          <cell r="X659">
            <v>470139740</v>
          </cell>
          <cell r="Y659" t="str">
            <v>Claudia Ximena Pabón</v>
          </cell>
          <cell r="Z659" t="str">
            <v>Profesional coordinación técnica Protección</v>
          </cell>
        </row>
        <row r="660">
          <cell r="B660" t="str">
            <v>54-242-659</v>
          </cell>
          <cell r="C660" t="str">
            <v>Norte_de_Santander</v>
          </cell>
          <cell r="D660" t="str">
            <v>ONG Crecer en familia</v>
          </cell>
          <cell r="E660" t="str">
            <v>805020621-1</v>
          </cell>
          <cell r="F660" t="str">
            <v>Zulamita Ana Liliana Kaim Torres</v>
          </cell>
          <cell r="G660"/>
          <cell r="H660" t="str">
            <v>Calle 21 No. 0B-40 Barrio blanco</v>
          </cell>
          <cell r="I660" t="str">
            <v>Cúcuta</v>
          </cell>
          <cell r="J660" t="str">
            <v>GAT</v>
          </cell>
          <cell r="K660"/>
          <cell r="L660">
            <v>3147872339</v>
          </cell>
          <cell r="M660" t="str">
            <v>crecefamiliahogaresustitutosns@gmail.com</v>
          </cell>
          <cell r="N660" t="str">
            <v>SRD</v>
          </cell>
          <cell r="O660" t="str">
            <v>Hogar sustituto entidad</v>
          </cell>
          <cell r="P660"/>
          <cell r="Q660" t="str">
            <v>HS: Vulneración - Discapacidad</v>
          </cell>
          <cell r="R660"/>
          <cell r="S660">
            <v>245</v>
          </cell>
          <cell r="T660">
            <v>429</v>
          </cell>
          <cell r="U660">
            <v>44547</v>
          </cell>
          <cell r="V660">
            <v>44546</v>
          </cell>
          <cell r="W660">
            <v>44773</v>
          </cell>
          <cell r="X660">
            <v>4430093865</v>
          </cell>
          <cell r="Y660" t="str">
            <v>Claudia Ximena Pabón</v>
          </cell>
          <cell r="Z660" t="str">
            <v>Profesional coordinación técnica Protección</v>
          </cell>
        </row>
        <row r="661">
          <cell r="B661" t="str">
            <v>54-233-660</v>
          </cell>
          <cell r="C661" t="str">
            <v>Norte_de_Santander</v>
          </cell>
          <cell r="D661" t="str">
            <v>Instituto la esperanza</v>
          </cell>
          <cell r="E661" t="str">
            <v>890500623-3</v>
          </cell>
          <cell r="F661" t="str">
            <v>Ana Helena Vega De Camargo</v>
          </cell>
          <cell r="G661"/>
          <cell r="H661" t="str">
            <v>Kilómetro 1.5 altos del trapiche anillo vial Lomitas</v>
          </cell>
          <cell r="I661" t="str">
            <v>Villa Del Rosario</v>
          </cell>
          <cell r="J661" t="str">
            <v>GAT</v>
          </cell>
          <cell r="K661">
            <v>5751239</v>
          </cell>
          <cell r="L661">
            <v>3132844042</v>
          </cell>
          <cell r="M661" t="str">
            <v>internadolaesperanza@hotmail.com</v>
          </cell>
          <cell r="N661" t="str">
            <v>SRD</v>
          </cell>
          <cell r="O661" t="str">
            <v>Internado</v>
          </cell>
          <cell r="P661"/>
          <cell r="Q661" t="str">
            <v>Discapacidad</v>
          </cell>
          <cell r="R661" t="str">
            <v>Intelectual</v>
          </cell>
          <cell r="S661">
            <v>246</v>
          </cell>
          <cell r="T661">
            <v>63</v>
          </cell>
          <cell r="U661">
            <v>44546</v>
          </cell>
          <cell r="V661">
            <v>44546</v>
          </cell>
          <cell r="W661">
            <v>44773</v>
          </cell>
          <cell r="X661">
            <v>811292192</v>
          </cell>
          <cell r="Y661" t="str">
            <v>Sara Patricia Lopez</v>
          </cell>
          <cell r="Z661" t="str">
            <v>Profesional coordinación técnica Protección</v>
          </cell>
        </row>
        <row r="662">
          <cell r="B662" t="str">
            <v>54-123-661</v>
          </cell>
          <cell r="C662" t="str">
            <v>Norte_de_Santander</v>
          </cell>
          <cell r="D662" t="str">
            <v>Fundación familiar pro rehabilitación de farmacodependientes FFARO</v>
          </cell>
          <cell r="E662" t="str">
            <v>800034694-1</v>
          </cell>
          <cell r="F662" t="str">
            <v>Luis Edier Usma Osorio</v>
          </cell>
          <cell r="G662" t="str">
            <v>Santiago Apostol</v>
          </cell>
          <cell r="H662" t="str">
            <v>Casa A lote 11 urbanización la Carolina</v>
          </cell>
          <cell r="I662" t="str">
            <v>Cúcuta</v>
          </cell>
          <cell r="J662" t="str">
            <v>GAT</v>
          </cell>
          <cell r="K662"/>
          <cell r="L662">
            <v>3214310951</v>
          </cell>
          <cell r="M662" t="str">
            <v>sedesantiago@fundacionfaro.org</v>
          </cell>
          <cell r="N662" t="str">
            <v>SRPA</v>
          </cell>
          <cell r="O662" t="str">
            <v>Centro de emergencia RAJ</v>
          </cell>
          <cell r="P662"/>
          <cell r="Q662" t="str">
            <v>RAJ</v>
          </cell>
          <cell r="R662"/>
          <cell r="S662">
            <v>247</v>
          </cell>
          <cell r="T662">
            <v>5</v>
          </cell>
          <cell r="U662">
            <v>44547</v>
          </cell>
          <cell r="V662">
            <v>44546</v>
          </cell>
          <cell r="W662">
            <v>44773</v>
          </cell>
          <cell r="X662">
            <v>75192785</v>
          </cell>
          <cell r="Y662" t="str">
            <v>Beatriz Fiallo Martinez</v>
          </cell>
          <cell r="Z662" t="str">
            <v>Profesional coordinación técnica Protección</v>
          </cell>
        </row>
        <row r="663">
          <cell r="B663" t="str">
            <v>54-123-662</v>
          </cell>
          <cell r="C663" t="str">
            <v>Norte_de_Santander</v>
          </cell>
          <cell r="D663" t="str">
            <v>Fundación familiar pro rehabilitación de farmacodependientes FFARO</v>
          </cell>
          <cell r="E663" t="str">
            <v>800034694-1</v>
          </cell>
          <cell r="F663" t="str">
            <v>Luis Edier Usma Osorio</v>
          </cell>
          <cell r="G663"/>
          <cell r="H663" t="str">
            <v>Casa A lote 11 urbanización la Carolina</v>
          </cell>
          <cell r="I663" t="str">
            <v>Cúcuta</v>
          </cell>
          <cell r="J663" t="str">
            <v>GAT</v>
          </cell>
          <cell r="K663"/>
          <cell r="L663">
            <v>3214310951</v>
          </cell>
          <cell r="M663" t="str">
            <v>sedesantiago@fundacionfaro.org</v>
          </cell>
          <cell r="N663" t="str">
            <v>SRPA</v>
          </cell>
          <cell r="O663" t="str">
            <v>Internado RAJ</v>
          </cell>
          <cell r="P663"/>
          <cell r="Q663" t="str">
            <v>RAJ</v>
          </cell>
          <cell r="R663"/>
          <cell r="S663">
            <v>247</v>
          </cell>
          <cell r="T663">
            <v>32</v>
          </cell>
          <cell r="U663">
            <v>44547</v>
          </cell>
          <cell r="V663">
            <v>44546</v>
          </cell>
          <cell r="W663">
            <v>44773</v>
          </cell>
          <cell r="X663">
            <v>410244576</v>
          </cell>
          <cell r="Y663" t="str">
            <v>Beatriz Fiallo Martinez</v>
          </cell>
          <cell r="Z663" t="str">
            <v>Profesional coordinación técnica Protección</v>
          </cell>
        </row>
        <row r="664">
          <cell r="B664" t="str">
            <v>54-123-663</v>
          </cell>
          <cell r="C664" t="str">
            <v>Norte_de_Santander</v>
          </cell>
          <cell r="D664" t="str">
            <v>Fundación familiar pro rehabilitación de farmacodependientes FFARO</v>
          </cell>
          <cell r="E664" t="str">
            <v>800034694-1</v>
          </cell>
          <cell r="F664" t="str">
            <v>Luis Edier Usma Osorio</v>
          </cell>
          <cell r="G664" t="str">
            <v>San Jose</v>
          </cell>
          <cell r="H664" t="str">
            <v>Calle 11 No. 3-26 Barrio Aeropuerto</v>
          </cell>
          <cell r="I664" t="str">
            <v>Cúcuta</v>
          </cell>
          <cell r="J664" t="str">
            <v>GAT</v>
          </cell>
          <cell r="K664"/>
          <cell r="L664">
            <v>3138011382</v>
          </cell>
          <cell r="M664" t="str">
            <v>sanjose@fundacionfaro.org</v>
          </cell>
          <cell r="N664" t="str">
            <v>SRPA</v>
          </cell>
          <cell r="O664" t="str">
            <v>Semicerrado internado</v>
          </cell>
          <cell r="P664"/>
          <cell r="Q664" t="str">
            <v>SRPA</v>
          </cell>
          <cell r="R664"/>
          <cell r="S664">
            <v>248</v>
          </cell>
          <cell r="T664">
            <v>44</v>
          </cell>
          <cell r="U664">
            <v>44547</v>
          </cell>
          <cell r="V664">
            <v>44546</v>
          </cell>
          <cell r="W664">
            <v>44773</v>
          </cell>
          <cell r="X664">
            <v>577007840</v>
          </cell>
          <cell r="Y664" t="str">
            <v>Beatriz Fiallo Martinez</v>
          </cell>
          <cell r="Z664" t="str">
            <v>Profesional coordinación técnica Protección</v>
          </cell>
        </row>
        <row r="665">
          <cell r="B665" t="str">
            <v>54-242-664</v>
          </cell>
          <cell r="C665" t="str">
            <v>Norte_de_Santander</v>
          </cell>
          <cell r="D665" t="str">
            <v>ONG Crecer en familia</v>
          </cell>
          <cell r="E665" t="str">
            <v>805020621-1</v>
          </cell>
          <cell r="F665" t="str">
            <v>Zulamita Ana Liliana Kaim Torres</v>
          </cell>
          <cell r="G665"/>
          <cell r="H665" t="str">
            <v>Calle 21 No. 0B-39 Barrio blanco</v>
          </cell>
          <cell r="I665" t="str">
            <v>Cúcuta</v>
          </cell>
          <cell r="J665" t="str">
            <v>GAT</v>
          </cell>
          <cell r="K665"/>
          <cell r="L665">
            <v>3175761624</v>
          </cell>
          <cell r="M665" t="str">
            <v>crecefamilia.lib.vigilada@gmail.com</v>
          </cell>
          <cell r="N665" t="str">
            <v>SRPA</v>
          </cell>
          <cell r="O665" t="str">
            <v>Libertad vigilada – asistida</v>
          </cell>
          <cell r="P665"/>
          <cell r="Q665" t="str">
            <v>SRPA</v>
          </cell>
          <cell r="R665"/>
          <cell r="S665">
            <v>249</v>
          </cell>
          <cell r="T665">
            <v>80</v>
          </cell>
          <cell r="U665">
            <v>44546</v>
          </cell>
          <cell r="V665">
            <v>44546</v>
          </cell>
          <cell r="W665">
            <v>44773</v>
          </cell>
          <cell r="X665">
            <v>290120560</v>
          </cell>
          <cell r="Y665" t="str">
            <v>Diana Jasmin Rodriguez</v>
          </cell>
          <cell r="Z665" t="str">
            <v>Profesional coordinación técnica Protección</v>
          </cell>
        </row>
        <row r="666">
          <cell r="B666" t="str">
            <v>54-242-665</v>
          </cell>
          <cell r="C666" t="str">
            <v>Norte_de_Santander</v>
          </cell>
          <cell r="D666" t="str">
            <v>ONG Crecer en familia</v>
          </cell>
          <cell r="E666" t="str">
            <v>805020621-1</v>
          </cell>
          <cell r="F666" t="str">
            <v>Zulamita Ana Liliana Kaim Torres</v>
          </cell>
          <cell r="G666"/>
          <cell r="H666" t="str">
            <v>Carrera 28 No. 8-32 barrio Sequisentenario</v>
          </cell>
          <cell r="I666" t="str">
            <v>Ocaña</v>
          </cell>
          <cell r="J666" t="str">
            <v>GAT</v>
          </cell>
          <cell r="K666"/>
          <cell r="L666">
            <v>3175761624</v>
          </cell>
          <cell r="M666" t="str">
            <v>crecefamilia.lib.vigilada@gmail.com</v>
          </cell>
          <cell r="N666" t="str">
            <v>SRPA</v>
          </cell>
          <cell r="O666" t="str">
            <v>Libertad vigilada – asistida</v>
          </cell>
          <cell r="P666"/>
          <cell r="Q666" t="str">
            <v>SRPA</v>
          </cell>
          <cell r="R666"/>
          <cell r="S666">
            <v>249</v>
          </cell>
          <cell r="T666"/>
          <cell r="U666">
            <v>44546</v>
          </cell>
          <cell r="V666">
            <v>44546</v>
          </cell>
          <cell r="W666">
            <v>44773</v>
          </cell>
          <cell r="X666"/>
          <cell r="Y666" t="str">
            <v>Diana Jasmin Rodriguez</v>
          </cell>
          <cell r="Z666" t="str">
            <v>Profesional coordinación técnica Protección</v>
          </cell>
        </row>
        <row r="667">
          <cell r="B667" t="str">
            <v>54-242-666</v>
          </cell>
          <cell r="C667" t="str">
            <v>Norte_de_Santander</v>
          </cell>
          <cell r="D667" t="str">
            <v>ONG Crecer en familia</v>
          </cell>
          <cell r="E667" t="str">
            <v>805020621-1</v>
          </cell>
          <cell r="F667" t="str">
            <v>Zulamita Ana Liliana Kaim Torres</v>
          </cell>
          <cell r="G667"/>
          <cell r="H667" t="str">
            <v>Calle 2 BN No. 10-46 Kilómetro 8 vía municipio de los patios</v>
          </cell>
          <cell r="I667" t="str">
            <v>Los Patios</v>
          </cell>
          <cell r="J667" t="str">
            <v>GAT</v>
          </cell>
          <cell r="K667"/>
          <cell r="L667">
            <v>3178754995</v>
          </cell>
          <cell r="M667" t="str">
            <v>crecefamiliacae@gmail.com</v>
          </cell>
          <cell r="N667" t="str">
            <v>SRPA</v>
          </cell>
          <cell r="O667" t="str">
            <v>Centro de atención especializada</v>
          </cell>
          <cell r="P667"/>
          <cell r="Q667" t="str">
            <v>SRPA</v>
          </cell>
          <cell r="R667"/>
          <cell r="S667">
            <v>250</v>
          </cell>
          <cell r="T667">
            <v>97</v>
          </cell>
          <cell r="U667">
            <v>44547</v>
          </cell>
          <cell r="V667">
            <v>44546</v>
          </cell>
          <cell r="W667">
            <v>44773</v>
          </cell>
          <cell r="X667">
            <v>1606827019</v>
          </cell>
          <cell r="Y667" t="str">
            <v>Martha Liliana Alvarez</v>
          </cell>
          <cell r="Z667" t="str">
            <v>Profesional coordinación técnica Protección</v>
          </cell>
        </row>
        <row r="668">
          <cell r="B668" t="str">
            <v>54-242-667</v>
          </cell>
          <cell r="C668" t="str">
            <v>Norte_de_Santander</v>
          </cell>
          <cell r="D668" t="str">
            <v>ONG Crecer en familia</v>
          </cell>
          <cell r="E668" t="str">
            <v>805020621-1</v>
          </cell>
          <cell r="F668" t="str">
            <v>Zulamita Ana Liliana Kaim Torres</v>
          </cell>
          <cell r="G668"/>
          <cell r="H668" t="str">
            <v>Calle 2 BN No. 10-46 Kilómetro 8 vía municipio de los patios</v>
          </cell>
          <cell r="I668" t="str">
            <v>Los Patios</v>
          </cell>
          <cell r="J668" t="str">
            <v>GAT</v>
          </cell>
          <cell r="K668"/>
          <cell r="L668">
            <v>3144829829</v>
          </cell>
          <cell r="M668" t="str">
            <v>crecefamiliacip@gmail.com</v>
          </cell>
          <cell r="N668" t="str">
            <v>SRPA</v>
          </cell>
          <cell r="O668" t="str">
            <v>Centro de internamiento preventivo</v>
          </cell>
          <cell r="P668"/>
          <cell r="Q668" t="str">
            <v>SRPA</v>
          </cell>
          <cell r="R668"/>
          <cell r="S668">
            <v>250</v>
          </cell>
          <cell r="T668">
            <v>30</v>
          </cell>
          <cell r="U668">
            <v>44547</v>
          </cell>
          <cell r="V668">
            <v>44546</v>
          </cell>
          <cell r="W668">
            <v>44773</v>
          </cell>
          <cell r="X668">
            <v>495824565</v>
          </cell>
          <cell r="Y668" t="str">
            <v>Martha Liliana Alvarez</v>
          </cell>
          <cell r="Z668" t="str">
            <v>Profesional coordinación técnica Protección</v>
          </cell>
        </row>
        <row r="669">
          <cell r="B669" t="str">
            <v>54-242-668</v>
          </cell>
          <cell r="C669" t="str">
            <v>Norte_de_Santander</v>
          </cell>
          <cell r="D669" t="str">
            <v>ONG Crecer en familia</v>
          </cell>
          <cell r="E669" t="str">
            <v>805020621-1</v>
          </cell>
          <cell r="F669" t="str">
            <v>Zulamita Ana Liliana Kaim Torres</v>
          </cell>
          <cell r="G669"/>
          <cell r="H669" t="str">
            <v>Calle 13 No. 1-48 la playa</v>
          </cell>
          <cell r="I669" t="str">
            <v>Cúcuta</v>
          </cell>
          <cell r="J669" t="str">
            <v>GAT</v>
          </cell>
          <cell r="K669"/>
          <cell r="L669">
            <v>3175761624</v>
          </cell>
          <cell r="M669" t="str">
            <v>ongcrecerenfamiliacetra@gmail.com</v>
          </cell>
          <cell r="N669" t="str">
            <v>SRPA</v>
          </cell>
          <cell r="O669" t="str">
            <v>Centro transitorio</v>
          </cell>
          <cell r="P669"/>
          <cell r="Q669" t="str">
            <v>SRPA</v>
          </cell>
          <cell r="R669"/>
          <cell r="S669">
            <v>251</v>
          </cell>
          <cell r="T669">
            <v>6</v>
          </cell>
          <cell r="U669">
            <v>44546</v>
          </cell>
          <cell r="V669">
            <v>44546</v>
          </cell>
          <cell r="W669">
            <v>44773</v>
          </cell>
          <cell r="X669">
            <v>92418363</v>
          </cell>
          <cell r="Y669" t="str">
            <v>Martha Liliana Alvarez</v>
          </cell>
          <cell r="Z669" t="str">
            <v>Profesional coordinación técnica Protección</v>
          </cell>
        </row>
        <row r="670">
          <cell r="B670" t="str">
            <v>54-242-669</v>
          </cell>
          <cell r="C670" t="str">
            <v>Norte_de_Santander</v>
          </cell>
          <cell r="D670" t="str">
            <v>ONG Crecer en familia</v>
          </cell>
          <cell r="E670" t="str">
            <v>805020621-1</v>
          </cell>
          <cell r="F670" t="str">
            <v>Zulamita Ana Liliana Kaim Torres</v>
          </cell>
          <cell r="G670"/>
          <cell r="H670" t="str">
            <v>Calle 7 No. 34-19 Apto 01 la Primavera</v>
          </cell>
          <cell r="I670" t="str">
            <v>Ocaña</v>
          </cell>
          <cell r="J670" t="str">
            <v>GAT</v>
          </cell>
          <cell r="K670"/>
          <cell r="L670">
            <v>3175761624</v>
          </cell>
          <cell r="M670" t="str">
            <v>ongcrecerenfamiliacetra@gmail.com</v>
          </cell>
          <cell r="N670" t="str">
            <v>SRPA</v>
          </cell>
          <cell r="O670" t="str">
            <v>Centro transitorio</v>
          </cell>
          <cell r="P670"/>
          <cell r="Q670" t="str">
            <v>SRPA</v>
          </cell>
          <cell r="R670"/>
          <cell r="S670">
            <v>251</v>
          </cell>
          <cell r="T670"/>
          <cell r="U670">
            <v>44546</v>
          </cell>
          <cell r="V670">
            <v>44546</v>
          </cell>
          <cell r="W670">
            <v>44773</v>
          </cell>
          <cell r="X670"/>
          <cell r="Y670" t="str">
            <v>Martha Liliana Alvarez</v>
          </cell>
          <cell r="Z670" t="str">
            <v>Profesional coordinación técnica Protección</v>
          </cell>
        </row>
        <row r="671">
          <cell r="B671" t="str">
            <v>54-242-670</v>
          </cell>
          <cell r="C671" t="str">
            <v>Norte_de_Santander</v>
          </cell>
          <cell r="D671" t="str">
            <v>ONG Crecer en familia</v>
          </cell>
          <cell r="E671" t="str">
            <v>805020621-1</v>
          </cell>
          <cell r="F671" t="str">
            <v>Zulamita Ana Liliana Kaim Torres</v>
          </cell>
          <cell r="G671"/>
          <cell r="H671" t="str">
            <v>Carrera 5 con Calle 6 esquina alcaldía</v>
          </cell>
          <cell r="I671" t="str">
            <v>Pamplona</v>
          </cell>
          <cell r="J671" t="str">
            <v>GAT</v>
          </cell>
          <cell r="K671"/>
          <cell r="L671">
            <v>3175761624</v>
          </cell>
          <cell r="M671" t="str">
            <v>ongcrecerenfamiliacetra@gmail.com</v>
          </cell>
          <cell r="N671" t="str">
            <v>SRPA</v>
          </cell>
          <cell r="O671" t="str">
            <v>Centro transitorio</v>
          </cell>
          <cell r="P671"/>
          <cell r="Q671" t="str">
            <v>SRPA</v>
          </cell>
          <cell r="R671"/>
          <cell r="S671">
            <v>251</v>
          </cell>
          <cell r="T671"/>
          <cell r="U671">
            <v>44546</v>
          </cell>
          <cell r="V671">
            <v>44546</v>
          </cell>
          <cell r="W671">
            <v>44773</v>
          </cell>
          <cell r="X671"/>
          <cell r="Y671" t="str">
            <v>Martha Liliana Alvarez</v>
          </cell>
          <cell r="Z671" t="str">
            <v>Profesional coordinación técnica Protección</v>
          </cell>
        </row>
        <row r="672">
          <cell r="B672" t="str">
            <v>63-31-671</v>
          </cell>
          <cell r="C672" t="str">
            <v>Quindío</v>
          </cell>
          <cell r="D672" t="str">
            <v>Casa hogar madre Margarita</v>
          </cell>
          <cell r="E672" t="str">
            <v>800024318-2</v>
          </cell>
          <cell r="F672" t="str">
            <v>Luidina Morales Serrano</v>
          </cell>
          <cell r="G672"/>
          <cell r="H672" t="str">
            <v>Carrera 11 Calle 34 esquina Barrio Olaya Herrera</v>
          </cell>
          <cell r="I672" t="str">
            <v>Génova</v>
          </cell>
          <cell r="J672" t="str">
            <v>Calarca</v>
          </cell>
          <cell r="K672"/>
          <cell r="L672" t="str">
            <v>3136858096 - 3128590610</v>
          </cell>
          <cell r="M672" t="str">
            <v>chmadremargarita@gmail.com</v>
          </cell>
          <cell r="N672" t="str">
            <v>SRD</v>
          </cell>
          <cell r="O672" t="str">
            <v>Internado</v>
          </cell>
          <cell r="P672"/>
          <cell r="Q672" t="str">
            <v>Con PARD</v>
          </cell>
          <cell r="R672"/>
          <cell r="S672" t="str">
            <v>6300-167-2021</v>
          </cell>
          <cell r="T672">
            <v>30</v>
          </cell>
          <cell r="U672">
            <v>44551</v>
          </cell>
          <cell r="V672">
            <v>44546</v>
          </cell>
          <cell r="W672">
            <v>44773</v>
          </cell>
          <cell r="X672">
            <v>336421590</v>
          </cell>
          <cell r="Y672" t="str">
            <v>German Cabrera Gutierrez</v>
          </cell>
          <cell r="Z672" t="str">
            <v>Profesional coordinación técnica Protección</v>
          </cell>
        </row>
        <row r="673">
          <cell r="B673" t="str">
            <v>63-123-672</v>
          </cell>
          <cell r="C673" t="str">
            <v>Quindío</v>
          </cell>
          <cell r="D673" t="str">
            <v>Fundación familiar pro rehabilitación de farmacodependientes FFARO</v>
          </cell>
          <cell r="E673" t="str">
            <v>800034694-1</v>
          </cell>
          <cell r="F673" t="str">
            <v>Luis Edier Usma Osorio</v>
          </cell>
          <cell r="G673" t="str">
            <v>San Rafael</v>
          </cell>
          <cell r="H673" t="str">
            <v>Vereda San Juan de Carolina Finca Balsaliche CA Saleciana</v>
          </cell>
          <cell r="I673" t="str">
            <v>Armenia</v>
          </cell>
          <cell r="J673" t="str">
            <v>Norte</v>
          </cell>
          <cell r="K673"/>
          <cell r="L673">
            <v>3174280741</v>
          </cell>
          <cell r="M673" t="str">
            <v>sanrafael@fundacionfaro.org</v>
          </cell>
          <cell r="N673" t="str">
            <v>SRD</v>
          </cell>
          <cell r="O673" t="str">
            <v>Internado</v>
          </cell>
          <cell r="P673"/>
          <cell r="Q673" t="str">
            <v>Con PARD</v>
          </cell>
          <cell r="R673"/>
          <cell r="S673" t="str">
            <v>6300-168-2022</v>
          </cell>
          <cell r="T673">
            <v>50</v>
          </cell>
          <cell r="U673">
            <v>44546</v>
          </cell>
          <cell r="V673">
            <v>44546</v>
          </cell>
          <cell r="W673">
            <v>44773</v>
          </cell>
          <cell r="X673">
            <v>560702650</v>
          </cell>
          <cell r="Y673" t="str">
            <v>Lina Maria Gonzalez Aguirre</v>
          </cell>
          <cell r="Z673" t="str">
            <v>Profesional centro zonal</v>
          </cell>
        </row>
        <row r="674">
          <cell r="B674" t="str">
            <v>63-37-673</v>
          </cell>
          <cell r="C674" t="str">
            <v>Quindío</v>
          </cell>
          <cell r="D674" t="str">
            <v>Centro Laura Vicuña - CLV</v>
          </cell>
          <cell r="E674" t="str">
            <v>801002610-8</v>
          </cell>
          <cell r="F674" t="str">
            <v>Mery Zapata Valencia</v>
          </cell>
          <cell r="G674"/>
          <cell r="H674" t="str">
            <v>Barrio bosques de Pinares manzana 11 No. 1</v>
          </cell>
          <cell r="I674" t="str">
            <v>Armenia</v>
          </cell>
          <cell r="J674" t="str">
            <v>Norte</v>
          </cell>
          <cell r="K674">
            <v>7398080</v>
          </cell>
          <cell r="L674">
            <v>3162832448</v>
          </cell>
          <cell r="M674" t="str">
            <v>lvcarrusel@hotmail.com</v>
          </cell>
          <cell r="N674" t="str">
            <v>SRD</v>
          </cell>
          <cell r="O674" t="str">
            <v>Externado</v>
          </cell>
          <cell r="P674" t="str">
            <v>Media jornada</v>
          </cell>
          <cell r="Q674" t="str">
            <v>Con PARD</v>
          </cell>
          <cell r="R674"/>
          <cell r="S674" t="str">
            <v>6300-169-2021</v>
          </cell>
          <cell r="T674">
            <v>90</v>
          </cell>
          <cell r="U674">
            <v>44547</v>
          </cell>
          <cell r="V674">
            <v>44546</v>
          </cell>
          <cell r="W674">
            <v>44773</v>
          </cell>
          <cell r="X674">
            <v>368839530</v>
          </cell>
          <cell r="Y674" t="str">
            <v>German Cabrera Gutierrez</v>
          </cell>
          <cell r="Z674" t="str">
            <v>Profesional coordinación técnica Protección</v>
          </cell>
        </row>
        <row r="675">
          <cell r="B675" t="str">
            <v>63-123-674</v>
          </cell>
          <cell r="C675" t="str">
            <v>Quindío</v>
          </cell>
          <cell r="D675" t="str">
            <v>Fundación familiar pro rehabilitación de farmacodependientes FFARO</v>
          </cell>
          <cell r="E675" t="str">
            <v>800034694-1</v>
          </cell>
          <cell r="F675" t="str">
            <v>Luis Edier Usma Osorio</v>
          </cell>
          <cell r="G675" t="str">
            <v>San Francisco</v>
          </cell>
          <cell r="H675" t="str">
            <v>Carrera 14 No. 17-41 peatonal piso 2</v>
          </cell>
          <cell r="I675" t="str">
            <v>Armenia</v>
          </cell>
          <cell r="J675" t="str">
            <v>Norte</v>
          </cell>
          <cell r="K675"/>
          <cell r="L675">
            <v>3174280754</v>
          </cell>
          <cell r="M675" t="str">
            <v>sanfrancisco@fundacionfaro.org</v>
          </cell>
          <cell r="N675" t="str">
            <v>SRD</v>
          </cell>
          <cell r="O675" t="str">
            <v>Externado</v>
          </cell>
          <cell r="P675" t="str">
            <v>Media jornada</v>
          </cell>
          <cell r="Q675" t="str">
            <v>Con PARD</v>
          </cell>
          <cell r="R675"/>
          <cell r="S675" t="str">
            <v>6300-170-2022</v>
          </cell>
          <cell r="T675">
            <v>25</v>
          </cell>
          <cell r="U675">
            <v>44546</v>
          </cell>
          <cell r="V675">
            <v>44546</v>
          </cell>
          <cell r="W675">
            <v>44773</v>
          </cell>
          <cell r="X675">
            <v>102455425</v>
          </cell>
          <cell r="Y675" t="str">
            <v>Lina Maria Gonzalez Aguirre</v>
          </cell>
          <cell r="Z675" t="str">
            <v>Profesional centro zonal</v>
          </cell>
        </row>
        <row r="676">
          <cell r="B676" t="str">
            <v>63-34-675</v>
          </cell>
          <cell r="C676" t="str">
            <v>Quindío</v>
          </cell>
          <cell r="D676" t="str">
            <v>Centro de desarrollo comunitario Versalles</v>
          </cell>
          <cell r="E676" t="str">
            <v>800180234-1</v>
          </cell>
          <cell r="F676" t="str">
            <v>Luis Eduardo Arango Alvarez</v>
          </cell>
          <cell r="G676"/>
          <cell r="H676" t="str">
            <v>Calle 2 Norte No. 18-36 Barrio nueva Cecilia</v>
          </cell>
          <cell r="I676" t="str">
            <v>Armenia</v>
          </cell>
          <cell r="J676" t="str">
            <v>Norte</v>
          </cell>
          <cell r="K676">
            <v>7382601</v>
          </cell>
          <cell r="L676">
            <v>3207427304</v>
          </cell>
          <cell r="M676" t="str">
            <v>versallarmenia@hotmail.com</v>
          </cell>
          <cell r="N676" t="str">
            <v>SRD</v>
          </cell>
          <cell r="O676" t="str">
            <v>Apoyo psicológico especializado</v>
          </cell>
          <cell r="P676"/>
          <cell r="Q676" t="str">
            <v>Con PARD</v>
          </cell>
          <cell r="R676"/>
          <cell r="S676" t="str">
            <v>6300-171-2022</v>
          </cell>
          <cell r="T676">
            <v>144</v>
          </cell>
          <cell r="U676">
            <v>44547</v>
          </cell>
          <cell r="V676">
            <v>44546</v>
          </cell>
          <cell r="W676">
            <v>44773</v>
          </cell>
          <cell r="X676">
            <v>309375360</v>
          </cell>
          <cell r="Y676" t="str">
            <v>Lina Maria Gonzalez Aguirre</v>
          </cell>
          <cell r="Z676" t="str">
            <v>Profesional centro zonal</v>
          </cell>
        </row>
        <row r="677">
          <cell r="B677" t="str">
            <v>63-82-676</v>
          </cell>
          <cell r="C677" t="str">
            <v>Quindío</v>
          </cell>
          <cell r="D677" t="str">
            <v>Fundación amparo de niños Juan XXIII</v>
          </cell>
          <cell r="E677" t="str">
            <v>890000444-6</v>
          </cell>
          <cell r="F677" t="str">
            <v>Jorge Antonio Sierra Díaz</v>
          </cell>
          <cell r="G677" t="str">
            <v>Sede Niños</v>
          </cell>
          <cell r="H677" t="str">
            <v>Vereda alto del rio vía Calarcá</v>
          </cell>
          <cell r="I677" t="str">
            <v>Calarca</v>
          </cell>
          <cell r="J677" t="str">
            <v>Calarca</v>
          </cell>
          <cell r="K677"/>
          <cell r="L677">
            <v>3108255663</v>
          </cell>
          <cell r="M677" t="str">
            <v>juanxxiii@hotmail.com</v>
          </cell>
          <cell r="N677" t="str">
            <v>SRD</v>
          </cell>
          <cell r="O677" t="str">
            <v>Internado</v>
          </cell>
          <cell r="P677"/>
          <cell r="Q677" t="str">
            <v>Con PARD</v>
          </cell>
          <cell r="R677"/>
          <cell r="S677" t="str">
            <v>6300-172-2021</v>
          </cell>
          <cell r="T677">
            <v>40</v>
          </cell>
          <cell r="U677">
            <v>44550</v>
          </cell>
          <cell r="V677">
            <v>44546</v>
          </cell>
          <cell r="W677">
            <v>44773</v>
          </cell>
          <cell r="X677">
            <v>790683710</v>
          </cell>
          <cell r="Y677" t="str">
            <v>German Cabrera Gutierrez</v>
          </cell>
          <cell r="Z677" t="str">
            <v>Profesional coordinación técnica Protección</v>
          </cell>
        </row>
        <row r="678">
          <cell r="B678" t="str">
            <v>63-82-677</v>
          </cell>
          <cell r="C678" t="str">
            <v>Quindío</v>
          </cell>
          <cell r="D678" t="str">
            <v>Fundación amparo de niños Juan XXIII</v>
          </cell>
          <cell r="E678" t="str">
            <v>890000444-6</v>
          </cell>
          <cell r="F678" t="str">
            <v>Jorge Antonio Sierra Díaz</v>
          </cell>
          <cell r="G678" t="str">
            <v>Sede Niñas</v>
          </cell>
          <cell r="H678" t="str">
            <v>Vereda alto del rio vía Calarcá</v>
          </cell>
          <cell r="I678" t="str">
            <v>Calarca</v>
          </cell>
          <cell r="J678" t="str">
            <v>Calarca</v>
          </cell>
          <cell r="K678"/>
          <cell r="L678">
            <v>3108255663</v>
          </cell>
          <cell r="M678" t="str">
            <v>juanxxiii@hotmail.com</v>
          </cell>
          <cell r="N678" t="str">
            <v>SRD</v>
          </cell>
          <cell r="O678" t="str">
            <v>Internado</v>
          </cell>
          <cell r="P678"/>
          <cell r="Q678" t="str">
            <v>Con PARD</v>
          </cell>
          <cell r="R678"/>
          <cell r="S678" t="str">
            <v>6300-172-2021</v>
          </cell>
          <cell r="T678">
            <v>30</v>
          </cell>
          <cell r="U678">
            <v>44550</v>
          </cell>
          <cell r="V678">
            <v>44546</v>
          </cell>
          <cell r="W678">
            <v>44773</v>
          </cell>
          <cell r="X678"/>
          <cell r="Y678" t="str">
            <v>German Cabrera Gutierrez</v>
          </cell>
          <cell r="Z678" t="str">
            <v>Profesional coordinación técnica Protección</v>
          </cell>
        </row>
        <row r="679">
          <cell r="B679" t="str">
            <v>63-82-678</v>
          </cell>
          <cell r="C679" t="str">
            <v>Quindío</v>
          </cell>
          <cell r="D679" t="str">
            <v>Fundación amparo de niños Juan XXIII</v>
          </cell>
          <cell r="E679" t="str">
            <v>890000444-6</v>
          </cell>
          <cell r="F679" t="str">
            <v>Jorge Antonio Sierra Díaz</v>
          </cell>
          <cell r="G679"/>
          <cell r="H679" t="str">
            <v>Vereda alto del rio vía Calarcá</v>
          </cell>
          <cell r="I679" t="str">
            <v>Calarca</v>
          </cell>
          <cell r="J679" t="str">
            <v>Calarca</v>
          </cell>
          <cell r="K679"/>
          <cell r="L679">
            <v>3108255663</v>
          </cell>
          <cell r="M679" t="str">
            <v>juanxxiii@hotmail.com</v>
          </cell>
          <cell r="N679" t="str">
            <v>SRD</v>
          </cell>
          <cell r="O679" t="str">
            <v>Internado</v>
          </cell>
          <cell r="P679"/>
          <cell r="Q679" t="str">
            <v>Victimas de violencia sexual</v>
          </cell>
          <cell r="R679"/>
          <cell r="S679" t="str">
            <v>6300-172-2021</v>
          </cell>
          <cell r="T679">
            <v>16</v>
          </cell>
          <cell r="U679">
            <v>44550</v>
          </cell>
          <cell r="V679">
            <v>44546</v>
          </cell>
          <cell r="W679">
            <v>44773</v>
          </cell>
          <cell r="X679">
            <v>179424848</v>
          </cell>
          <cell r="Y679" t="str">
            <v>German Cabrera Gutierrez</v>
          </cell>
          <cell r="Z679" t="str">
            <v>Profesional coordinación técnica Protección</v>
          </cell>
        </row>
        <row r="680">
          <cell r="B680" t="str">
            <v>63-82-679</v>
          </cell>
          <cell r="C680" t="str">
            <v>Quindío</v>
          </cell>
          <cell r="D680" t="str">
            <v>Fundación amparo de niños Juan XXIII</v>
          </cell>
          <cell r="E680" t="str">
            <v>890000444-6</v>
          </cell>
          <cell r="F680" t="str">
            <v>Jorge Antonio Sierra Díaz</v>
          </cell>
          <cell r="G680"/>
          <cell r="H680" t="str">
            <v>Vereda alto del rio vía Calarcá</v>
          </cell>
          <cell r="I680" t="str">
            <v>Calarca</v>
          </cell>
          <cell r="J680" t="str">
            <v>Calarca</v>
          </cell>
          <cell r="K680"/>
          <cell r="L680">
            <v>3108255663</v>
          </cell>
          <cell r="M680" t="str">
            <v>juanxxiii@hotmail.com</v>
          </cell>
          <cell r="N680" t="str">
            <v>SRD</v>
          </cell>
          <cell r="O680" t="str">
            <v>Externado</v>
          </cell>
          <cell r="P680" t="str">
            <v>Media jornada</v>
          </cell>
          <cell r="Q680" t="str">
            <v>Con PARD</v>
          </cell>
          <cell r="R680"/>
          <cell r="S680" t="str">
            <v>6300-172-2021</v>
          </cell>
          <cell r="T680">
            <v>65</v>
          </cell>
          <cell r="U680">
            <v>44550</v>
          </cell>
          <cell r="V680">
            <v>44546</v>
          </cell>
          <cell r="W680">
            <v>44773</v>
          </cell>
          <cell r="X680">
            <v>266384105</v>
          </cell>
          <cell r="Y680" t="str">
            <v>German Cabrera Gutierrez</v>
          </cell>
          <cell r="Z680" t="str">
            <v>Profesional coordinación técnica Protección</v>
          </cell>
        </row>
        <row r="681">
          <cell r="B681" t="str">
            <v>63-122-680</v>
          </cell>
          <cell r="C681" t="str">
            <v>Quindío</v>
          </cell>
          <cell r="D681" t="str">
            <v>Fundación familia y futuro - FUNDAFAM</v>
          </cell>
          <cell r="E681" t="str">
            <v>900916893-7</v>
          </cell>
          <cell r="F681" t="str">
            <v>Mauricio Murillo Gutierrez</v>
          </cell>
          <cell r="G681"/>
          <cell r="H681" t="str">
            <v>Kilómetro 8 Vía Armenia Club campestre vaga del cabrero - Finca el Bosque vereda la Moya</v>
          </cell>
          <cell r="I681" t="str">
            <v>Armenia</v>
          </cell>
          <cell r="J681" t="str">
            <v>Sur</v>
          </cell>
          <cell r="K681"/>
          <cell r="L681">
            <v>3165335743</v>
          </cell>
          <cell r="M681" t="str">
            <v>casauniversitariafundafam@gmail.com</v>
          </cell>
          <cell r="N681" t="str">
            <v>SRD</v>
          </cell>
          <cell r="O681" t="str">
            <v>Casa universitaria</v>
          </cell>
          <cell r="P681"/>
          <cell r="Q681" t="str">
            <v>Con PARD</v>
          </cell>
          <cell r="R681"/>
          <cell r="S681" t="str">
            <v>6300-173-2021</v>
          </cell>
          <cell r="T681">
            <v>36</v>
          </cell>
          <cell r="U681">
            <v>44546</v>
          </cell>
          <cell r="V681">
            <v>44546</v>
          </cell>
          <cell r="W681">
            <v>44773</v>
          </cell>
          <cell r="X681">
            <v>435310290</v>
          </cell>
          <cell r="Y681" t="str">
            <v>German Cabrera Gutierrez</v>
          </cell>
          <cell r="Z681" t="str">
            <v>Profesional coordinación técnica Protección</v>
          </cell>
        </row>
        <row r="682">
          <cell r="B682" t="str">
            <v>63-252-681</v>
          </cell>
          <cell r="C682" t="str">
            <v>Quindío</v>
          </cell>
          <cell r="D682" t="str">
            <v>Universidad del Quindío</v>
          </cell>
          <cell r="E682" t="str">
            <v>890000432-8</v>
          </cell>
          <cell r="F682" t="str">
            <v>Jose Fernando Echeverry Murillo</v>
          </cell>
          <cell r="G682"/>
          <cell r="H682" t="str">
            <v>Calle 16 No. 6-17</v>
          </cell>
          <cell r="I682" t="str">
            <v>Montenegro</v>
          </cell>
          <cell r="J682" t="str">
            <v>Sur</v>
          </cell>
          <cell r="K682" t="str">
            <v>7359394 - 7359300 ext: 1042</v>
          </cell>
          <cell r="L682">
            <v>3124214129</v>
          </cell>
          <cell r="M682" t="str">
            <v>cepas@uniquindio.edu.co</v>
          </cell>
          <cell r="N682" t="str">
            <v>SRD</v>
          </cell>
          <cell r="O682" t="str">
            <v>Externado</v>
          </cell>
          <cell r="P682" t="str">
            <v>Media jornada</v>
          </cell>
          <cell r="Q682" t="str">
            <v>Con PARD</v>
          </cell>
          <cell r="R682"/>
          <cell r="S682" t="str">
            <v>6300-174-2021</v>
          </cell>
          <cell r="T682">
            <v>90</v>
          </cell>
          <cell r="U682"/>
          <cell r="V682">
            <v>44546</v>
          </cell>
          <cell r="W682">
            <v>44773</v>
          </cell>
          <cell r="X682">
            <v>368839530</v>
          </cell>
          <cell r="Y682" t="str">
            <v>German Cabrera Gutierrez</v>
          </cell>
          <cell r="Z682" t="str">
            <v>Profesional coordinación técnica Protección</v>
          </cell>
        </row>
        <row r="683">
          <cell r="B683" t="str">
            <v>63-252-682</v>
          </cell>
          <cell r="C683" t="str">
            <v>Quindío</v>
          </cell>
          <cell r="D683" t="str">
            <v>Universidad del Quindío</v>
          </cell>
          <cell r="E683" t="str">
            <v>890000432-8</v>
          </cell>
          <cell r="F683" t="str">
            <v>Jose Fernando Echeverry Murillo</v>
          </cell>
          <cell r="G683"/>
          <cell r="H683" t="str">
            <v>Carrera 15 Calle 12 norte esquina</v>
          </cell>
          <cell r="I683" t="str">
            <v>Armenia</v>
          </cell>
          <cell r="J683" t="str">
            <v>Sur</v>
          </cell>
          <cell r="K683" t="str">
            <v>7359394 - 7359300 ext: 1042</v>
          </cell>
          <cell r="L683">
            <v>3124214129</v>
          </cell>
          <cell r="M683" t="str">
            <v>cepas@uniquindio.edu.co</v>
          </cell>
          <cell r="N683" t="str">
            <v>SRD</v>
          </cell>
          <cell r="O683" t="str">
            <v>Externado</v>
          </cell>
          <cell r="P683" t="str">
            <v>Media jornada</v>
          </cell>
          <cell r="Q683" t="str">
            <v>Con PARD</v>
          </cell>
          <cell r="R683"/>
          <cell r="S683" t="str">
            <v>6300-174-2021</v>
          </cell>
          <cell r="T683"/>
          <cell r="U683"/>
          <cell r="V683">
            <v>44546</v>
          </cell>
          <cell r="W683">
            <v>44773</v>
          </cell>
          <cell r="X683"/>
          <cell r="Y683" t="str">
            <v>German Cabrera Gutierrez</v>
          </cell>
          <cell r="Z683" t="str">
            <v>Profesional coordinación técnica Protección</v>
          </cell>
        </row>
        <row r="684">
          <cell r="B684" t="str">
            <v>63-252-683</v>
          </cell>
          <cell r="C684" t="str">
            <v>Quindío</v>
          </cell>
          <cell r="D684" t="str">
            <v>Universidad del Quindío</v>
          </cell>
          <cell r="E684" t="str">
            <v>890000432-8</v>
          </cell>
          <cell r="F684" t="str">
            <v>Jose Fernando Echeverry Murillo</v>
          </cell>
          <cell r="G684"/>
          <cell r="H684" t="str">
            <v>Carrera 15 Calle 12 norte esquina</v>
          </cell>
          <cell r="I684" t="str">
            <v>Armenia</v>
          </cell>
          <cell r="J684" t="str">
            <v>Sur</v>
          </cell>
          <cell r="K684" t="str">
            <v>7359394 - 7359300 ext: 1044</v>
          </cell>
          <cell r="L684">
            <v>3124214131</v>
          </cell>
          <cell r="M684" t="str">
            <v>cepas@uniquindio.edu.co</v>
          </cell>
          <cell r="N684" t="str">
            <v>SRD</v>
          </cell>
          <cell r="O684" t="str">
            <v>Intervención de apoyo psicosocial</v>
          </cell>
          <cell r="P684"/>
          <cell r="Q684" t="str">
            <v>Con PARD</v>
          </cell>
          <cell r="R684"/>
          <cell r="S684" t="str">
            <v>6300-174-2021</v>
          </cell>
          <cell r="T684">
            <v>30</v>
          </cell>
          <cell r="U684"/>
          <cell r="V684">
            <v>44546</v>
          </cell>
          <cell r="W684">
            <v>44773</v>
          </cell>
          <cell r="X684">
            <v>79937505</v>
          </cell>
          <cell r="Y684" t="str">
            <v>German Cabrera Gutierrez</v>
          </cell>
          <cell r="Z684" t="str">
            <v>Profesional coordinación técnica Protección</v>
          </cell>
        </row>
        <row r="685">
          <cell r="B685" t="str">
            <v>63-252-684</v>
          </cell>
          <cell r="C685" t="str">
            <v>Quindío</v>
          </cell>
          <cell r="D685" t="str">
            <v>Universidad del Quindío</v>
          </cell>
          <cell r="E685" t="str">
            <v>890000432-8</v>
          </cell>
          <cell r="F685" t="str">
            <v>Jose Fernando Echeverry Murillo</v>
          </cell>
          <cell r="G685"/>
          <cell r="H685" t="str">
            <v>Carrera 15 Calle 12 norte esquina</v>
          </cell>
          <cell r="I685" t="str">
            <v>Armenia</v>
          </cell>
          <cell r="J685" t="str">
            <v>Sur</v>
          </cell>
          <cell r="K685" t="str">
            <v>7359394 - 7359300 ext: 1045</v>
          </cell>
          <cell r="L685">
            <v>3124214132</v>
          </cell>
          <cell r="M685" t="str">
            <v>cepas@uniquindio.edu.co</v>
          </cell>
          <cell r="N685" t="str">
            <v>SRD</v>
          </cell>
          <cell r="O685" t="str">
            <v>Hogar sustituto tutor entidad</v>
          </cell>
          <cell r="P685"/>
          <cell r="Q685" t="str">
            <v>Desvinculados</v>
          </cell>
          <cell r="R685"/>
          <cell r="S685" t="str">
            <v>6300-175-2021</v>
          </cell>
          <cell r="T685">
            <v>50</v>
          </cell>
          <cell r="U685"/>
          <cell r="V685">
            <v>44546</v>
          </cell>
          <cell r="W685">
            <v>44773</v>
          </cell>
          <cell r="X685">
            <v>636431675</v>
          </cell>
          <cell r="Y685" t="str">
            <v>German Cabrera Gutierrez</v>
          </cell>
          <cell r="Z685" t="str">
            <v>Profesional coordinación técnica Protección</v>
          </cell>
        </row>
        <row r="686">
          <cell r="B686" t="str">
            <v>63-101-685</v>
          </cell>
          <cell r="C686" t="str">
            <v>Quindío</v>
          </cell>
          <cell r="D686" t="str">
            <v>Fundación Colombia una nación cívica - Fundación CONCIVICA</v>
          </cell>
          <cell r="E686" t="str">
            <v>801004709-1</v>
          </cell>
          <cell r="F686" t="str">
            <v>Fredy Giraldo Martinez</v>
          </cell>
          <cell r="G686"/>
          <cell r="H686" t="str">
            <v>Avenida Bolívar No. 35N-30</v>
          </cell>
          <cell r="I686" t="str">
            <v>Armenia</v>
          </cell>
          <cell r="J686" t="str">
            <v>Sur</v>
          </cell>
          <cell r="K686">
            <v>7498114</v>
          </cell>
          <cell r="L686">
            <v>3232263769</v>
          </cell>
          <cell r="M686" t="str">
            <v>concivica.hogares@gmail.com</v>
          </cell>
          <cell r="N686" t="str">
            <v>SRD</v>
          </cell>
          <cell r="O686" t="str">
            <v>Hogar sustituto entidad</v>
          </cell>
          <cell r="P686"/>
          <cell r="Q686" t="str">
            <v>Discapacidad</v>
          </cell>
          <cell r="R686"/>
          <cell r="S686" t="str">
            <v>6300-176-2021</v>
          </cell>
          <cell r="T686">
            <v>87</v>
          </cell>
          <cell r="U686">
            <v>44548</v>
          </cell>
          <cell r="V686">
            <v>44546</v>
          </cell>
          <cell r="W686">
            <v>44773</v>
          </cell>
          <cell r="X686">
            <v>1162767058</v>
          </cell>
          <cell r="Y686" t="str">
            <v>German Cabrera Gutierrez</v>
          </cell>
          <cell r="Z686" t="str">
            <v>Profesional coordinación técnica Protección</v>
          </cell>
        </row>
        <row r="687">
          <cell r="B687" t="str">
            <v>63-176-686</v>
          </cell>
          <cell r="C687" t="str">
            <v>Quindío</v>
          </cell>
          <cell r="D687" t="str">
            <v>Fundación para el fomento de la educación, la salud, la alimentación y la nutrición de Colombia - FESANCO</v>
          </cell>
          <cell r="E687" t="str">
            <v>801001664-0</v>
          </cell>
          <cell r="F687" t="str">
            <v>Guillermo Jose Arcila Soto</v>
          </cell>
          <cell r="G687"/>
          <cell r="H687" t="str">
            <v>Calle 5N No. 18-29 Barrio Profesionales</v>
          </cell>
          <cell r="I687" t="str">
            <v>Armenia</v>
          </cell>
          <cell r="J687" t="str">
            <v>Norte</v>
          </cell>
          <cell r="K687" t="str">
            <v>606 7318021</v>
          </cell>
          <cell r="L687" t="str">
            <v>3167422291 - 3006109382</v>
          </cell>
          <cell r="M687" t="str">
            <v>HogaresSustitutos1@fundacionfesanco.com</v>
          </cell>
          <cell r="N687" t="str">
            <v>SRD</v>
          </cell>
          <cell r="O687" t="str">
            <v>Hogar sustituto entidad</v>
          </cell>
          <cell r="P687"/>
          <cell r="Q687" t="str">
            <v>HS: Vulneración - Discapacidad</v>
          </cell>
          <cell r="R687"/>
          <cell r="S687" t="str">
            <v>6300-177-2021</v>
          </cell>
          <cell r="T687">
            <v>159</v>
          </cell>
          <cell r="U687">
            <v>44546</v>
          </cell>
          <cell r="V687">
            <v>44546</v>
          </cell>
          <cell r="W687">
            <v>44773</v>
          </cell>
          <cell r="X687">
            <v>1528713450</v>
          </cell>
          <cell r="Y687" t="str">
            <v>German Cabrera Gutierrez</v>
          </cell>
          <cell r="Z687" t="str">
            <v>Profesional coordinación técnica Protección</v>
          </cell>
        </row>
        <row r="688">
          <cell r="B688" t="str">
            <v>63-101-687</v>
          </cell>
          <cell r="C688" t="str">
            <v>Quindío</v>
          </cell>
          <cell r="D688" t="str">
            <v>Fundación Colombia una nación cívica - Fundación CONCIVICA</v>
          </cell>
          <cell r="E688" t="str">
            <v>801004709-1</v>
          </cell>
          <cell r="F688" t="str">
            <v>Fredy Giraldo Martinez</v>
          </cell>
          <cell r="G688"/>
          <cell r="H688" t="str">
            <v>Avenida Bolívar No. 35N-30</v>
          </cell>
          <cell r="I688" t="str">
            <v>Armenia</v>
          </cell>
          <cell r="J688" t="str">
            <v>Sur</v>
          </cell>
          <cell r="K688">
            <v>7497902</v>
          </cell>
          <cell r="L688">
            <v>3232263769</v>
          </cell>
          <cell r="M688" t="str">
            <v>concivica.hogares@gmail.com</v>
          </cell>
          <cell r="N688" t="str">
            <v>SRD</v>
          </cell>
          <cell r="O688" t="str">
            <v>Hogar sustituto entidad</v>
          </cell>
          <cell r="P688"/>
          <cell r="Q688" t="str">
            <v>Vulneración</v>
          </cell>
          <cell r="R688"/>
          <cell r="S688" t="str">
            <v>6300-178-2021</v>
          </cell>
          <cell r="T688">
            <v>158</v>
          </cell>
          <cell r="U688">
            <v>44548</v>
          </cell>
          <cell r="V688">
            <v>44546</v>
          </cell>
          <cell r="W688">
            <v>44773</v>
          </cell>
          <cell r="X688">
            <v>1519098900</v>
          </cell>
          <cell r="Y688" t="str">
            <v>German Cabrera Gutierrez</v>
          </cell>
          <cell r="Z688" t="str">
            <v>Profesional coordinación técnica Protección</v>
          </cell>
        </row>
        <row r="689">
          <cell r="B689" t="str">
            <v>63-176-688</v>
          </cell>
          <cell r="C689" t="str">
            <v>Quindío</v>
          </cell>
          <cell r="D689" t="str">
            <v>Fundación para el fomento de la educación, la salud, la alimentación y la nutrición de Colombia - FESANCO</v>
          </cell>
          <cell r="E689" t="str">
            <v>801001664-0</v>
          </cell>
          <cell r="F689" t="str">
            <v>Guillermo Jose Arcila Soto</v>
          </cell>
          <cell r="G689"/>
          <cell r="H689" t="str">
            <v>Carrera 17 No. 1N-42 Barrio nueva Cecilia</v>
          </cell>
          <cell r="I689" t="str">
            <v>Armenia</v>
          </cell>
          <cell r="J689" t="str">
            <v>Norte</v>
          </cell>
          <cell r="K689" t="str">
            <v>606 7318625</v>
          </cell>
          <cell r="L689" t="str">
            <v>3167422291 - 3006109384</v>
          </cell>
          <cell r="M689" t="str">
            <v>HogaresSustitutos2@fundacionfesanco.com</v>
          </cell>
          <cell r="N689" t="str">
            <v>SRD</v>
          </cell>
          <cell r="O689" t="str">
            <v>Hogar sustituto entidad</v>
          </cell>
          <cell r="P689"/>
          <cell r="Q689" t="str">
            <v>HS: Vulneración - Discapacidad</v>
          </cell>
          <cell r="R689"/>
          <cell r="S689" t="str">
            <v>6300-179-2021</v>
          </cell>
          <cell r="T689">
            <v>88</v>
          </cell>
          <cell r="U689">
            <v>44546</v>
          </cell>
          <cell r="V689">
            <v>44546</v>
          </cell>
          <cell r="W689">
            <v>44773</v>
          </cell>
          <cell r="X689">
            <v>1129224244</v>
          </cell>
          <cell r="Y689" t="str">
            <v>German Cabrera Gutierrez</v>
          </cell>
          <cell r="Z689" t="str">
            <v>Profesional coordinación técnica Protección</v>
          </cell>
        </row>
        <row r="690">
          <cell r="B690" t="str">
            <v>63-176-689</v>
          </cell>
          <cell r="C690" t="str">
            <v>Quindío</v>
          </cell>
          <cell r="D690" t="str">
            <v>Fundación para el fomento de la educación, la salud, la alimentación y la nutrición de Colombia - FESANCO</v>
          </cell>
          <cell r="E690" t="str">
            <v>801001664-0</v>
          </cell>
          <cell r="F690" t="str">
            <v>Guillermo Jose Arcila Soto</v>
          </cell>
          <cell r="G690"/>
          <cell r="H690" t="str">
            <v>Sector la pizarra - Finca el paraíso antigua hacienda la pizarra</v>
          </cell>
          <cell r="I690" t="str">
            <v>Circasia</v>
          </cell>
          <cell r="J690" t="str">
            <v>Sur</v>
          </cell>
          <cell r="K690">
            <v>7381577</v>
          </cell>
          <cell r="L690">
            <v>3188894647</v>
          </cell>
          <cell r="M690" t="str">
            <v>fesanco98@gmail.com</v>
          </cell>
          <cell r="N690" t="str">
            <v>SRD</v>
          </cell>
          <cell r="O690" t="str">
            <v>Internado</v>
          </cell>
          <cell r="P690"/>
          <cell r="Q690" t="str">
            <v>Gestantes</v>
          </cell>
          <cell r="R690"/>
          <cell r="S690" t="str">
            <v>6300-180-2021</v>
          </cell>
          <cell r="T690">
            <v>40</v>
          </cell>
          <cell r="U690">
            <v>44546</v>
          </cell>
          <cell r="V690">
            <v>44546</v>
          </cell>
          <cell r="W690">
            <v>44773</v>
          </cell>
          <cell r="X690">
            <v>453793540</v>
          </cell>
          <cell r="Y690" t="str">
            <v>German Cabrera Gutierrez</v>
          </cell>
          <cell r="Z690" t="str">
            <v>Profesional coordinación técnica Protección</v>
          </cell>
        </row>
        <row r="691">
          <cell r="B691" t="str">
            <v>63-176-690</v>
          </cell>
          <cell r="C691" t="str">
            <v>Quindío</v>
          </cell>
          <cell r="D691" t="str">
            <v>Fundación para el fomento de la educación, la salud, la alimentación y la nutrición de Colombia - FESANCO</v>
          </cell>
          <cell r="E691" t="str">
            <v>801001664-0</v>
          </cell>
          <cell r="F691" t="str">
            <v>Guillermo Jose Arcila Soto</v>
          </cell>
          <cell r="G691"/>
          <cell r="H691" t="str">
            <v>Sector la pizarra - Finca el paraíso antigua hacienda la pizarra</v>
          </cell>
          <cell r="I691" t="str">
            <v>Circasia</v>
          </cell>
          <cell r="J691" t="str">
            <v>Sur</v>
          </cell>
          <cell r="K691">
            <v>7381577</v>
          </cell>
          <cell r="L691">
            <v>3188894647</v>
          </cell>
          <cell r="M691" t="str">
            <v>fesanco98@gmail.com</v>
          </cell>
          <cell r="N691" t="str">
            <v>SRD</v>
          </cell>
          <cell r="O691" t="str">
            <v>Intervención de apoyo psicosocial</v>
          </cell>
          <cell r="P691"/>
          <cell r="Q691" t="str">
            <v>Con PARD</v>
          </cell>
          <cell r="R691"/>
          <cell r="S691" t="str">
            <v>6300-180-2021</v>
          </cell>
          <cell r="T691">
            <v>250</v>
          </cell>
          <cell r="U691">
            <v>44546</v>
          </cell>
          <cell r="V691">
            <v>44546</v>
          </cell>
          <cell r="W691">
            <v>44773</v>
          </cell>
          <cell r="X691">
            <v>666145875</v>
          </cell>
          <cell r="Y691" t="str">
            <v>German Cabrera Gutierrez</v>
          </cell>
          <cell r="Z691" t="str">
            <v>Profesional coordinación técnica Protección</v>
          </cell>
        </row>
        <row r="692">
          <cell r="B692" t="str">
            <v>63-176-691</v>
          </cell>
          <cell r="C692" t="str">
            <v>Quindío</v>
          </cell>
          <cell r="D692" t="str">
            <v>Fundación para el fomento de la educación, la salud, la alimentación y la nutrición de Colombia - FESANCO</v>
          </cell>
          <cell r="E692" t="str">
            <v>801001664-0</v>
          </cell>
          <cell r="F692" t="str">
            <v>Guillermo Jose Arcila Soto</v>
          </cell>
          <cell r="G692"/>
          <cell r="H692" t="str">
            <v>Carrera 11 No. 10N-55 Barrio la Castellana</v>
          </cell>
          <cell r="I692" t="str">
            <v>Armenia</v>
          </cell>
          <cell r="J692" t="str">
            <v>Sur</v>
          </cell>
          <cell r="K692">
            <v>7381577</v>
          </cell>
          <cell r="L692">
            <v>3188894647</v>
          </cell>
          <cell r="M692" t="str">
            <v>fesanco98@gmail.com</v>
          </cell>
          <cell r="N692" t="str">
            <v>SRD</v>
          </cell>
          <cell r="O692" t="str">
            <v>Intervención de apoyo psicosocial</v>
          </cell>
          <cell r="P692"/>
          <cell r="Q692" t="str">
            <v>Con PARD</v>
          </cell>
          <cell r="R692"/>
          <cell r="S692" t="str">
            <v>6300-180-2021</v>
          </cell>
          <cell r="T692"/>
          <cell r="U692">
            <v>44546</v>
          </cell>
          <cell r="V692">
            <v>44546</v>
          </cell>
          <cell r="W692">
            <v>44773</v>
          </cell>
          <cell r="X692"/>
          <cell r="Y692" t="str">
            <v>German Cabrera Gutierrez</v>
          </cell>
          <cell r="Z692" t="str">
            <v>Profesional coordinación técnica Protección</v>
          </cell>
        </row>
        <row r="693">
          <cell r="B693" t="str">
            <v>63-176-692</v>
          </cell>
          <cell r="C693" t="str">
            <v>Quindío</v>
          </cell>
          <cell r="D693" t="str">
            <v>Fundación para el fomento de la educación, la salud, la alimentación y la nutrición de Colombia - FESANCO</v>
          </cell>
          <cell r="E693" t="str">
            <v>801001664-0</v>
          </cell>
          <cell r="F693" t="str">
            <v>Guillermo Jose Arcila Soto</v>
          </cell>
          <cell r="G693"/>
          <cell r="H693" t="str">
            <v>Carrera 16 Calle 21 Norte # 21-00 Barrio Laureles</v>
          </cell>
          <cell r="I693" t="str">
            <v>Armenia</v>
          </cell>
          <cell r="J693" t="str">
            <v>Sur</v>
          </cell>
          <cell r="K693">
            <v>7381577</v>
          </cell>
          <cell r="L693">
            <v>3188894647</v>
          </cell>
          <cell r="M693" t="str">
            <v>fesanco98@gmail.com</v>
          </cell>
          <cell r="N693" t="str">
            <v>SRD</v>
          </cell>
          <cell r="O693" t="str">
            <v>Intervención de apoyo psicosocial</v>
          </cell>
          <cell r="P693"/>
          <cell r="Q693" t="str">
            <v>Con PARD</v>
          </cell>
          <cell r="R693"/>
          <cell r="S693" t="str">
            <v>6300-180-2021</v>
          </cell>
          <cell r="T693"/>
          <cell r="U693">
            <v>44546</v>
          </cell>
          <cell r="V693">
            <v>44546</v>
          </cell>
          <cell r="W693">
            <v>44773</v>
          </cell>
          <cell r="X693"/>
          <cell r="Y693" t="str">
            <v>German Cabrera Gutierrez</v>
          </cell>
          <cell r="Z693" t="str">
            <v>Profesional coordinación técnica Protección</v>
          </cell>
        </row>
        <row r="694">
          <cell r="B694" t="str">
            <v>63-135-693</v>
          </cell>
          <cell r="C694" t="str">
            <v>Quindío</v>
          </cell>
          <cell r="D694" t="str">
            <v>Fundación hogares Claret</v>
          </cell>
          <cell r="E694" t="str">
            <v>800098983-8</v>
          </cell>
          <cell r="F694" t="str">
            <v>Padre Gabriel Antonio Mejia Montoya</v>
          </cell>
          <cell r="G694"/>
          <cell r="H694" t="str">
            <v>Carrera 5 No. 22-67 Barrio 60 casas</v>
          </cell>
          <cell r="I694" t="str">
            <v>Armenia</v>
          </cell>
          <cell r="J694" t="str">
            <v>Norte</v>
          </cell>
          <cell r="K694">
            <v>7538994</v>
          </cell>
          <cell r="L694">
            <v>3162578408</v>
          </cell>
          <cell r="M694" t="str">
            <v>primaveraeje@fundacionhogaresclaret.org</v>
          </cell>
          <cell r="N694" t="str">
            <v>SRPA</v>
          </cell>
          <cell r="O694" t="str">
            <v>Centro transitorio</v>
          </cell>
          <cell r="P694"/>
          <cell r="Q694" t="str">
            <v>SRPA</v>
          </cell>
          <cell r="R694"/>
          <cell r="S694" t="str">
            <v>6300-181-2022</v>
          </cell>
          <cell r="T694">
            <v>6</v>
          </cell>
          <cell r="U694">
            <v>44547</v>
          </cell>
          <cell r="V694">
            <v>44546</v>
          </cell>
          <cell r="W694">
            <v>44773</v>
          </cell>
          <cell r="X694">
            <v>92418363</v>
          </cell>
          <cell r="Y694" t="str">
            <v>Lina Maria Gonzalez Aguirre</v>
          </cell>
          <cell r="Z694" t="str">
            <v>Profesional centro zonal</v>
          </cell>
        </row>
        <row r="695">
          <cell r="B695" t="str">
            <v>63-135-694</v>
          </cell>
          <cell r="C695" t="str">
            <v>Quindío</v>
          </cell>
          <cell r="D695" t="str">
            <v>Fundación hogares Claret</v>
          </cell>
          <cell r="E695" t="str">
            <v>800098983-8</v>
          </cell>
          <cell r="F695" t="str">
            <v>Padre Gabriel Antonio Mejia Montoya</v>
          </cell>
          <cell r="G695" t="str">
            <v>Despertares</v>
          </cell>
          <cell r="H695" t="str">
            <v>Carrera 14 No. 10-46 norte</v>
          </cell>
          <cell r="I695" t="str">
            <v>Armenia</v>
          </cell>
          <cell r="J695" t="str">
            <v>Norte</v>
          </cell>
          <cell r="K695">
            <v>7313155</v>
          </cell>
          <cell r="L695" t="str">
            <v>3108953268 - 3108989856</v>
          </cell>
          <cell r="M695" t="str">
            <v>paola.agudelo@fundacionhogaresclaret.org</v>
          </cell>
          <cell r="N695" t="str">
            <v>SRPA</v>
          </cell>
          <cell r="O695" t="str">
            <v>Semicerrado externado</v>
          </cell>
          <cell r="P695" t="str">
            <v>Jornada completa</v>
          </cell>
          <cell r="Q695" t="str">
            <v>SRPA</v>
          </cell>
          <cell r="R695"/>
          <cell r="S695" t="str">
            <v>6300-182-2022</v>
          </cell>
          <cell r="T695">
            <v>27</v>
          </cell>
          <cell r="U695">
            <v>44547</v>
          </cell>
          <cell r="V695">
            <v>44546</v>
          </cell>
          <cell r="W695">
            <v>44773</v>
          </cell>
          <cell r="X695">
            <v>200082096</v>
          </cell>
          <cell r="Y695" t="str">
            <v>Lina Maria Gonzalez Aguirre</v>
          </cell>
          <cell r="Z695" t="str">
            <v>Profesional centro zonal</v>
          </cell>
        </row>
        <row r="696">
          <cell r="B696" t="str">
            <v>63-135-695</v>
          </cell>
          <cell r="C696" t="str">
            <v>Quindío</v>
          </cell>
          <cell r="D696" t="str">
            <v>Fundación hogares Claret</v>
          </cell>
          <cell r="E696" t="str">
            <v>800098983-8</v>
          </cell>
          <cell r="F696" t="str">
            <v>Padre Gabriel Antonio Mejia Montoya</v>
          </cell>
          <cell r="G696" t="str">
            <v>Despertares</v>
          </cell>
          <cell r="H696" t="str">
            <v>Carrera 14 No. 10-46 norte</v>
          </cell>
          <cell r="I696" t="str">
            <v>Armenia</v>
          </cell>
          <cell r="J696" t="str">
            <v>Norte</v>
          </cell>
          <cell r="K696">
            <v>7313155</v>
          </cell>
          <cell r="L696" t="str">
            <v>3108953268 - 3108989856</v>
          </cell>
          <cell r="M696" t="str">
            <v>paola.agudelo@fundacionhogaresclaret.org</v>
          </cell>
          <cell r="N696" t="str">
            <v>SRPA</v>
          </cell>
          <cell r="O696" t="str">
            <v>Apoyo postinstitucional – SRPA</v>
          </cell>
          <cell r="P696"/>
          <cell r="Q696" t="str">
            <v>SRPA</v>
          </cell>
          <cell r="R696"/>
          <cell r="S696" t="str">
            <v>6300-182-2022</v>
          </cell>
          <cell r="T696">
            <v>30</v>
          </cell>
          <cell r="U696">
            <v>44547</v>
          </cell>
          <cell r="V696">
            <v>44546</v>
          </cell>
          <cell r="W696">
            <v>44773</v>
          </cell>
          <cell r="X696">
            <v>86144880</v>
          </cell>
          <cell r="Y696" t="str">
            <v>Lina Maria Gonzalez Aguirre</v>
          </cell>
          <cell r="Z696" t="str">
            <v>Profesional centro zonal</v>
          </cell>
        </row>
        <row r="697">
          <cell r="B697" t="str">
            <v>63-135-696</v>
          </cell>
          <cell r="C697" t="str">
            <v>Quindío</v>
          </cell>
          <cell r="D697" t="str">
            <v>Fundación hogares Claret</v>
          </cell>
          <cell r="E697" t="str">
            <v>800098983-8</v>
          </cell>
          <cell r="F697" t="str">
            <v>Padre Gabriel Antonio Mejia Montoya</v>
          </cell>
          <cell r="G697" t="str">
            <v>Despertares</v>
          </cell>
          <cell r="H697" t="str">
            <v>Carrera 14 No. 10-46 norte</v>
          </cell>
          <cell r="I697" t="str">
            <v>Armenia</v>
          </cell>
          <cell r="J697" t="str">
            <v>Norte</v>
          </cell>
          <cell r="K697">
            <v>7313155</v>
          </cell>
          <cell r="L697" t="str">
            <v>3108953268 - 3108989856</v>
          </cell>
          <cell r="M697" t="str">
            <v>paola.agudelo@fundacionhogaresclaret.org</v>
          </cell>
          <cell r="N697" t="str">
            <v>SRPA</v>
          </cell>
          <cell r="O697" t="str">
            <v>Semicerrado externado</v>
          </cell>
          <cell r="P697" t="str">
            <v>Media jornada</v>
          </cell>
          <cell r="Q697" t="str">
            <v>SRPA</v>
          </cell>
          <cell r="R697"/>
          <cell r="S697" t="str">
            <v>6300-182-2022</v>
          </cell>
          <cell r="T697">
            <v>12</v>
          </cell>
          <cell r="U697">
            <v>44547</v>
          </cell>
          <cell r="V697">
            <v>44546</v>
          </cell>
          <cell r="W697">
            <v>44773</v>
          </cell>
          <cell r="X697">
            <v>52465848</v>
          </cell>
          <cell r="Y697" t="str">
            <v>Lina Maria Gonzalez Aguirre</v>
          </cell>
          <cell r="Z697" t="str">
            <v>Profesional centro zonal</v>
          </cell>
        </row>
        <row r="698">
          <cell r="B698" t="str">
            <v>63-135-697</v>
          </cell>
          <cell r="C698" t="str">
            <v>Quindío</v>
          </cell>
          <cell r="D698" t="str">
            <v>Fundación hogares Claret</v>
          </cell>
          <cell r="E698" t="str">
            <v>800098983-8</v>
          </cell>
          <cell r="F698" t="str">
            <v>Padre Gabriel Antonio Mejia Montoya</v>
          </cell>
          <cell r="G698"/>
          <cell r="H698" t="str">
            <v>Carrera 4 No. 4-85 Barrio Antonio Nariño</v>
          </cell>
          <cell r="I698" t="str">
            <v>Armenia</v>
          </cell>
          <cell r="J698" t="str">
            <v>Norte</v>
          </cell>
          <cell r="K698">
            <v>7538994</v>
          </cell>
          <cell r="L698">
            <v>3162578408</v>
          </cell>
          <cell r="M698" t="str">
            <v>primaveraeje@fundacionhogaresclaret.org</v>
          </cell>
          <cell r="N698" t="str">
            <v>SRPA</v>
          </cell>
          <cell r="O698" t="str">
            <v>Centro de internamiento preventivo</v>
          </cell>
          <cell r="P698"/>
          <cell r="Q698" t="str">
            <v>SRPA</v>
          </cell>
          <cell r="R698"/>
          <cell r="S698" t="str">
            <v>6300-183-2022</v>
          </cell>
          <cell r="T698">
            <v>16</v>
          </cell>
          <cell r="U698">
            <v>44547</v>
          </cell>
          <cell r="V698">
            <v>44546</v>
          </cell>
          <cell r="W698">
            <v>44773</v>
          </cell>
          <cell r="X698">
            <v>264439768</v>
          </cell>
          <cell r="Y698" t="str">
            <v>Lina Maria Gonzalez Aguirre</v>
          </cell>
          <cell r="Z698" t="str">
            <v>Profesional centro zonal</v>
          </cell>
        </row>
        <row r="699">
          <cell r="B699" t="str">
            <v>63-135-698</v>
          </cell>
          <cell r="C699" t="str">
            <v>Quindío</v>
          </cell>
          <cell r="D699" t="str">
            <v>Fundación hogares Claret</v>
          </cell>
          <cell r="E699" t="str">
            <v>800098983-8</v>
          </cell>
          <cell r="F699" t="str">
            <v>Padre Gabriel Antonio Mejia Montoya</v>
          </cell>
          <cell r="G699" t="str">
            <v>La Primavera</v>
          </cell>
          <cell r="H699" t="str">
            <v>Carrera 4 No. 4-85 Barrio Antonio Nariño</v>
          </cell>
          <cell r="I699" t="str">
            <v>Montenegro</v>
          </cell>
          <cell r="J699" t="str">
            <v>Norte</v>
          </cell>
          <cell r="K699">
            <v>7538994</v>
          </cell>
          <cell r="L699">
            <v>3162578408</v>
          </cell>
          <cell r="M699" t="str">
            <v>primaveraeje@fundacionhogaresclaret.org</v>
          </cell>
          <cell r="N699" t="str">
            <v>SRPA</v>
          </cell>
          <cell r="O699" t="str">
            <v>Centro de atención especializada</v>
          </cell>
          <cell r="P699"/>
          <cell r="Q699" t="str">
            <v>SRPA</v>
          </cell>
          <cell r="R699"/>
          <cell r="S699" t="str">
            <v>6300-184-2022</v>
          </cell>
          <cell r="T699">
            <v>76</v>
          </cell>
          <cell r="U699">
            <v>44548</v>
          </cell>
          <cell r="V699">
            <v>44546</v>
          </cell>
          <cell r="W699">
            <v>44773</v>
          </cell>
          <cell r="X699">
            <v>1490870430</v>
          </cell>
          <cell r="Y699" t="str">
            <v>Lina Maria Gonzalez Aguirre</v>
          </cell>
          <cell r="Z699" t="str">
            <v>Profesional centro zonal</v>
          </cell>
        </row>
        <row r="700">
          <cell r="B700" t="str">
            <v>63-135-699</v>
          </cell>
          <cell r="C700" t="str">
            <v>Quindío</v>
          </cell>
          <cell r="D700" t="str">
            <v>Fundación hogares Claret</v>
          </cell>
          <cell r="E700" t="str">
            <v>800098983-8</v>
          </cell>
          <cell r="F700" t="str">
            <v>Padre Gabriel Antonio Mejia Montoya</v>
          </cell>
          <cell r="G700" t="str">
            <v>La Granja</v>
          </cell>
          <cell r="H700" t="str">
            <v>Vía Montenegro pueblo tapado entrada 8 vereda la esperanza finca yerbabuena</v>
          </cell>
          <cell r="I700" t="str">
            <v>Montenegro</v>
          </cell>
          <cell r="J700" t="str">
            <v>Norte</v>
          </cell>
          <cell r="K700">
            <v>7538994</v>
          </cell>
          <cell r="L700">
            <v>3162578408</v>
          </cell>
          <cell r="M700" t="str">
            <v>primaveraeje@fundacionhogaresclaret.org</v>
          </cell>
          <cell r="N700" t="str">
            <v>SRPA</v>
          </cell>
          <cell r="O700" t="str">
            <v>Centro de atención especializada</v>
          </cell>
          <cell r="P700"/>
          <cell r="Q700" t="str">
            <v>SRPA</v>
          </cell>
          <cell r="R700"/>
          <cell r="S700" t="str">
            <v>6300-184-2022</v>
          </cell>
          <cell r="T700">
            <v>14</v>
          </cell>
          <cell r="U700">
            <v>44548</v>
          </cell>
          <cell r="V700">
            <v>44546</v>
          </cell>
          <cell r="W700">
            <v>44773</v>
          </cell>
          <cell r="X700">
            <v>120318128</v>
          </cell>
          <cell r="Y700" t="str">
            <v>Lina Maria Gonzalez Aguirre</v>
          </cell>
          <cell r="Z700" t="str">
            <v>Profesional centro zonal</v>
          </cell>
        </row>
        <row r="701">
          <cell r="B701" t="str">
            <v>63-123-700</v>
          </cell>
          <cell r="C701" t="str">
            <v>Quindío</v>
          </cell>
          <cell r="D701" t="str">
            <v>Fundación familiar pro rehabilitación de farmacodependientes FFARO</v>
          </cell>
          <cell r="E701" t="str">
            <v>800034694-1</v>
          </cell>
          <cell r="F701" t="str">
            <v>Luis Edier Usma Osorio</v>
          </cell>
          <cell r="G701" t="str">
            <v>San Gabriel</v>
          </cell>
          <cell r="H701" t="str">
            <v>Vía Calarcá la virginia - Finca la Julia llanitos de Guarala</v>
          </cell>
          <cell r="I701" t="str">
            <v>Montenegro</v>
          </cell>
          <cell r="J701" t="str">
            <v>Calarca</v>
          </cell>
          <cell r="K701"/>
          <cell r="L701">
            <v>3174280754</v>
          </cell>
          <cell r="M701" t="str">
            <v>sangabriel@fundacionfaro.org</v>
          </cell>
          <cell r="N701" t="str">
            <v>SRPA</v>
          </cell>
          <cell r="O701" t="str">
            <v>Semicerrado internado</v>
          </cell>
          <cell r="P701"/>
          <cell r="Q701" t="str">
            <v>SRPA</v>
          </cell>
          <cell r="R701"/>
          <cell r="S701" t="str">
            <v>6300-185-2022</v>
          </cell>
          <cell r="T701">
            <v>28</v>
          </cell>
          <cell r="U701">
            <v>44559</v>
          </cell>
          <cell r="V701">
            <v>44546</v>
          </cell>
          <cell r="W701">
            <v>44773</v>
          </cell>
          <cell r="X701">
            <v>365914080</v>
          </cell>
          <cell r="Y701" t="str">
            <v>Lina Maria Gonzalez Aguirre</v>
          </cell>
          <cell r="Z701" t="str">
            <v>Profesional centro zonal</v>
          </cell>
        </row>
        <row r="702">
          <cell r="B702" t="str">
            <v>63-123-701</v>
          </cell>
          <cell r="C702" t="str">
            <v>Quindío</v>
          </cell>
          <cell r="D702" t="str">
            <v>Fundación familiar pro rehabilitación de farmacodependientes FFARO</v>
          </cell>
          <cell r="E702" t="str">
            <v>800034694-1</v>
          </cell>
          <cell r="F702" t="str">
            <v>Luis Edier Usma Osorio</v>
          </cell>
          <cell r="G702" t="str">
            <v>San Ignacio</v>
          </cell>
          <cell r="H702" t="str">
            <v>Avenida centenario - Vereda tigreros - Finca san Miguel</v>
          </cell>
          <cell r="I702" t="str">
            <v>Calarca</v>
          </cell>
          <cell r="J702" t="str">
            <v>Norte</v>
          </cell>
          <cell r="K702"/>
          <cell r="L702">
            <v>3174280754</v>
          </cell>
          <cell r="M702" t="str">
            <v>sanignacio@fundacionfaro.org</v>
          </cell>
          <cell r="N702" t="str">
            <v>SRPA</v>
          </cell>
          <cell r="O702" t="str">
            <v>Internado RAJ</v>
          </cell>
          <cell r="P702"/>
          <cell r="Q702" t="str">
            <v>RAJ</v>
          </cell>
          <cell r="R702"/>
          <cell r="S702" t="str">
            <v>6300-186-2022</v>
          </cell>
          <cell r="T702">
            <v>31</v>
          </cell>
          <cell r="U702">
            <v>44560</v>
          </cell>
          <cell r="V702">
            <v>44546</v>
          </cell>
          <cell r="W702">
            <v>44773</v>
          </cell>
          <cell r="X702">
            <v>397424433</v>
          </cell>
          <cell r="Y702" t="str">
            <v>Lina Maria Gonzalez Aguirre</v>
          </cell>
          <cell r="Z702" t="str">
            <v>Profesional centro zonal</v>
          </cell>
        </row>
        <row r="703">
          <cell r="B703" t="str">
            <v>63-123-702</v>
          </cell>
          <cell r="C703" t="str">
            <v>Quindío</v>
          </cell>
          <cell r="D703" t="str">
            <v>Fundación familiar pro rehabilitación de farmacodependientes FFARO</v>
          </cell>
          <cell r="E703" t="str">
            <v>800034694-1</v>
          </cell>
          <cell r="F703" t="str">
            <v>Luis Edier Usma Osorio</v>
          </cell>
          <cell r="G703" t="str">
            <v>San Carlos</v>
          </cell>
          <cell r="H703" t="str">
            <v>Calle 2 Norte No. 18-157 Barrio nueva Cecilia</v>
          </cell>
          <cell r="I703" t="str">
            <v>Armenia</v>
          </cell>
          <cell r="J703" t="str">
            <v>Norte</v>
          </cell>
          <cell r="K703"/>
          <cell r="L703">
            <v>3174280754</v>
          </cell>
          <cell r="M703" t="str">
            <v>sancarlos@fundacionfaro.org</v>
          </cell>
          <cell r="N703" t="str">
            <v>SRPA</v>
          </cell>
          <cell r="O703" t="str">
            <v>Externado RAJ</v>
          </cell>
          <cell r="P703" t="str">
            <v>Jornada completa</v>
          </cell>
          <cell r="Q703" t="str">
            <v>RAJ</v>
          </cell>
          <cell r="R703"/>
          <cell r="S703" t="str">
            <v>6300-187-2022</v>
          </cell>
          <cell r="T703">
            <v>28</v>
          </cell>
          <cell r="U703">
            <v>44546</v>
          </cell>
          <cell r="V703">
            <v>44546</v>
          </cell>
          <cell r="W703">
            <v>44773</v>
          </cell>
          <cell r="X703">
            <v>207492544</v>
          </cell>
          <cell r="Y703" t="str">
            <v>Lina Maria Gonzalez Aguirre</v>
          </cell>
          <cell r="Z703" t="str">
            <v>Profesional centro zonal</v>
          </cell>
        </row>
        <row r="704">
          <cell r="B704" t="str">
            <v>63-34-703</v>
          </cell>
          <cell r="C704" t="str">
            <v>Quindío</v>
          </cell>
          <cell r="D704" t="str">
            <v>Centro de desarrollo comunitario Versalles</v>
          </cell>
          <cell r="E704" t="str">
            <v>800180234-1</v>
          </cell>
          <cell r="F704" t="str">
            <v>Luis Eduardo Arango Alvarez</v>
          </cell>
          <cell r="G704"/>
          <cell r="H704" t="str">
            <v>Calle 2 Norte No. 18-36 Barrio nueva Cecilia</v>
          </cell>
          <cell r="I704" t="str">
            <v>Armenia</v>
          </cell>
          <cell r="J704" t="str">
            <v>Norte</v>
          </cell>
          <cell r="K704">
            <v>7382601</v>
          </cell>
          <cell r="L704">
            <v>3207427304</v>
          </cell>
          <cell r="M704" t="str">
            <v>versallarmenia@hotmail.com</v>
          </cell>
          <cell r="N704" t="str">
            <v>SRPA</v>
          </cell>
          <cell r="O704" t="str">
            <v>Libertad vigilada – asistida</v>
          </cell>
          <cell r="P704"/>
          <cell r="Q704" t="str">
            <v>SRPA</v>
          </cell>
          <cell r="R704"/>
          <cell r="S704" t="str">
            <v>6300-188-2022</v>
          </cell>
          <cell r="T704">
            <v>30</v>
          </cell>
          <cell r="U704">
            <v>44547</v>
          </cell>
          <cell r="V704">
            <v>44546</v>
          </cell>
          <cell r="W704">
            <v>44773</v>
          </cell>
          <cell r="X704">
            <v>108795210</v>
          </cell>
          <cell r="Y704" t="str">
            <v>Lina Maria Gonzalez Aguirre</v>
          </cell>
          <cell r="Z704" t="str">
            <v>Profesional centro zonal</v>
          </cell>
        </row>
        <row r="705">
          <cell r="B705" t="str">
            <v>63-34-704</v>
          </cell>
          <cell r="C705" t="str">
            <v>Quindío</v>
          </cell>
          <cell r="D705" t="str">
            <v>Centro de desarrollo comunitario Versalles</v>
          </cell>
          <cell r="E705" t="str">
            <v>800180234-1</v>
          </cell>
          <cell r="F705" t="str">
            <v>Luis Eduardo Arango Alvarez</v>
          </cell>
          <cell r="G705"/>
          <cell r="H705" t="str">
            <v>Calle 2 Norte No. 18-36 Barrio nueva Cecilia</v>
          </cell>
          <cell r="I705" t="str">
            <v>Armenia</v>
          </cell>
          <cell r="J705" t="str">
            <v>Norte</v>
          </cell>
          <cell r="K705">
            <v>7382601</v>
          </cell>
          <cell r="L705">
            <v>3207427304</v>
          </cell>
          <cell r="M705" t="str">
            <v>versallarmenia@hotmail.com</v>
          </cell>
          <cell r="N705" t="str">
            <v>SRPA</v>
          </cell>
          <cell r="O705" t="str">
            <v>Intervención de apoyo RAJ</v>
          </cell>
          <cell r="P705"/>
          <cell r="Q705" t="str">
            <v>RAJ</v>
          </cell>
          <cell r="R705"/>
          <cell r="S705" t="str">
            <v>6300-188-2022</v>
          </cell>
          <cell r="T705">
            <v>15</v>
          </cell>
          <cell r="U705">
            <v>44547</v>
          </cell>
          <cell r="V705">
            <v>44546</v>
          </cell>
          <cell r="W705">
            <v>44773</v>
          </cell>
          <cell r="X705">
            <v>41575388</v>
          </cell>
          <cell r="Y705" t="str">
            <v>Lina Maria Gonzalez Aguirre</v>
          </cell>
          <cell r="Z705" t="str">
            <v>Profesional centro zonal</v>
          </cell>
        </row>
        <row r="706">
          <cell r="B706" t="str">
            <v>63-34-705</v>
          </cell>
          <cell r="C706" t="str">
            <v>Quindío</v>
          </cell>
          <cell r="D706" t="str">
            <v>Centro de desarrollo comunitario Versalles</v>
          </cell>
          <cell r="E706" t="str">
            <v>800180234-1</v>
          </cell>
          <cell r="F706" t="str">
            <v>Luis Eduardo Arango Alvarez</v>
          </cell>
          <cell r="G706"/>
          <cell r="H706" t="str">
            <v>Calle 2 Norte No. 18-36 Barrio nueva Cecilia</v>
          </cell>
          <cell r="I706" t="str">
            <v>Armenia</v>
          </cell>
          <cell r="J706" t="str">
            <v>Norte</v>
          </cell>
          <cell r="K706">
            <v>7382601</v>
          </cell>
          <cell r="L706">
            <v>3207427304</v>
          </cell>
          <cell r="M706" t="str">
            <v>versallarmenia@hotmail.com</v>
          </cell>
          <cell r="N706" t="str">
            <v>SRPA</v>
          </cell>
          <cell r="O706" t="str">
            <v>Prestación de servicios sociales a la comunidad</v>
          </cell>
          <cell r="P706"/>
          <cell r="Q706" t="str">
            <v>SRPA</v>
          </cell>
          <cell r="R706"/>
          <cell r="S706" t="str">
            <v>6300-188-2022</v>
          </cell>
          <cell r="T706">
            <v>5</v>
          </cell>
          <cell r="U706">
            <v>44547</v>
          </cell>
          <cell r="V706">
            <v>44546</v>
          </cell>
          <cell r="W706">
            <v>44773</v>
          </cell>
          <cell r="X706">
            <v>12489600</v>
          </cell>
          <cell r="Y706" t="str">
            <v>Lina Maria Gonzalez Aguirre</v>
          </cell>
          <cell r="Z706" t="str">
            <v>Profesional centro zonal</v>
          </cell>
        </row>
        <row r="707">
          <cell r="B707" t="str">
            <v>66-219-706</v>
          </cell>
          <cell r="C707" t="str">
            <v>Risaralda</v>
          </cell>
          <cell r="D707" t="str">
            <v>Hogar del niño de la calle - Esta es mi casa</v>
          </cell>
          <cell r="E707" t="str">
            <v>891411093-1</v>
          </cell>
          <cell r="F707" t="str">
            <v>Omar De Jesus Ramirez Romero</v>
          </cell>
          <cell r="G707"/>
          <cell r="H707" t="str">
            <v>Carrera 23 No. 78-62 Barrio Corales</v>
          </cell>
          <cell r="I707" t="str">
            <v>Pereira</v>
          </cell>
          <cell r="J707" t="str">
            <v>Pereira</v>
          </cell>
          <cell r="K707">
            <v>3351182</v>
          </cell>
          <cell r="L707" t="str">
            <v>3128826825 - 3186937835</v>
          </cell>
          <cell r="M707" t="str">
            <v>micasaog@gmail.com;gerardoluis2009@gmail.com</v>
          </cell>
          <cell r="N707" t="str">
            <v>SRD</v>
          </cell>
          <cell r="O707" t="str">
            <v>Internado</v>
          </cell>
          <cell r="P707"/>
          <cell r="Q707" t="str">
            <v>Con PARD</v>
          </cell>
          <cell r="R707"/>
          <cell r="S707" t="str">
            <v>6600-178-2021</v>
          </cell>
          <cell r="T707">
            <v>35</v>
          </cell>
          <cell r="U707">
            <v>44546</v>
          </cell>
          <cell r="V707">
            <v>44546</v>
          </cell>
          <cell r="W707">
            <v>44773</v>
          </cell>
          <cell r="X707">
            <v>392491855</v>
          </cell>
          <cell r="Y707" t="str">
            <v>Monica Beatriz Rubio Mora</v>
          </cell>
          <cell r="Z707" t="str">
            <v>Profesional centro zonal</v>
          </cell>
        </row>
        <row r="708">
          <cell r="B708" t="str">
            <v>66-204-707</v>
          </cell>
          <cell r="C708" t="str">
            <v>Risaralda</v>
          </cell>
          <cell r="D708" t="str">
            <v>Fundación sinapsis vital</v>
          </cell>
          <cell r="E708" t="str">
            <v>900497719-4</v>
          </cell>
          <cell r="F708" t="str">
            <v>Manuel Ricardo Rodriguez Carmona</v>
          </cell>
          <cell r="G708"/>
          <cell r="H708" t="str">
            <v>Kilómetro 4.5 La Pradera Mundo Nuevo sede Fidel Mejía</v>
          </cell>
          <cell r="I708" t="str">
            <v>Pereira</v>
          </cell>
          <cell r="J708" t="str">
            <v>Pereira</v>
          </cell>
          <cell r="K708">
            <v>2531109</v>
          </cell>
          <cell r="L708" t="str">
            <v>3165307274
3128413828</v>
          </cell>
          <cell r="M708" t="str">
            <v>sinapsisvitalmariajuliadmp@gmail.com</v>
          </cell>
          <cell r="N708" t="str">
            <v>SRD</v>
          </cell>
          <cell r="O708" t="str">
            <v>Internado</v>
          </cell>
          <cell r="P708"/>
          <cell r="Q708" t="str">
            <v>Discapacidad</v>
          </cell>
          <cell r="R708" t="str">
            <v>Intelectual</v>
          </cell>
          <cell r="S708" t="str">
            <v>6600-179-2021</v>
          </cell>
          <cell r="T708">
            <v>60</v>
          </cell>
          <cell r="U708">
            <v>44546</v>
          </cell>
          <cell r="V708">
            <v>44546</v>
          </cell>
          <cell r="W708">
            <v>44773</v>
          </cell>
          <cell r="X708">
            <v>2020925911</v>
          </cell>
          <cell r="Y708" t="str">
            <v>Monica Beatriz Rubio Mora</v>
          </cell>
          <cell r="Z708" t="str">
            <v>Profesional centro zonal</v>
          </cell>
        </row>
        <row r="709">
          <cell r="B709" t="str">
            <v>66-204-708</v>
          </cell>
          <cell r="C709" t="str">
            <v>Risaralda</v>
          </cell>
          <cell r="D709" t="str">
            <v>Fundación sinapsis vital</v>
          </cell>
          <cell r="E709" t="str">
            <v>900497719-4</v>
          </cell>
          <cell r="F709" t="str">
            <v>Manuel Ricardo Rodriguez Carmona</v>
          </cell>
          <cell r="G709"/>
          <cell r="H709" t="str">
            <v>Corregimiento la Florida - Finca Cataluña sede María Julia Toro De Mejía</v>
          </cell>
          <cell r="I709" t="str">
            <v>Pereira</v>
          </cell>
          <cell r="J709" t="str">
            <v>Pereira</v>
          </cell>
          <cell r="K709">
            <v>2531109</v>
          </cell>
          <cell r="L709" t="str">
            <v>3165307274
3128413828</v>
          </cell>
          <cell r="M709" t="str">
            <v>sinapsisvitalmariajuliadmp@gmail.com</v>
          </cell>
          <cell r="N709" t="str">
            <v>SRD</v>
          </cell>
          <cell r="O709" t="str">
            <v>Internado</v>
          </cell>
          <cell r="P709"/>
          <cell r="Q709" t="str">
            <v>Discapacidad</v>
          </cell>
          <cell r="R709" t="str">
            <v>Psicosocial</v>
          </cell>
          <cell r="S709" t="str">
            <v>6600-179-2021</v>
          </cell>
          <cell r="T709">
            <v>67</v>
          </cell>
          <cell r="U709">
            <v>44546</v>
          </cell>
          <cell r="V709">
            <v>44546</v>
          </cell>
          <cell r="W709">
            <v>44773</v>
          </cell>
          <cell r="X709"/>
          <cell r="Y709" t="str">
            <v>Monica Beatriz Rubio Mora</v>
          </cell>
          <cell r="Z709" t="str">
            <v>Profesional centro zonal</v>
          </cell>
        </row>
        <row r="710">
          <cell r="B710" t="str">
            <v>66-218-709</v>
          </cell>
          <cell r="C710" t="str">
            <v>Risaralda</v>
          </cell>
          <cell r="D710" t="str">
            <v>Granja infantil Jesús de la buena esperanza</v>
          </cell>
          <cell r="E710" t="str">
            <v>891480011-2</v>
          </cell>
          <cell r="F710" t="str">
            <v>Padre Jhon Ferney Araque Osorio</v>
          </cell>
          <cell r="G710" t="str">
            <v>Granjas</v>
          </cell>
          <cell r="H710" t="str">
            <v>Avenida Sur Vía Mercasa</v>
          </cell>
          <cell r="I710" t="str">
            <v>Pereira</v>
          </cell>
          <cell r="J710" t="str">
            <v>Pereira</v>
          </cell>
          <cell r="K710">
            <v>3370717</v>
          </cell>
          <cell r="L710">
            <v>3206889410</v>
          </cell>
          <cell r="M710" t="str">
            <v>gijbe@hotmail.com</v>
          </cell>
          <cell r="N710" t="str">
            <v>SRD</v>
          </cell>
          <cell r="O710" t="str">
            <v>Internado</v>
          </cell>
          <cell r="P710"/>
          <cell r="Q710" t="str">
            <v>Con PARD</v>
          </cell>
          <cell r="R710"/>
          <cell r="S710" t="str">
            <v>6600-181-2021</v>
          </cell>
          <cell r="T710">
            <v>116</v>
          </cell>
          <cell r="U710">
            <v>44546</v>
          </cell>
          <cell r="V710">
            <v>44546</v>
          </cell>
          <cell r="W710">
            <v>44773</v>
          </cell>
          <cell r="X710">
            <v>1300830148</v>
          </cell>
          <cell r="Y710" t="str">
            <v>Monica Beatriz Rubio Mora</v>
          </cell>
          <cell r="Z710" t="str">
            <v>Profesional centro zonal</v>
          </cell>
        </row>
        <row r="711">
          <cell r="B711" t="str">
            <v>66-74-710</v>
          </cell>
          <cell r="C711" t="str">
            <v>Risaralda</v>
          </cell>
          <cell r="D711" t="str">
            <v>Corporación sirviendo con amor</v>
          </cell>
          <cell r="E711" t="str">
            <v>816001865-9</v>
          </cell>
          <cell r="F711" t="str">
            <v>Juanita Gallego Florez</v>
          </cell>
          <cell r="G711"/>
          <cell r="H711" t="str">
            <v>Calle 20 No. 3-25</v>
          </cell>
          <cell r="I711" t="str">
            <v>Pereira</v>
          </cell>
          <cell r="J711" t="str">
            <v>Pereira</v>
          </cell>
          <cell r="K711">
            <v>3243200</v>
          </cell>
          <cell r="L711">
            <v>3104644361</v>
          </cell>
          <cell r="M711" t="str">
            <v>corporacionsirviendoconamor@hotmail.es</v>
          </cell>
          <cell r="N711" t="str">
            <v>SRD</v>
          </cell>
          <cell r="O711" t="str">
            <v>Casa hogar</v>
          </cell>
          <cell r="P711"/>
          <cell r="Q711" t="str">
            <v>Con PARD</v>
          </cell>
          <cell r="R711"/>
          <cell r="S711" t="str">
            <v>6600-182-2021</v>
          </cell>
          <cell r="T711">
            <v>12</v>
          </cell>
          <cell r="U711">
            <v>44547</v>
          </cell>
          <cell r="V711">
            <v>44546</v>
          </cell>
          <cell r="W711">
            <v>44773</v>
          </cell>
          <cell r="X711">
            <v>135068636</v>
          </cell>
          <cell r="Y711" t="str">
            <v>Monica Beatriz Rubio Mora</v>
          </cell>
          <cell r="Z711" t="str">
            <v>Profesional centro zonal</v>
          </cell>
        </row>
        <row r="712">
          <cell r="B712" t="str">
            <v>66-74-711</v>
          </cell>
          <cell r="C712" t="str">
            <v>Risaralda</v>
          </cell>
          <cell r="D712" t="str">
            <v>Corporación sirviendo con amor</v>
          </cell>
          <cell r="E712" t="str">
            <v>816001865-9</v>
          </cell>
          <cell r="F712" t="str">
            <v>Juanita Gallego Florez</v>
          </cell>
          <cell r="G712"/>
          <cell r="H712" t="str">
            <v>Carrera 3 No. 14-46 Barrio América</v>
          </cell>
          <cell r="I712" t="str">
            <v>Pereira</v>
          </cell>
          <cell r="J712" t="str">
            <v>Pereira</v>
          </cell>
          <cell r="K712">
            <v>3243200</v>
          </cell>
          <cell r="L712">
            <v>3104644361</v>
          </cell>
          <cell r="M712" t="str">
            <v>corporacionsirviendoconamor@hotmail.es</v>
          </cell>
          <cell r="N712" t="str">
            <v>SRD</v>
          </cell>
          <cell r="O712" t="str">
            <v>Internado</v>
          </cell>
          <cell r="P712"/>
          <cell r="Q712" t="str">
            <v>Victimas de violencia sexual</v>
          </cell>
          <cell r="R712"/>
          <cell r="S712" t="str">
            <v>6600-183-2021</v>
          </cell>
          <cell r="T712">
            <v>39</v>
          </cell>
          <cell r="U712">
            <v>44547</v>
          </cell>
          <cell r="V712">
            <v>44546</v>
          </cell>
          <cell r="W712">
            <v>44773</v>
          </cell>
          <cell r="X712">
            <v>437348067</v>
          </cell>
          <cell r="Y712" t="str">
            <v>Monica Beatriz Rubio Mora</v>
          </cell>
          <cell r="Z712" t="str">
            <v>Profesional centro zonal</v>
          </cell>
        </row>
        <row r="713">
          <cell r="B713" t="str">
            <v>66-165-712</v>
          </cell>
          <cell r="C713" t="str">
            <v>Risaralda</v>
          </cell>
          <cell r="D713" t="str">
            <v>Fundación nuestro hogar</v>
          </cell>
          <cell r="E713" t="str">
            <v>800127958-9</v>
          </cell>
          <cell r="F713" t="str">
            <v>Gladis Jaramillo Ramos</v>
          </cell>
          <cell r="G713"/>
          <cell r="H713" t="str">
            <v>Carrera 11 Bis No. 2-46 Barrio Popular Modelo</v>
          </cell>
          <cell r="I713" t="str">
            <v>Pereira</v>
          </cell>
          <cell r="J713" t="str">
            <v>Pereira</v>
          </cell>
          <cell r="K713">
            <v>3312768</v>
          </cell>
          <cell r="L713">
            <v>3148141483</v>
          </cell>
          <cell r="M713" t="str">
            <v>fnuestrohogar@yahoo.es</v>
          </cell>
          <cell r="N713" t="str">
            <v>SRD</v>
          </cell>
          <cell r="O713" t="str">
            <v>Internado</v>
          </cell>
          <cell r="P713"/>
          <cell r="Q713" t="str">
            <v>Con PARD</v>
          </cell>
          <cell r="R713"/>
          <cell r="S713" t="str">
            <v>6600-184-2021</v>
          </cell>
          <cell r="T713">
            <v>20</v>
          </cell>
          <cell r="U713">
            <v>44550</v>
          </cell>
          <cell r="V713">
            <v>44546</v>
          </cell>
          <cell r="W713">
            <v>44773</v>
          </cell>
          <cell r="X713">
            <v>224281060</v>
          </cell>
          <cell r="Y713" t="str">
            <v>Monica Beatriz Rubio Mora</v>
          </cell>
          <cell r="Z713" t="str">
            <v>Profesional centro zonal</v>
          </cell>
        </row>
        <row r="714">
          <cell r="B714" t="str">
            <v>66-155-713</v>
          </cell>
          <cell r="C714" t="str">
            <v>Risaralda</v>
          </cell>
          <cell r="D714" t="str">
            <v>Fundación MOI POUR TOI</v>
          </cell>
          <cell r="E714" t="str">
            <v>800180120-9</v>
          </cell>
          <cell r="F714" t="str">
            <v>Maria Eugenia Garcia Clavijo</v>
          </cell>
          <cell r="G714"/>
          <cell r="H714" t="str">
            <v>Kilómetro 1 Finca La Fortuna - Vereda El Chaquiro Corregimiento De Combia</v>
          </cell>
          <cell r="I714" t="str">
            <v>Pereira</v>
          </cell>
          <cell r="J714" t="str">
            <v>Pereira</v>
          </cell>
          <cell r="K714">
            <v>3299276</v>
          </cell>
          <cell r="L714">
            <v>3104268603</v>
          </cell>
          <cell r="M714" t="str">
            <v>archivomoipourtoi@hotmail.com</v>
          </cell>
          <cell r="N714" t="str">
            <v>SRD</v>
          </cell>
          <cell r="O714" t="str">
            <v>Internado</v>
          </cell>
          <cell r="P714"/>
          <cell r="Q714" t="str">
            <v>Con PARD</v>
          </cell>
          <cell r="R714"/>
          <cell r="S714" t="str">
            <v>6600-186-2021</v>
          </cell>
          <cell r="T714">
            <v>40</v>
          </cell>
          <cell r="U714">
            <v>44546</v>
          </cell>
          <cell r="V714">
            <v>44546</v>
          </cell>
          <cell r="W714">
            <v>44773</v>
          </cell>
          <cell r="X714">
            <v>616772915</v>
          </cell>
          <cell r="Y714" t="str">
            <v>Monica Beatriz Rubio Mora</v>
          </cell>
          <cell r="Z714" t="str">
            <v>Profesional centro zonal</v>
          </cell>
        </row>
        <row r="715">
          <cell r="B715" t="str">
            <v>66-155-714</v>
          </cell>
          <cell r="C715" t="str">
            <v>Risaralda</v>
          </cell>
          <cell r="D715" t="str">
            <v>Fundación MOI POUR TOI</v>
          </cell>
          <cell r="E715" t="str">
            <v>800180120-9</v>
          </cell>
          <cell r="F715" t="str">
            <v>Maria Eugenia Garcia Clavijo</v>
          </cell>
          <cell r="G715"/>
          <cell r="H715" t="str">
            <v>Carrera 13 Bis No. 32-37 Barrio Brasilia</v>
          </cell>
          <cell r="I715" t="str">
            <v>Pereira</v>
          </cell>
          <cell r="J715" t="str">
            <v>Pereira</v>
          </cell>
          <cell r="K715">
            <v>3299276</v>
          </cell>
          <cell r="L715">
            <v>3104268603</v>
          </cell>
          <cell r="M715" t="str">
            <v>archivomoipourtoi@hotmail.com</v>
          </cell>
          <cell r="N715" t="str">
            <v>SRD</v>
          </cell>
          <cell r="O715" t="str">
            <v>Internado</v>
          </cell>
          <cell r="P715"/>
          <cell r="Q715" t="str">
            <v>Con PARD</v>
          </cell>
          <cell r="R715"/>
          <cell r="S715" t="str">
            <v>6600-186-2021</v>
          </cell>
          <cell r="T715">
            <v>15</v>
          </cell>
          <cell r="U715">
            <v>44546</v>
          </cell>
          <cell r="V715">
            <v>44546</v>
          </cell>
          <cell r="W715">
            <v>44773</v>
          </cell>
          <cell r="X715"/>
          <cell r="Y715" t="str">
            <v>Monica Beatriz Rubio Mora</v>
          </cell>
          <cell r="Z715" t="str">
            <v>Profesional centro zonal</v>
          </cell>
        </row>
        <row r="716">
          <cell r="B716" t="str">
            <v>66-21-715</v>
          </cell>
          <cell r="C716" t="str">
            <v>Risaralda</v>
          </cell>
          <cell r="D716" t="str">
            <v>Asociación mundos hermanos ONG</v>
          </cell>
          <cell r="E716" t="str">
            <v>800251628-3</v>
          </cell>
          <cell r="F716" t="str">
            <v>Diana Patricia González Cardona</v>
          </cell>
          <cell r="G716" t="str">
            <v>Masculino</v>
          </cell>
          <cell r="H716" t="str">
            <v>Carrera 3 No. 16-77</v>
          </cell>
          <cell r="I716" t="str">
            <v>Pereira</v>
          </cell>
          <cell r="J716" t="str">
            <v>Pereira</v>
          </cell>
          <cell r="K716">
            <v>3403831</v>
          </cell>
          <cell r="L716">
            <v>3218007834</v>
          </cell>
          <cell r="M716" t="str">
            <v>direccion@mundoshermanos.org</v>
          </cell>
          <cell r="N716" t="str">
            <v>SRD</v>
          </cell>
          <cell r="O716" t="str">
            <v>Casa hogar</v>
          </cell>
          <cell r="P716"/>
          <cell r="Q716" t="str">
            <v>Con PARD</v>
          </cell>
          <cell r="R716"/>
          <cell r="S716" t="str">
            <v>6600-188-2021</v>
          </cell>
          <cell r="T716">
            <v>12</v>
          </cell>
          <cell r="U716">
            <v>44546</v>
          </cell>
          <cell r="V716">
            <v>44546</v>
          </cell>
          <cell r="W716">
            <v>44773</v>
          </cell>
          <cell r="X716">
            <v>271037272</v>
          </cell>
          <cell r="Y716" t="str">
            <v>Monica Beatriz Rubio Mora</v>
          </cell>
          <cell r="Z716" t="str">
            <v>Profesional centro zonal</v>
          </cell>
        </row>
        <row r="717">
          <cell r="B717" t="str">
            <v>66-21-716</v>
          </cell>
          <cell r="C717" t="str">
            <v>Risaralda</v>
          </cell>
          <cell r="D717" t="str">
            <v>Asociación mundos hermanos ONG</v>
          </cell>
          <cell r="E717" t="str">
            <v>800251628-3</v>
          </cell>
          <cell r="F717" t="str">
            <v>Diana Patricia González Cardona</v>
          </cell>
          <cell r="G717" t="str">
            <v>Femenino</v>
          </cell>
          <cell r="H717" t="str">
            <v>Carrera 3 No. 16-07</v>
          </cell>
          <cell r="I717" t="str">
            <v>Pereira</v>
          </cell>
          <cell r="J717" t="str">
            <v>Pereira</v>
          </cell>
          <cell r="K717">
            <v>3254789</v>
          </cell>
          <cell r="L717">
            <v>3218007834</v>
          </cell>
          <cell r="M717" t="str">
            <v>direccion@mundoshermanos.org</v>
          </cell>
          <cell r="N717" t="str">
            <v>SRD</v>
          </cell>
          <cell r="O717" t="str">
            <v>Casa hogar</v>
          </cell>
          <cell r="P717"/>
          <cell r="Q717" t="str">
            <v>Con PARD</v>
          </cell>
          <cell r="R717"/>
          <cell r="S717" t="str">
            <v>6600-188-2021</v>
          </cell>
          <cell r="T717">
            <v>12</v>
          </cell>
          <cell r="U717">
            <v>44546</v>
          </cell>
          <cell r="V717">
            <v>44546</v>
          </cell>
          <cell r="W717">
            <v>44773</v>
          </cell>
          <cell r="X717"/>
          <cell r="Y717" t="str">
            <v>Monica Beatriz Rubio Mora</v>
          </cell>
          <cell r="Z717" t="str">
            <v>Profesional centro zonal</v>
          </cell>
        </row>
        <row r="718">
          <cell r="B718" t="str">
            <v>66-21-717</v>
          </cell>
          <cell r="C718" t="str">
            <v>Risaralda</v>
          </cell>
          <cell r="D718" t="str">
            <v>Asociación mundos hermanos ONG</v>
          </cell>
          <cell r="E718" t="str">
            <v>800251628-3</v>
          </cell>
          <cell r="F718" t="str">
            <v>Diana Patricia González Cardona</v>
          </cell>
          <cell r="G718" t="str">
            <v>Masculino</v>
          </cell>
          <cell r="H718" t="str">
            <v>Carrera 3 No. 18-19</v>
          </cell>
          <cell r="I718" t="str">
            <v>Pereira</v>
          </cell>
          <cell r="J718" t="str">
            <v>Pereira</v>
          </cell>
          <cell r="K718">
            <v>3296989</v>
          </cell>
          <cell r="L718">
            <v>3218007834</v>
          </cell>
          <cell r="M718" t="str">
            <v>direccion@mundoshermanos.org</v>
          </cell>
          <cell r="N718" t="str">
            <v>SRD</v>
          </cell>
          <cell r="O718" t="str">
            <v>Internado</v>
          </cell>
          <cell r="P718"/>
          <cell r="Q718" t="str">
            <v>Con PARD</v>
          </cell>
          <cell r="R718"/>
          <cell r="S718" t="str">
            <v>6600-190-2021</v>
          </cell>
          <cell r="T718">
            <v>13</v>
          </cell>
          <cell r="U718">
            <v>44546</v>
          </cell>
          <cell r="V718">
            <v>44546</v>
          </cell>
          <cell r="W718">
            <v>44773</v>
          </cell>
          <cell r="X718">
            <v>506532385</v>
          </cell>
          <cell r="Y718" t="str">
            <v>Monica Beatriz Rubio Mora</v>
          </cell>
          <cell r="Z718" t="str">
            <v>Profesional centro zonal</v>
          </cell>
        </row>
        <row r="719">
          <cell r="B719" t="str">
            <v>66-21-718</v>
          </cell>
          <cell r="C719" t="str">
            <v>Risaralda</v>
          </cell>
          <cell r="D719" t="str">
            <v>Asociación mundos hermanos ONG</v>
          </cell>
          <cell r="E719" t="str">
            <v>800251628-3</v>
          </cell>
          <cell r="F719" t="str">
            <v>Diana Patricia González Cardona</v>
          </cell>
          <cell r="G719" t="str">
            <v>Mixto</v>
          </cell>
          <cell r="H719" t="str">
            <v>Carrera 4 No. 17-27</v>
          </cell>
          <cell r="I719" t="str">
            <v>Pereira</v>
          </cell>
          <cell r="J719" t="str">
            <v>Pereira</v>
          </cell>
          <cell r="K719">
            <v>3158674</v>
          </cell>
          <cell r="L719">
            <v>3218007834</v>
          </cell>
          <cell r="M719" t="str">
            <v>direccion@mundoshermanos.org</v>
          </cell>
          <cell r="N719" t="str">
            <v>SRD</v>
          </cell>
          <cell r="O719" t="str">
            <v>Internado</v>
          </cell>
          <cell r="P719"/>
          <cell r="Q719" t="str">
            <v>Con PARD</v>
          </cell>
          <cell r="R719"/>
          <cell r="S719" t="str">
            <v>6600-190-2021</v>
          </cell>
          <cell r="T719">
            <v>32</v>
          </cell>
          <cell r="U719">
            <v>44546</v>
          </cell>
          <cell r="V719">
            <v>44546</v>
          </cell>
          <cell r="W719">
            <v>44773</v>
          </cell>
          <cell r="X719"/>
          <cell r="Y719" t="str">
            <v>Monica Beatriz Rubio Mora</v>
          </cell>
          <cell r="Z719" t="str">
            <v>Profesional centro zonal</v>
          </cell>
        </row>
        <row r="720">
          <cell r="B720" t="str">
            <v>66-21-719</v>
          </cell>
          <cell r="C720" t="str">
            <v>Risaralda</v>
          </cell>
          <cell r="D720" t="str">
            <v>Asociación mundos hermanos ONG</v>
          </cell>
          <cell r="E720" t="str">
            <v>800251628-3</v>
          </cell>
          <cell r="F720" t="str">
            <v>Diana Patricia González Cardona</v>
          </cell>
          <cell r="G720"/>
          <cell r="H720" t="str">
            <v>Calle 17 No. 4-48</v>
          </cell>
          <cell r="I720" t="str">
            <v>Pereira</v>
          </cell>
          <cell r="J720" t="str">
            <v>Pereira</v>
          </cell>
          <cell r="K720">
            <v>3243948</v>
          </cell>
          <cell r="L720">
            <v>3218007834</v>
          </cell>
          <cell r="M720" t="str">
            <v>direccion@mundoshermanos.org</v>
          </cell>
          <cell r="N720" t="str">
            <v>SRD</v>
          </cell>
          <cell r="O720" t="str">
            <v>Internado</v>
          </cell>
          <cell r="P720"/>
          <cell r="Q720" t="str">
            <v>Con PARD</v>
          </cell>
          <cell r="R720"/>
          <cell r="S720" t="str">
            <v>6600-191-2021</v>
          </cell>
          <cell r="T720">
            <v>65</v>
          </cell>
          <cell r="U720">
            <v>44547</v>
          </cell>
          <cell r="V720">
            <v>44546</v>
          </cell>
          <cell r="W720">
            <v>44773</v>
          </cell>
          <cell r="X720">
            <v>730413445</v>
          </cell>
          <cell r="Y720" t="str">
            <v>Monica Beatriz Rubio Mora</v>
          </cell>
          <cell r="Z720" t="str">
            <v>Profesional centro zonal</v>
          </cell>
        </row>
        <row r="721">
          <cell r="B721" t="str">
            <v>66-166-720</v>
          </cell>
          <cell r="C721" t="str">
            <v>Risaralda</v>
          </cell>
          <cell r="D721" t="str">
            <v>Fundación nueve lunas</v>
          </cell>
          <cell r="E721" t="str">
            <v>900596335-4</v>
          </cell>
          <cell r="F721" t="str">
            <v>Luz Elena Ospina Suarez</v>
          </cell>
          <cell r="G721"/>
          <cell r="H721" t="str">
            <v>Carrera 16 No. 8-26 Los Alpes</v>
          </cell>
          <cell r="I721" t="str">
            <v>Pereira</v>
          </cell>
          <cell r="J721" t="str">
            <v>Pereira</v>
          </cell>
          <cell r="K721">
            <v>3451115</v>
          </cell>
          <cell r="L721" t="str">
            <v>3007851740 - 3013191254</v>
          </cell>
          <cell r="M721" t="str">
            <v>infonuevelunaspereira@gmail.com;elenanuevelunas@gmail.com</v>
          </cell>
          <cell r="N721" t="str">
            <v>SRD</v>
          </cell>
          <cell r="O721" t="str">
            <v>Apoyo psicológico especializado</v>
          </cell>
          <cell r="P721"/>
          <cell r="Q721" t="str">
            <v>Con PARD</v>
          </cell>
          <cell r="R721"/>
          <cell r="S721" t="str">
            <v>6600-193-2021</v>
          </cell>
          <cell r="T721">
            <v>282</v>
          </cell>
          <cell r="U721">
            <v>44550</v>
          </cell>
          <cell r="V721">
            <v>44546</v>
          </cell>
          <cell r="W721">
            <v>44773</v>
          </cell>
          <cell r="X721">
            <v>605860080</v>
          </cell>
          <cell r="Y721" t="str">
            <v>Monica Beatriz Rubio Mora</v>
          </cell>
          <cell r="Z721" t="str">
            <v>Profesional centro zonal</v>
          </cell>
        </row>
        <row r="722">
          <cell r="B722" t="str">
            <v>66-21-721</v>
          </cell>
          <cell r="C722" t="str">
            <v>Risaralda</v>
          </cell>
          <cell r="D722" t="str">
            <v>Asociación mundos hermanos ONG</v>
          </cell>
          <cell r="E722" t="str">
            <v>800251628-3</v>
          </cell>
          <cell r="F722" t="str">
            <v>Diana Patricia González Cardona</v>
          </cell>
          <cell r="G722"/>
          <cell r="H722" t="str">
            <v>Carrera 11 No. 48-101 Barrio Maraya</v>
          </cell>
          <cell r="I722" t="str">
            <v>Pereira</v>
          </cell>
          <cell r="J722" t="str">
            <v>Pereira</v>
          </cell>
          <cell r="K722">
            <v>3291832</v>
          </cell>
          <cell r="L722">
            <v>3218007834</v>
          </cell>
          <cell r="M722" t="str">
            <v>direccion@mundoshermanos.org</v>
          </cell>
          <cell r="N722" t="str">
            <v>SRD</v>
          </cell>
          <cell r="O722" t="str">
            <v>Hogar sustituto entidad</v>
          </cell>
          <cell r="P722"/>
          <cell r="Q722" t="str">
            <v>Vulneración</v>
          </cell>
          <cell r="R722"/>
          <cell r="S722" t="str">
            <v>6600-194-2021</v>
          </cell>
          <cell r="T722">
            <v>185</v>
          </cell>
          <cell r="U722">
            <v>44547</v>
          </cell>
          <cell r="V722">
            <v>44546</v>
          </cell>
          <cell r="W722">
            <v>44773</v>
          </cell>
          <cell r="X722">
            <v>2770612688</v>
          </cell>
          <cell r="Y722" t="str">
            <v>Monica Beatriz Rubio Mora</v>
          </cell>
          <cell r="Z722" t="str">
            <v>Profesional centro zonal</v>
          </cell>
        </row>
        <row r="723">
          <cell r="B723" t="str">
            <v>66-21-722</v>
          </cell>
          <cell r="C723" t="str">
            <v>Risaralda</v>
          </cell>
          <cell r="D723" t="str">
            <v>Asociación mundos hermanos ONG</v>
          </cell>
          <cell r="E723" t="str">
            <v>800251628-3</v>
          </cell>
          <cell r="F723" t="str">
            <v>Diana Patricia González Cardona</v>
          </cell>
          <cell r="G723"/>
          <cell r="H723" t="str">
            <v>Carrera 11 No. 48-101 Barrio Maraya</v>
          </cell>
          <cell r="I723" t="str">
            <v>Pereira</v>
          </cell>
          <cell r="J723" t="str">
            <v>Pereira</v>
          </cell>
          <cell r="K723">
            <v>3291832</v>
          </cell>
          <cell r="L723">
            <v>3218007834</v>
          </cell>
          <cell r="M723" t="str">
            <v>direccion@mundoshermanos.org</v>
          </cell>
          <cell r="N723" t="str">
            <v>SRD</v>
          </cell>
          <cell r="O723" t="str">
            <v>Hogar sustituto entidad</v>
          </cell>
          <cell r="P723"/>
          <cell r="Q723" t="str">
            <v>Discapacidad</v>
          </cell>
          <cell r="R723"/>
          <cell r="S723" t="str">
            <v>6600-194-2021</v>
          </cell>
          <cell r="T723">
            <v>76</v>
          </cell>
          <cell r="U723">
            <v>44547</v>
          </cell>
          <cell r="V723">
            <v>44546</v>
          </cell>
          <cell r="W723">
            <v>44773</v>
          </cell>
          <cell r="X723"/>
          <cell r="Y723" t="str">
            <v>Monica Beatriz Rubio Mora</v>
          </cell>
          <cell r="Z723" t="str">
            <v>Profesional centro zonal</v>
          </cell>
        </row>
        <row r="724">
          <cell r="B724" t="str">
            <v>66-135-723</v>
          </cell>
          <cell r="C724" t="str">
            <v>Risaralda</v>
          </cell>
          <cell r="D724" t="str">
            <v>Fundación hogares Claret</v>
          </cell>
          <cell r="E724" t="str">
            <v>800098983-8</v>
          </cell>
          <cell r="F724" t="str">
            <v>Jorge Olver Orrego Valencia</v>
          </cell>
          <cell r="G724" t="str">
            <v>Arco Iris</v>
          </cell>
          <cell r="H724" t="str">
            <v>Kilómetro 12 Vereda Laguneta Vía Pereira Armenia</v>
          </cell>
          <cell r="I724" t="str">
            <v>Pereira</v>
          </cell>
          <cell r="J724" t="str">
            <v>Pereira</v>
          </cell>
          <cell r="K724">
            <v>3327738</v>
          </cell>
          <cell r="L724" t="str">
            <v>3132704241 - 3136596251</v>
          </cell>
          <cell r="M724" t="str">
            <v>jessica.arango@fundacionhogaresclaret.org</v>
          </cell>
          <cell r="N724" t="str">
            <v>SRD</v>
          </cell>
          <cell r="O724" t="str">
            <v>Internado</v>
          </cell>
          <cell r="P724"/>
          <cell r="Q724" t="str">
            <v>Con PARD</v>
          </cell>
          <cell r="R724"/>
          <cell r="S724" t="str">
            <v>6600-205-2021</v>
          </cell>
          <cell r="T724">
            <v>45</v>
          </cell>
          <cell r="U724">
            <v>44550</v>
          </cell>
          <cell r="V724">
            <v>44546</v>
          </cell>
          <cell r="W724">
            <v>44773</v>
          </cell>
          <cell r="X724">
            <v>1014187591</v>
          </cell>
          <cell r="Y724" t="str">
            <v>Valentina Gil Hoyos</v>
          </cell>
          <cell r="Z724" t="str">
            <v>Profesional centro zonal</v>
          </cell>
        </row>
        <row r="725">
          <cell r="B725" t="str">
            <v>66-135-724</v>
          </cell>
          <cell r="C725" t="str">
            <v>Risaralda</v>
          </cell>
          <cell r="D725" t="str">
            <v>Fundación hogares Claret</v>
          </cell>
          <cell r="E725" t="str">
            <v>800098983-8</v>
          </cell>
          <cell r="F725" t="str">
            <v>Jorge Olver Orrego Valencia</v>
          </cell>
          <cell r="G725" t="str">
            <v>Vientos De Cambio</v>
          </cell>
          <cell r="H725" t="str">
            <v>Kilómetro 7 Vereda Guacari Vía Pereira Armenia</v>
          </cell>
          <cell r="I725" t="str">
            <v>Pereira</v>
          </cell>
          <cell r="J725" t="str">
            <v>Pereira</v>
          </cell>
          <cell r="K725" t="str">
            <v>3172111 Ext.1 y 2 - 3327830 - 3327832 - 3327738</v>
          </cell>
          <cell r="L725" t="str">
            <v>3162062307 - 3136597583</v>
          </cell>
          <cell r="M725" t="str">
            <v>julian.suarez@fundacionhogaresclaret.org</v>
          </cell>
          <cell r="N725" t="str">
            <v>SRD</v>
          </cell>
          <cell r="O725" t="str">
            <v>Internado</v>
          </cell>
          <cell r="P725"/>
          <cell r="Q725" t="str">
            <v>Con PARD</v>
          </cell>
          <cell r="R725"/>
          <cell r="S725" t="str">
            <v>6600-205-2021</v>
          </cell>
          <cell r="T725">
            <v>45</v>
          </cell>
          <cell r="U725">
            <v>44550</v>
          </cell>
          <cell r="V725">
            <v>44546</v>
          </cell>
          <cell r="W725">
            <v>44773</v>
          </cell>
          <cell r="X725"/>
          <cell r="Y725" t="str">
            <v>Valentina Gil Hoyos</v>
          </cell>
          <cell r="Z725" t="str">
            <v>Profesional centro zonal</v>
          </cell>
        </row>
        <row r="726">
          <cell r="B726" t="str">
            <v>66-219-725</v>
          </cell>
          <cell r="C726" t="str">
            <v>Risaralda</v>
          </cell>
          <cell r="D726" t="str">
            <v>Hogar del niño de la calle - Esta es mi casa</v>
          </cell>
          <cell r="E726" t="str">
            <v>891411093-1</v>
          </cell>
          <cell r="F726" t="str">
            <v>Omar De Jesus Ramirez Romero</v>
          </cell>
          <cell r="G726"/>
          <cell r="H726" t="str">
            <v>Calle 14 No. 5-20</v>
          </cell>
          <cell r="I726" t="str">
            <v>Pereira</v>
          </cell>
          <cell r="J726" t="str">
            <v>Pereira</v>
          </cell>
          <cell r="K726">
            <v>3351182</v>
          </cell>
          <cell r="L726">
            <v>3186937835</v>
          </cell>
          <cell r="M726" t="str">
            <v>geradoluis2009@gmail.com</v>
          </cell>
          <cell r="N726" t="str">
            <v>SRPA</v>
          </cell>
          <cell r="O726" t="str">
            <v>Centro transitorio</v>
          </cell>
          <cell r="P726"/>
          <cell r="Q726" t="str">
            <v>SRPA</v>
          </cell>
          <cell r="R726"/>
          <cell r="S726" t="str">
            <v>6600-187-2021</v>
          </cell>
          <cell r="T726">
            <v>6</v>
          </cell>
          <cell r="U726">
            <v>44546</v>
          </cell>
          <cell r="V726">
            <v>44546</v>
          </cell>
          <cell r="W726">
            <v>44773</v>
          </cell>
          <cell r="X726">
            <v>92418363</v>
          </cell>
          <cell r="Y726" t="str">
            <v>Alejandra Hernandez Rodas</v>
          </cell>
          <cell r="Z726" t="str">
            <v>Profesional centro zonal</v>
          </cell>
        </row>
        <row r="727">
          <cell r="B727" t="str">
            <v>66-135-726</v>
          </cell>
          <cell r="C727" t="str">
            <v>Risaralda</v>
          </cell>
          <cell r="D727" t="str">
            <v>Fundación hogares Claret</v>
          </cell>
          <cell r="E727" t="str">
            <v>800098983-8</v>
          </cell>
          <cell r="F727" t="str">
            <v>Jorge Olver Orrego Valencia</v>
          </cell>
          <cell r="G727" t="str">
            <v>Créeme</v>
          </cell>
          <cell r="H727" t="str">
            <v>Vereda La Siria Corregimiento Combia</v>
          </cell>
          <cell r="I727" t="str">
            <v>Pereira</v>
          </cell>
          <cell r="J727" t="str">
            <v>Pereira</v>
          </cell>
          <cell r="K727">
            <v>3329161</v>
          </cell>
          <cell r="L727" t="str">
            <v>3213575331 - 3156331970 - 3104331206</v>
          </cell>
          <cell r="M727" t="str">
            <v>pitersonperez1987@hotmail.com</v>
          </cell>
          <cell r="N727" t="str">
            <v>SRPA</v>
          </cell>
          <cell r="O727" t="str">
            <v>Centro de atención especializada</v>
          </cell>
          <cell r="P727"/>
          <cell r="Q727" t="str">
            <v>SRPA</v>
          </cell>
          <cell r="R727"/>
          <cell r="S727" t="str">
            <v>6600-189-2021</v>
          </cell>
          <cell r="T727">
            <v>80</v>
          </cell>
          <cell r="U727">
            <v>44550</v>
          </cell>
          <cell r="V727">
            <v>44546</v>
          </cell>
          <cell r="W727">
            <v>44773</v>
          </cell>
          <cell r="X727">
            <v>1659267870</v>
          </cell>
          <cell r="Y727" t="str">
            <v>Alejandra Hernandez Rodas</v>
          </cell>
          <cell r="Z727" t="str">
            <v>Profesional centro zonal</v>
          </cell>
        </row>
        <row r="728">
          <cell r="B728" t="str">
            <v>66-135-727</v>
          </cell>
          <cell r="C728" t="str">
            <v>Risaralda</v>
          </cell>
          <cell r="D728" t="str">
            <v>Fundación hogares Claret</v>
          </cell>
          <cell r="E728" t="str">
            <v>800098983-8</v>
          </cell>
          <cell r="F728" t="str">
            <v>Jorge Olver Orrego Valencia</v>
          </cell>
          <cell r="G728" t="str">
            <v>Créeme</v>
          </cell>
          <cell r="H728" t="str">
            <v>Vereda La Siria Corregimiento Combia</v>
          </cell>
          <cell r="I728" t="str">
            <v>Pereira</v>
          </cell>
          <cell r="J728" t="str">
            <v>Pereira</v>
          </cell>
          <cell r="K728">
            <v>3329161</v>
          </cell>
          <cell r="L728" t="str">
            <v>3213575331 - 3156331970 - 3104331206</v>
          </cell>
          <cell r="M728" t="str">
            <v>pitersonperez1987@hotmail.com</v>
          </cell>
          <cell r="N728" t="str">
            <v>SRPA</v>
          </cell>
          <cell r="O728" t="str">
            <v>Centro de internamiento preventivo</v>
          </cell>
          <cell r="P728"/>
          <cell r="Q728" t="str">
            <v>SRPA</v>
          </cell>
          <cell r="R728"/>
          <cell r="S728" t="str">
            <v>6600-189-2021</v>
          </cell>
          <cell r="T728">
            <v>20</v>
          </cell>
          <cell r="U728">
            <v>44550</v>
          </cell>
          <cell r="V728">
            <v>44546</v>
          </cell>
          <cell r="W728">
            <v>44773</v>
          </cell>
          <cell r="X728"/>
          <cell r="Y728" t="str">
            <v>Alejandra Hernandez Rodas</v>
          </cell>
          <cell r="Z728" t="str">
            <v>Profesional centro zonal</v>
          </cell>
        </row>
        <row r="729">
          <cell r="B729" t="str">
            <v>66-135-728</v>
          </cell>
          <cell r="C729" t="str">
            <v>Risaralda</v>
          </cell>
          <cell r="D729" t="str">
            <v>Fundación hogares Claret</v>
          </cell>
          <cell r="E729" t="str">
            <v>800098983-8</v>
          </cell>
          <cell r="F729" t="str">
            <v>Jorge Olver Orrego Valencia</v>
          </cell>
          <cell r="G729" t="str">
            <v>Fé Y Esperanza</v>
          </cell>
          <cell r="H729" t="str">
            <v>Carrera 8 No. 25-54</v>
          </cell>
          <cell r="I729" t="str">
            <v>Pereira</v>
          </cell>
          <cell r="J729" t="str">
            <v>Pereira</v>
          </cell>
          <cell r="K729" t="str">
            <v>3344400 - 3172111 Ext 3</v>
          </cell>
          <cell r="L729">
            <v>3225727023</v>
          </cell>
          <cell r="M729" t="str">
            <v>paola.lopez@fundacionhogaresclaret.org</v>
          </cell>
          <cell r="N729" t="str">
            <v>SRPA</v>
          </cell>
          <cell r="O729" t="str">
            <v>Semicerrado externado</v>
          </cell>
          <cell r="P729" t="str">
            <v>Jornada completa</v>
          </cell>
          <cell r="Q729" t="str">
            <v>SRPA</v>
          </cell>
          <cell r="R729"/>
          <cell r="S729" t="str">
            <v>6600-192-2021</v>
          </cell>
          <cell r="T729">
            <v>59</v>
          </cell>
          <cell r="U729">
            <v>44547</v>
          </cell>
          <cell r="V729">
            <v>44546</v>
          </cell>
          <cell r="W729">
            <v>44773</v>
          </cell>
          <cell r="X729">
            <v>638221152</v>
          </cell>
          <cell r="Y729" t="str">
            <v>Alejandra Hernandez Rodas</v>
          </cell>
          <cell r="Z729" t="str">
            <v>Profesional centro zonal</v>
          </cell>
        </row>
        <row r="730">
          <cell r="B730" t="str">
            <v>66-135-729</v>
          </cell>
          <cell r="C730" t="str">
            <v>Risaralda</v>
          </cell>
          <cell r="D730" t="str">
            <v>Fundación hogares Claret</v>
          </cell>
          <cell r="E730" t="str">
            <v>800098983-8</v>
          </cell>
          <cell r="F730" t="str">
            <v>Jorge Olver Orrego Valencia</v>
          </cell>
          <cell r="G730" t="str">
            <v>Fé Y Esperanza</v>
          </cell>
          <cell r="H730" t="str">
            <v>Carrera 8 No. 25-54</v>
          </cell>
          <cell r="I730" t="str">
            <v>Pereira</v>
          </cell>
          <cell r="J730" t="str">
            <v>Pereira</v>
          </cell>
          <cell r="K730" t="str">
            <v>3172111 Ext. 4
3110698
3110733
3110878</v>
          </cell>
          <cell r="L730">
            <v>3216085432</v>
          </cell>
          <cell r="M730" t="str">
            <v>lina.garcia@fundacionhogaresclaret.org</v>
          </cell>
          <cell r="N730" t="str">
            <v>SRPA</v>
          </cell>
          <cell r="O730" t="str">
            <v>Apoyo postinstitucional – SRPA</v>
          </cell>
          <cell r="P730"/>
          <cell r="Q730" t="str">
            <v>SRPA</v>
          </cell>
          <cell r="R730"/>
          <cell r="S730" t="str">
            <v>6600-192-2021</v>
          </cell>
          <cell r="T730">
            <v>70</v>
          </cell>
          <cell r="U730">
            <v>44547</v>
          </cell>
          <cell r="V730">
            <v>44546</v>
          </cell>
          <cell r="W730">
            <v>44773</v>
          </cell>
          <cell r="X730"/>
          <cell r="Y730" t="str">
            <v>Alejandra Hernandez Rodas</v>
          </cell>
          <cell r="Z730" t="str">
            <v>Profesional centro zonal</v>
          </cell>
        </row>
        <row r="731">
          <cell r="B731" t="str">
            <v>66-135-730</v>
          </cell>
          <cell r="C731" t="str">
            <v>Risaralda</v>
          </cell>
          <cell r="D731" t="str">
            <v>Fundación hogares Claret</v>
          </cell>
          <cell r="E731" t="str">
            <v>800098983-8</v>
          </cell>
          <cell r="F731" t="str">
            <v>Jorge Olver Orrego Valencia</v>
          </cell>
          <cell r="G731" t="str">
            <v>Génesis</v>
          </cell>
          <cell r="H731" t="str">
            <v>Carrera 11 Bis No. 2-10 Barrio Popular Modelo</v>
          </cell>
          <cell r="I731" t="str">
            <v>Pereira</v>
          </cell>
          <cell r="J731" t="str">
            <v>Pereira</v>
          </cell>
          <cell r="K731" t="str">
            <v>3172111 Ext. 4
3110698
3110733
3110878</v>
          </cell>
          <cell r="L731">
            <v>3216085432</v>
          </cell>
          <cell r="M731" t="str">
            <v>lina.garcia@fundacionhogaresclaret.org</v>
          </cell>
          <cell r="N731" t="str">
            <v>SRPA</v>
          </cell>
          <cell r="O731" t="str">
            <v>Semicerrado externado</v>
          </cell>
          <cell r="P731" t="str">
            <v>Media jornada</v>
          </cell>
          <cell r="Q731" t="str">
            <v>SRPA</v>
          </cell>
          <cell r="R731"/>
          <cell r="S731" t="str">
            <v>6600-204-2021</v>
          </cell>
          <cell r="T731">
            <v>41</v>
          </cell>
          <cell r="U731">
            <v>44550</v>
          </cell>
          <cell r="V731">
            <v>44546</v>
          </cell>
          <cell r="W731">
            <v>44773</v>
          </cell>
          <cell r="X731">
            <v>392815878</v>
          </cell>
          <cell r="Y731" t="str">
            <v>Alejandra Hernandez Rodas</v>
          </cell>
          <cell r="Z731" t="str">
            <v>Profesional centro zonal</v>
          </cell>
        </row>
        <row r="732">
          <cell r="B732" t="str">
            <v>66-135-731</v>
          </cell>
          <cell r="C732" t="str">
            <v>Risaralda</v>
          </cell>
          <cell r="D732" t="str">
            <v>Fundación hogares Claret</v>
          </cell>
          <cell r="E732" t="str">
            <v>800098983-8</v>
          </cell>
          <cell r="F732" t="str">
            <v>Jorge Olver Orrego Valencia</v>
          </cell>
          <cell r="G732" t="str">
            <v>Génesis</v>
          </cell>
          <cell r="H732" t="str">
            <v>Carrera 11 Bis No. 2-10 Barrio Popular Modelo</v>
          </cell>
          <cell r="I732" t="str">
            <v>Pereira</v>
          </cell>
          <cell r="J732" t="str">
            <v>Pereira</v>
          </cell>
          <cell r="K732" t="str">
            <v>3172111 Ext. 4
3110698
3110733
3110878</v>
          </cell>
          <cell r="L732">
            <v>3216085432</v>
          </cell>
          <cell r="M732" t="str">
            <v>lina.garcia@fundacionhogaresclaret.org</v>
          </cell>
          <cell r="N732" t="str">
            <v>SRPA</v>
          </cell>
          <cell r="O732" t="str">
            <v>Prestación de servicios sociales a la comunidad</v>
          </cell>
          <cell r="P732"/>
          <cell r="Q732" t="str">
            <v>SRPA</v>
          </cell>
          <cell r="R732"/>
          <cell r="S732" t="str">
            <v>6600-204-2021</v>
          </cell>
          <cell r="T732">
            <v>10</v>
          </cell>
          <cell r="U732">
            <v>44550</v>
          </cell>
          <cell r="V732">
            <v>44546</v>
          </cell>
          <cell r="W732">
            <v>44773</v>
          </cell>
          <cell r="X732"/>
          <cell r="Y732" t="str">
            <v>Alejandra Hernandez Rodas</v>
          </cell>
          <cell r="Z732" t="str">
            <v>Profesional centro zonal</v>
          </cell>
        </row>
        <row r="733">
          <cell r="B733" t="str">
            <v>66-135-732</v>
          </cell>
          <cell r="C733" t="str">
            <v>Risaralda</v>
          </cell>
          <cell r="D733" t="str">
            <v>Fundación hogares Claret</v>
          </cell>
          <cell r="E733" t="str">
            <v>800098983-8</v>
          </cell>
          <cell r="F733" t="str">
            <v>Jorge Olver Orrego Valencia</v>
          </cell>
          <cell r="G733" t="str">
            <v>Génesis</v>
          </cell>
          <cell r="H733" t="str">
            <v>Carrera 11 Bis No. 2-10 Barrio Popular Modelo</v>
          </cell>
          <cell r="I733" t="str">
            <v>Pereira</v>
          </cell>
          <cell r="J733" t="str">
            <v>Pereira</v>
          </cell>
          <cell r="K733" t="str">
            <v>3172111 Ext. 4
3110698
3110733
3110878</v>
          </cell>
          <cell r="L733">
            <v>3216085432</v>
          </cell>
          <cell r="M733" t="str">
            <v>lina.garcia@fundacionhogaresclaret.org</v>
          </cell>
          <cell r="N733" t="str">
            <v>SRPA</v>
          </cell>
          <cell r="O733" t="str">
            <v>Libertad vigilada – asistida</v>
          </cell>
          <cell r="P733"/>
          <cell r="Q733" t="str">
            <v>SRPA</v>
          </cell>
          <cell r="R733"/>
          <cell r="S733" t="str">
            <v>6600-204-2021</v>
          </cell>
          <cell r="T733">
            <v>52</v>
          </cell>
          <cell r="U733">
            <v>44550</v>
          </cell>
          <cell r="V733">
            <v>44546</v>
          </cell>
          <cell r="W733">
            <v>44773</v>
          </cell>
          <cell r="X733"/>
          <cell r="Y733" t="str">
            <v>Alejandra Hernandez Rodas</v>
          </cell>
          <cell r="Z733" t="str">
            <v>Profesional centro zonal</v>
          </cell>
        </row>
        <row r="734">
          <cell r="B734" t="str">
            <v>66-135-733</v>
          </cell>
          <cell r="C734" t="str">
            <v>Risaralda</v>
          </cell>
          <cell r="D734" t="str">
            <v>Fundación hogares Claret</v>
          </cell>
          <cell r="E734" t="str">
            <v>800098983-8</v>
          </cell>
          <cell r="F734" t="str">
            <v>Jorge Olver Orrego Valencia</v>
          </cell>
          <cell r="G734" t="str">
            <v>Vientos De Cambio</v>
          </cell>
          <cell r="H734" t="str">
            <v>Kilómetro 7 Vereda Guacari Vía Pereira Armenia</v>
          </cell>
          <cell r="I734" t="str">
            <v>Pereira</v>
          </cell>
          <cell r="J734" t="str">
            <v>Pereira</v>
          </cell>
          <cell r="K734" t="str">
            <v>3172111 Ext.1 y 2 - 3327830 - 3327832 - 3327738</v>
          </cell>
          <cell r="L734" t="str">
            <v>3162062307 - 3136597583</v>
          </cell>
          <cell r="M734" t="str">
            <v>julian.suarez@fundacionhogaresclaret.org</v>
          </cell>
          <cell r="N734" t="str">
            <v>SRPA</v>
          </cell>
          <cell r="O734" t="str">
            <v>Internado RAJ</v>
          </cell>
          <cell r="P734"/>
          <cell r="Q734" t="str">
            <v>RAJ</v>
          </cell>
          <cell r="R734"/>
          <cell r="S734" t="str">
            <v>6600-206-2021</v>
          </cell>
          <cell r="T734">
            <v>42</v>
          </cell>
          <cell r="U734">
            <v>44550</v>
          </cell>
          <cell r="V734">
            <v>44546</v>
          </cell>
          <cell r="W734">
            <v>44773</v>
          </cell>
          <cell r="X734">
            <v>540446006</v>
          </cell>
          <cell r="Y734" t="str">
            <v>Valentina Gil Hoyos</v>
          </cell>
          <cell r="Z734" t="str">
            <v>Profesional centro zonal</v>
          </cell>
        </row>
        <row r="735">
          <cell r="B735" t="str">
            <v>66-135-734</v>
          </cell>
          <cell r="C735" t="str">
            <v>Risaralda</v>
          </cell>
          <cell r="D735" t="str">
            <v>Fundación hogares Claret</v>
          </cell>
          <cell r="E735" t="str">
            <v>800098983-8</v>
          </cell>
          <cell r="F735" t="str">
            <v>Jorge Olver Orrego Valencia</v>
          </cell>
          <cell r="G735" t="str">
            <v>Vientos De Cambio</v>
          </cell>
          <cell r="H735" t="str">
            <v>Kilómetro 7 Vereda Guacari Vía Pereira Armenia</v>
          </cell>
          <cell r="I735" t="str">
            <v>Pereira</v>
          </cell>
          <cell r="J735" t="str">
            <v>Pereira</v>
          </cell>
          <cell r="K735" t="str">
            <v>3172111 Ext.1 y 2 - 3327830 - 3327832 - 3327738</v>
          </cell>
          <cell r="L735" t="str">
            <v>3162062307 - 3136597583</v>
          </cell>
          <cell r="M735" t="str">
            <v>julian.suarez@fundacionhogaresclaret.org</v>
          </cell>
          <cell r="N735" t="str">
            <v>SRPA</v>
          </cell>
          <cell r="O735" t="str">
            <v>Semicerrado internado</v>
          </cell>
          <cell r="P735"/>
          <cell r="Q735" t="str">
            <v>SRPA</v>
          </cell>
          <cell r="R735"/>
          <cell r="S735" t="str">
            <v>6600-207-2021</v>
          </cell>
          <cell r="T735">
            <v>27</v>
          </cell>
          <cell r="U735">
            <v>44550</v>
          </cell>
          <cell r="V735">
            <v>44546</v>
          </cell>
          <cell r="W735">
            <v>44773</v>
          </cell>
          <cell r="X735">
            <v>354345720</v>
          </cell>
          <cell r="Y735" t="str">
            <v>Valentina Gil Hoyos</v>
          </cell>
          <cell r="Z735" t="str">
            <v>Profesional centro zonal</v>
          </cell>
        </row>
        <row r="736">
          <cell r="B736" t="str">
            <v>88-17-735</v>
          </cell>
          <cell r="C736" t="str">
            <v>San_Andrés</v>
          </cell>
          <cell r="D736" t="str">
            <v>Asociación gotas de paz</v>
          </cell>
          <cell r="E736" t="str">
            <v>827000764-1</v>
          </cell>
          <cell r="F736" t="str">
            <v>Marcela Correal Peña</v>
          </cell>
          <cell r="G736"/>
          <cell r="H736" t="str">
            <v>Avenida colombia No. 12-113 (Casa blanca enrejada ubicada al lado de Guillermo Basmagi)</v>
          </cell>
          <cell r="I736" t="str">
            <v>San Andrés</v>
          </cell>
          <cell r="J736" t="str">
            <v>Los Almendros</v>
          </cell>
          <cell r="K736">
            <v>5120390</v>
          </cell>
          <cell r="L736">
            <v>3157700134</v>
          </cell>
          <cell r="M736" t="str">
            <v>gotasdepaz5@hotmail.com</v>
          </cell>
          <cell r="N736" t="str">
            <v>SRD</v>
          </cell>
          <cell r="O736" t="str">
            <v>Intervención de apoyo psicosocial</v>
          </cell>
          <cell r="P736"/>
          <cell r="Q736" t="str">
            <v>Con PARD</v>
          </cell>
          <cell r="R736"/>
          <cell r="S736">
            <v>79</v>
          </cell>
          <cell r="T736">
            <v>40</v>
          </cell>
          <cell r="U736">
            <v>44546</v>
          </cell>
          <cell r="V736">
            <v>44546</v>
          </cell>
          <cell r="W736">
            <v>44773</v>
          </cell>
          <cell r="X736">
            <v>106583340</v>
          </cell>
          <cell r="Y736" t="str">
            <v>Dwan Hudgson Rodríguez</v>
          </cell>
          <cell r="Z736" t="str">
            <v>Coordinador centro zonal</v>
          </cell>
        </row>
        <row r="737">
          <cell r="B737" t="str">
            <v>88-246-736</v>
          </cell>
          <cell r="C737" t="str">
            <v>San_Andrés</v>
          </cell>
          <cell r="D737" t="str">
            <v>Parroquia santa María estrella del mar</v>
          </cell>
          <cell r="E737" t="str">
            <v>827000736-2</v>
          </cell>
          <cell r="F737" t="str">
            <v>Jose Archbold Archbold</v>
          </cell>
          <cell r="G737" t="str">
            <v>Salon parroquial José Chudlin Archbold Archbold</v>
          </cell>
          <cell r="H737" t="str">
            <v>San Luis</v>
          </cell>
          <cell r="I737" t="str">
            <v>San Andrés</v>
          </cell>
          <cell r="J737" t="str">
            <v>Los Almendros</v>
          </cell>
          <cell r="K737">
            <v>5132180</v>
          </cell>
          <cell r="L737">
            <v>3157707001</v>
          </cell>
          <cell r="M737" t="str">
            <v>Estrelladelmarparroquia@hotmail.com</v>
          </cell>
          <cell r="N737" t="str">
            <v>SRD</v>
          </cell>
          <cell r="O737" t="str">
            <v>Intervención de apoyo psicosocial</v>
          </cell>
          <cell r="P737"/>
          <cell r="Q737" t="str">
            <v>Con PARD</v>
          </cell>
          <cell r="R737"/>
          <cell r="S737">
            <v>80</v>
          </cell>
          <cell r="T737">
            <v>30</v>
          </cell>
          <cell r="U737">
            <v>44546</v>
          </cell>
          <cell r="V737">
            <v>44546</v>
          </cell>
          <cell r="W737">
            <v>44773</v>
          </cell>
          <cell r="X737">
            <v>79937505</v>
          </cell>
          <cell r="Y737" t="str">
            <v>Dwan Hudgson Rodríguez</v>
          </cell>
          <cell r="Z737" t="str">
            <v>Coordinador centro zonal</v>
          </cell>
        </row>
        <row r="738">
          <cell r="B738" t="str">
            <v>88-17-737</v>
          </cell>
          <cell r="C738" t="str">
            <v>San_Andrés</v>
          </cell>
          <cell r="D738" t="str">
            <v>Asociación gotas de paz</v>
          </cell>
          <cell r="E738" t="str">
            <v>827000764-1</v>
          </cell>
          <cell r="F738" t="str">
            <v>Marcela Correal Peña</v>
          </cell>
          <cell r="G738" t="str">
            <v>Centro del Menor Infractor The Beggining of Wisdom</v>
          </cell>
          <cell r="H738" t="str">
            <v>Lever south end 1 y 2 Kilómetro 3-250</v>
          </cell>
          <cell r="I738" t="str">
            <v>San Andrés</v>
          </cell>
          <cell r="J738" t="str">
            <v>Los Almendros</v>
          </cell>
          <cell r="K738">
            <v>5120390</v>
          </cell>
          <cell r="L738">
            <v>3157700134</v>
          </cell>
          <cell r="M738" t="str">
            <v>gotasdepaz5@hotmail.com</v>
          </cell>
          <cell r="N738" t="str">
            <v>SRPA</v>
          </cell>
          <cell r="O738" t="str">
            <v>Centro de internamiento preventivo</v>
          </cell>
          <cell r="P738"/>
          <cell r="Q738" t="str">
            <v>SRPA</v>
          </cell>
          <cell r="R738"/>
          <cell r="S738">
            <v>74</v>
          </cell>
          <cell r="T738">
            <v>12</v>
          </cell>
          <cell r="U738">
            <v>44546</v>
          </cell>
          <cell r="V738">
            <v>44546</v>
          </cell>
          <cell r="W738">
            <v>44773</v>
          </cell>
          <cell r="X738">
            <v>198329826</v>
          </cell>
          <cell r="Y738" t="str">
            <v>Dwan Hudgson Rodríguez</v>
          </cell>
          <cell r="Z738" t="str">
            <v>Coordinador centro zonal</v>
          </cell>
        </row>
        <row r="739">
          <cell r="B739" t="str">
            <v>88-17-738</v>
          </cell>
          <cell r="C739" t="str">
            <v>San_Andrés</v>
          </cell>
          <cell r="D739" t="str">
            <v>Asociación gotas de paz</v>
          </cell>
          <cell r="E739" t="str">
            <v>827000764-1</v>
          </cell>
          <cell r="F739" t="str">
            <v>Marcela Correal Peña</v>
          </cell>
          <cell r="G739" t="str">
            <v>Centro del Menor Infractor The Beggining of Wisdom</v>
          </cell>
          <cell r="H739" t="str">
            <v>Lever south end 1 y 2 Kilómetro 3-250</v>
          </cell>
          <cell r="I739" t="str">
            <v>San Andrés</v>
          </cell>
          <cell r="J739" t="str">
            <v>Los Almendros</v>
          </cell>
          <cell r="K739">
            <v>5120390</v>
          </cell>
          <cell r="L739">
            <v>3157700134</v>
          </cell>
          <cell r="M739" t="str">
            <v>gotasdepaz5@hotmail.com</v>
          </cell>
          <cell r="N739" t="str">
            <v>SRPA</v>
          </cell>
          <cell r="O739" t="str">
            <v>Centro transitorio</v>
          </cell>
          <cell r="P739"/>
          <cell r="Q739" t="str">
            <v>SRPA</v>
          </cell>
          <cell r="R739"/>
          <cell r="S739">
            <v>75</v>
          </cell>
          <cell r="T739">
            <v>2</v>
          </cell>
          <cell r="U739">
            <v>44546</v>
          </cell>
          <cell r="V739">
            <v>44546</v>
          </cell>
          <cell r="W739">
            <v>44773</v>
          </cell>
          <cell r="X739">
            <v>30806121</v>
          </cell>
          <cell r="Y739" t="str">
            <v>Dwan Hudgson Rodríguez</v>
          </cell>
          <cell r="Z739" t="str">
            <v>Coordinador centro zonal</v>
          </cell>
        </row>
        <row r="740">
          <cell r="B740" t="str">
            <v>88-17-739</v>
          </cell>
          <cell r="C740" t="str">
            <v>San_Andrés</v>
          </cell>
          <cell r="D740" t="str">
            <v>Asociación gotas de paz</v>
          </cell>
          <cell r="E740" t="str">
            <v>827000764-1</v>
          </cell>
          <cell r="F740" t="str">
            <v>Marcela Correal Peña</v>
          </cell>
          <cell r="G740"/>
          <cell r="H740" t="str">
            <v>Avenida colombia No. 12-113 (Casa blanca enrejada ubicada al lado de Guillermo Basmagi)</v>
          </cell>
          <cell r="I740" t="str">
            <v>San Andrés</v>
          </cell>
          <cell r="J740" t="str">
            <v>Los Almendros</v>
          </cell>
          <cell r="K740">
            <v>5120390</v>
          </cell>
          <cell r="L740">
            <v>3157700134</v>
          </cell>
          <cell r="M740" t="str">
            <v>gotasdepaz5@hotmail.com</v>
          </cell>
          <cell r="N740" t="str">
            <v>SRPA</v>
          </cell>
          <cell r="O740" t="str">
            <v>Libertad vigilada – asistida</v>
          </cell>
          <cell r="P740"/>
          <cell r="Q740" t="str">
            <v>SRPA</v>
          </cell>
          <cell r="R740"/>
          <cell r="S740">
            <v>76</v>
          </cell>
          <cell r="T740">
            <v>6</v>
          </cell>
          <cell r="U740">
            <v>44546</v>
          </cell>
          <cell r="V740">
            <v>44546</v>
          </cell>
          <cell r="W740">
            <v>44773</v>
          </cell>
          <cell r="X740">
            <v>21759042</v>
          </cell>
          <cell r="Y740" t="str">
            <v>Dwan Hudgson Rodríguez</v>
          </cell>
          <cell r="Z740" t="str">
            <v>Coordinador centro zonal</v>
          </cell>
        </row>
        <row r="741">
          <cell r="B741" t="str">
            <v>88-17-740</v>
          </cell>
          <cell r="C741" t="str">
            <v>San_Andrés</v>
          </cell>
          <cell r="D741" t="str">
            <v>Asociación gotas de paz</v>
          </cell>
          <cell r="E741" t="str">
            <v>827000764-1</v>
          </cell>
          <cell r="F741" t="str">
            <v>Marcela Correal Peña</v>
          </cell>
          <cell r="G741"/>
          <cell r="H741" t="str">
            <v>Avenida colombia No. 12-113 (Casa blanca enrejada ubicada al lado de Guillermo Basmagi)</v>
          </cell>
          <cell r="I741" t="str">
            <v>San Andrés</v>
          </cell>
          <cell r="J741" t="str">
            <v>Los Almendros</v>
          </cell>
          <cell r="K741">
            <v>5120390</v>
          </cell>
          <cell r="L741">
            <v>3157700134</v>
          </cell>
          <cell r="M741" t="str">
            <v>gotasdepaz5@hotmail.com</v>
          </cell>
          <cell r="N741" t="str">
            <v>SRPA</v>
          </cell>
          <cell r="O741" t="str">
            <v>Externado RAJ</v>
          </cell>
          <cell r="P741" t="str">
            <v>Media jornada</v>
          </cell>
          <cell r="Q741" t="str">
            <v>RAJ</v>
          </cell>
          <cell r="R741"/>
          <cell r="S741">
            <v>77</v>
          </cell>
          <cell r="T741">
            <v>5</v>
          </cell>
          <cell r="U741">
            <v>44546</v>
          </cell>
          <cell r="V741">
            <v>44546</v>
          </cell>
          <cell r="W741">
            <v>44773</v>
          </cell>
          <cell r="X741">
            <v>21445553</v>
          </cell>
          <cell r="Y741" t="str">
            <v>Dwan Hudgson Rodríguez</v>
          </cell>
          <cell r="Z741" t="str">
            <v>Coordinador centro zonal</v>
          </cell>
        </row>
        <row r="742">
          <cell r="B742" t="str">
            <v>88-17-741</v>
          </cell>
          <cell r="C742" t="str">
            <v>San_Andrés</v>
          </cell>
          <cell r="D742" t="str">
            <v>Asociación gotas de paz</v>
          </cell>
          <cell r="E742" t="str">
            <v>827000764-1</v>
          </cell>
          <cell r="F742" t="str">
            <v>Marcela Correal Peña</v>
          </cell>
          <cell r="G742"/>
          <cell r="H742" t="str">
            <v>Avenida colombia No. 12-113 (Casa blanca enrejada ubicada al lado de Guillermo Basmagi)</v>
          </cell>
          <cell r="I742" t="str">
            <v>San Andrés</v>
          </cell>
          <cell r="J742" t="str">
            <v>Los Almendros</v>
          </cell>
          <cell r="K742">
            <v>5120390</v>
          </cell>
          <cell r="L742">
            <v>3157700134</v>
          </cell>
          <cell r="M742" t="str">
            <v>gotasdepaz5@hotmail.com</v>
          </cell>
          <cell r="N742" t="str">
            <v>SRPA</v>
          </cell>
          <cell r="O742" t="str">
            <v>Intervención de apoyo RAJ</v>
          </cell>
          <cell r="P742"/>
          <cell r="Q742" t="str">
            <v>RAJ</v>
          </cell>
          <cell r="R742"/>
          <cell r="S742">
            <v>77</v>
          </cell>
          <cell r="T742">
            <v>7</v>
          </cell>
          <cell r="U742">
            <v>44546</v>
          </cell>
          <cell r="V742">
            <v>44546</v>
          </cell>
          <cell r="W742">
            <v>44773</v>
          </cell>
          <cell r="X742">
            <v>19401848</v>
          </cell>
          <cell r="Y742" t="str">
            <v>Dwan Hudgson Rodríguez</v>
          </cell>
          <cell r="Z742" t="str">
            <v>Coordinador centro zonal</v>
          </cell>
        </row>
        <row r="743">
          <cell r="B743" t="str">
            <v>88-17-742</v>
          </cell>
          <cell r="C743" t="str">
            <v>San_Andrés</v>
          </cell>
          <cell r="D743" t="str">
            <v>Asociación gotas de paz</v>
          </cell>
          <cell r="E743" t="str">
            <v>827000764-1</v>
          </cell>
          <cell r="F743" t="str">
            <v>Marcela Correal Peña</v>
          </cell>
          <cell r="G743"/>
          <cell r="H743" t="str">
            <v>Avenida colombia No. 12-113 (Casa blanca enrejada ubicada al lado de Guillermo Basmagi)</v>
          </cell>
          <cell r="I743" t="str">
            <v>San Andrés</v>
          </cell>
          <cell r="J743" t="str">
            <v>Los Almendros</v>
          </cell>
          <cell r="K743">
            <v>5120390</v>
          </cell>
          <cell r="L743">
            <v>3157700134</v>
          </cell>
          <cell r="M743" t="str">
            <v>gotasdepaz5@hotmail.com</v>
          </cell>
          <cell r="N743" t="str">
            <v>SRPA</v>
          </cell>
          <cell r="O743" t="str">
            <v>Semicerrado externado</v>
          </cell>
          <cell r="P743" t="str">
            <v>Media jornada</v>
          </cell>
          <cell r="Q743" t="str">
            <v>SRPA</v>
          </cell>
          <cell r="R743"/>
          <cell r="S743">
            <v>78</v>
          </cell>
          <cell r="T743">
            <v>2</v>
          </cell>
          <cell r="U743">
            <v>44546</v>
          </cell>
          <cell r="V743">
            <v>44546</v>
          </cell>
          <cell r="W743">
            <v>44773</v>
          </cell>
          <cell r="X743">
            <v>8744308</v>
          </cell>
          <cell r="Y743" t="str">
            <v>Dwan Hudgson Rodríguez</v>
          </cell>
          <cell r="Z743" t="str">
            <v>Coordinador centro zonal</v>
          </cell>
        </row>
        <row r="744">
          <cell r="B744" t="str">
            <v>68-148-743</v>
          </cell>
          <cell r="C744" t="str">
            <v>Santander</v>
          </cell>
          <cell r="D744" t="str">
            <v>Fundación laical miani - FULMIANI</v>
          </cell>
          <cell r="E744" t="str">
            <v>900410301-6</v>
          </cell>
          <cell r="F744" t="str">
            <v>Pedro José Mora Barrera</v>
          </cell>
          <cell r="G744"/>
          <cell r="H744" t="str">
            <v>Carrera 11 No. 43-49 Barrio Alfonso López</v>
          </cell>
          <cell r="I744" t="str">
            <v>Bucaramanga</v>
          </cell>
          <cell r="J744" t="str">
            <v>Luis Carlos Galan</v>
          </cell>
          <cell r="K744" t="str">
            <v>037 6420044</v>
          </cell>
          <cell r="L744" t="str">
            <v>3013110567 3013114860</v>
          </cell>
          <cell r="M744" t="str">
            <v>fundacionlaicalmiani@gmail.com fulmianinternado@gmail.com</v>
          </cell>
          <cell r="N744" t="str">
            <v>SRD</v>
          </cell>
          <cell r="O744" t="str">
            <v>Internado</v>
          </cell>
          <cell r="P744"/>
          <cell r="Q744" t="str">
            <v>Con PARD</v>
          </cell>
          <cell r="R744"/>
          <cell r="S744" t="str">
            <v>6800-358-2021</v>
          </cell>
          <cell r="T744">
            <v>50</v>
          </cell>
          <cell r="U744">
            <v>44546</v>
          </cell>
          <cell r="V744">
            <v>44546</v>
          </cell>
          <cell r="W744">
            <v>44773</v>
          </cell>
          <cell r="X744">
            <v>560702650</v>
          </cell>
          <cell r="Y744" t="str">
            <v>Vanessa Álvarez Sierra</v>
          </cell>
          <cell r="Z744" t="str">
            <v>Coordinador centro zonal</v>
          </cell>
        </row>
        <row r="745">
          <cell r="B745" t="str">
            <v>68-148-744</v>
          </cell>
          <cell r="C745" t="str">
            <v>Santander</v>
          </cell>
          <cell r="D745" t="str">
            <v>Fundación laical miani - FULMIANI</v>
          </cell>
          <cell r="E745" t="str">
            <v>900410301-6</v>
          </cell>
          <cell r="F745" t="str">
            <v>Pedro José Mora Barrera</v>
          </cell>
          <cell r="G745"/>
          <cell r="H745" t="str">
            <v>Carrera 11 No. 43-49 Barrio Alfonso López</v>
          </cell>
          <cell r="I745" t="str">
            <v>Bucaramanga</v>
          </cell>
          <cell r="J745" t="str">
            <v>Luis Carlos Galan</v>
          </cell>
          <cell r="K745" t="str">
            <v>037 6420044</v>
          </cell>
          <cell r="L745" t="str">
            <v>3013110567 3013114860</v>
          </cell>
          <cell r="M745" t="str">
            <v>fulmiani.externado@gmail.com fulndacionlaicalmiani@gmail.com</v>
          </cell>
          <cell r="N745" t="str">
            <v>SRD</v>
          </cell>
          <cell r="O745" t="str">
            <v>Externado</v>
          </cell>
          <cell r="P745" t="str">
            <v>Media jornada</v>
          </cell>
          <cell r="Q745" t="str">
            <v>Con PARD</v>
          </cell>
          <cell r="R745"/>
          <cell r="S745" t="str">
            <v>6800-359-2021</v>
          </cell>
          <cell r="T745">
            <v>50</v>
          </cell>
          <cell r="U745">
            <v>44546</v>
          </cell>
          <cell r="V745">
            <v>44546</v>
          </cell>
          <cell r="W745">
            <v>44773</v>
          </cell>
          <cell r="X745">
            <v>204910850</v>
          </cell>
          <cell r="Y745" t="str">
            <v>Vanessa Álvarez Sierra</v>
          </cell>
          <cell r="Z745" t="str">
            <v>Coordinador centro zonal</v>
          </cell>
        </row>
        <row r="746">
          <cell r="B746" t="str">
            <v>68-50-745</v>
          </cell>
          <cell r="C746" t="str">
            <v>Santander</v>
          </cell>
          <cell r="D746" t="str">
            <v>Corporación alianza para el desarrollo ambiental social y económico sostenible - CORPOADASES</v>
          </cell>
          <cell r="E746" t="str">
            <v>900274388-2</v>
          </cell>
          <cell r="F746" t="str">
            <v>Alexander Mantilla Pinto</v>
          </cell>
          <cell r="G746"/>
          <cell r="H746" t="str">
            <v>Calle 105A No. 24-46 Barrio Provenza</v>
          </cell>
          <cell r="I746" t="str">
            <v>Bucaramanga</v>
          </cell>
          <cell r="J746" t="str">
            <v>Luis Carlos Galan</v>
          </cell>
          <cell r="K746" t="str">
            <v>037-6313167</v>
          </cell>
          <cell r="L746">
            <v>3164972861</v>
          </cell>
          <cell r="M746" t="str">
            <v>hogaressustitutos@corpoadases.com</v>
          </cell>
          <cell r="N746" t="str">
            <v>SRD</v>
          </cell>
          <cell r="O746" t="str">
            <v>Hogar sustituto entidad</v>
          </cell>
          <cell r="P746"/>
          <cell r="Q746" t="str">
            <v>Vulneración</v>
          </cell>
          <cell r="R746"/>
          <cell r="S746" t="str">
            <v>6800-360-2021</v>
          </cell>
          <cell r="T746">
            <v>129</v>
          </cell>
          <cell r="U746">
            <v>44546</v>
          </cell>
          <cell r="V746">
            <v>44546</v>
          </cell>
          <cell r="W746">
            <v>44773</v>
          </cell>
          <cell r="X746">
            <v>1468165784</v>
          </cell>
          <cell r="Y746" t="str">
            <v>Vanessa Álvarez Sierra</v>
          </cell>
          <cell r="Z746" t="str">
            <v>Coordinador centro zonal</v>
          </cell>
        </row>
        <row r="747">
          <cell r="B747" t="str">
            <v>68-50-746</v>
          </cell>
          <cell r="C747" t="str">
            <v>Santander</v>
          </cell>
          <cell r="D747" t="str">
            <v>Corporación alianza para el desarrollo ambiental social y económico sostenible - CORPOADASES</v>
          </cell>
          <cell r="E747" t="str">
            <v>900274388-2</v>
          </cell>
          <cell r="F747" t="str">
            <v>Alexander Mantilla Pinto</v>
          </cell>
          <cell r="G747"/>
          <cell r="H747" t="str">
            <v>Calle 105A No. 24-46 Barrio Provenza</v>
          </cell>
          <cell r="I747" t="str">
            <v>Barrancabermeja</v>
          </cell>
          <cell r="J747" t="str">
            <v>Luis Carlos Galan</v>
          </cell>
          <cell r="K747" t="str">
            <v>037-6313167</v>
          </cell>
          <cell r="L747">
            <v>3164972861</v>
          </cell>
          <cell r="M747" t="str">
            <v>hogaressustitutos@corpoadases.com</v>
          </cell>
          <cell r="N747" t="str">
            <v>SRD</v>
          </cell>
          <cell r="O747" t="str">
            <v>Hogar sustituto entidad</v>
          </cell>
          <cell r="P747"/>
          <cell r="Q747" t="str">
            <v>Vulneración</v>
          </cell>
          <cell r="R747"/>
          <cell r="S747" t="str">
            <v>6800-360-2021</v>
          </cell>
          <cell r="T747">
            <v>21</v>
          </cell>
          <cell r="U747">
            <v>44546</v>
          </cell>
          <cell r="V747">
            <v>44546</v>
          </cell>
          <cell r="W747">
            <v>44773</v>
          </cell>
          <cell r="X747"/>
          <cell r="Y747" t="str">
            <v>Vanessa Álvarez Sierra</v>
          </cell>
          <cell r="Z747" t="str">
            <v>Coordinador centro zonal</v>
          </cell>
        </row>
        <row r="748">
          <cell r="B748" t="str">
            <v>68-50-747</v>
          </cell>
          <cell r="C748" t="str">
            <v>Santander</v>
          </cell>
          <cell r="D748" t="str">
            <v>Corporación alianza para el desarrollo ambiental social y económico sostenible - CORPOADASES</v>
          </cell>
          <cell r="E748" t="str">
            <v>900274388-2</v>
          </cell>
          <cell r="F748" t="str">
            <v>Alexander Mantilla Pinto</v>
          </cell>
          <cell r="G748"/>
          <cell r="H748" t="str">
            <v>Carrera 24 No. 103-36 Barrio Provenza</v>
          </cell>
          <cell r="I748" t="str">
            <v>Bucaramanga</v>
          </cell>
          <cell r="J748" t="str">
            <v>Luis Carlos Galan</v>
          </cell>
          <cell r="K748" t="str">
            <v>037-6313167</v>
          </cell>
          <cell r="L748">
            <v>3167430608</v>
          </cell>
          <cell r="M748" t="str">
            <v>externado.restablecimientodederechos@corpoadases.com monica.velandia@corpoadases.com corpoadases@hotmail.com</v>
          </cell>
          <cell r="N748" t="str">
            <v>SRD</v>
          </cell>
          <cell r="O748" t="str">
            <v>Externado</v>
          </cell>
          <cell r="P748" t="str">
            <v>Media jornada</v>
          </cell>
          <cell r="Q748" t="str">
            <v>Con PARD</v>
          </cell>
          <cell r="R748"/>
          <cell r="S748" t="str">
            <v>6800-361-2021</v>
          </cell>
          <cell r="T748">
            <v>250</v>
          </cell>
          <cell r="U748">
            <v>44546</v>
          </cell>
          <cell r="V748">
            <v>44546</v>
          </cell>
          <cell r="W748">
            <v>44773</v>
          </cell>
          <cell r="X748">
            <v>1024554250</v>
          </cell>
          <cell r="Y748" t="str">
            <v>Vanessa Álvarez Sierra</v>
          </cell>
          <cell r="Z748" t="str">
            <v>Coordinador centro zonal</v>
          </cell>
        </row>
        <row r="749">
          <cell r="B749" t="str">
            <v>68-4-748</v>
          </cell>
          <cell r="C749" t="str">
            <v>Santander</v>
          </cell>
          <cell r="D749" t="str">
            <v>Aldeas infantiles SOS Colombia</v>
          </cell>
          <cell r="E749" t="str">
            <v>860024041-6</v>
          </cell>
          <cell r="F749" t="str">
            <v>Sergio Fernando Garces Arias</v>
          </cell>
          <cell r="G749"/>
          <cell r="H749" t="str">
            <v>Kilómetro 1 Autopista Floridablanca - Vereda Casiano</v>
          </cell>
          <cell r="I749" t="str">
            <v>Piedecuesta</v>
          </cell>
          <cell r="J749" t="str">
            <v>Luis Carlos Galan</v>
          </cell>
          <cell r="K749" t="str">
            <v>037-6398669</v>
          </cell>
          <cell r="L749">
            <v>3052024697</v>
          </cell>
          <cell r="M749" t="str">
            <v>sergio.garces@aldeasinfantiles.org.co yuly.diaz@aldeasinfantiles.org.co jaider.amaya@aldeasinfantiles.org.co samary.figueroa@aldeasinfantiles.org.co</v>
          </cell>
          <cell r="N749" t="str">
            <v>SRD</v>
          </cell>
          <cell r="O749" t="str">
            <v>Casa universitaria</v>
          </cell>
          <cell r="P749"/>
          <cell r="Q749" t="str">
            <v>Con PARD</v>
          </cell>
          <cell r="R749"/>
          <cell r="S749" t="str">
            <v>6800-362-2021</v>
          </cell>
          <cell r="T749">
            <v>27</v>
          </cell>
          <cell r="U749">
            <v>44546</v>
          </cell>
          <cell r="V749">
            <v>44546</v>
          </cell>
          <cell r="W749">
            <v>44773</v>
          </cell>
          <cell r="X749">
            <v>326482718</v>
          </cell>
          <cell r="Y749" t="str">
            <v>Vanessa Álvarez Sierra</v>
          </cell>
          <cell r="Z749" t="str">
            <v>Coordinador centro zonal</v>
          </cell>
        </row>
        <row r="750">
          <cell r="B750" t="str">
            <v>68-4-749</v>
          </cell>
          <cell r="C750" t="str">
            <v>Santander</v>
          </cell>
          <cell r="D750" t="str">
            <v>Aldeas infantiles SOS Colombia</v>
          </cell>
          <cell r="E750" t="str">
            <v>860024041-6</v>
          </cell>
          <cell r="F750" t="str">
            <v>Sergio Fernando Garces Arias</v>
          </cell>
          <cell r="G750"/>
          <cell r="H750" t="str">
            <v>Kilómetro 1 Autopista Floridablanca - Vereda Casiano</v>
          </cell>
          <cell r="I750" t="str">
            <v>Piedecuesta</v>
          </cell>
          <cell r="J750" t="str">
            <v>Luis Carlos Galan</v>
          </cell>
          <cell r="K750" t="str">
            <v>037-6398669</v>
          </cell>
          <cell r="L750">
            <v>3052024697</v>
          </cell>
          <cell r="M750" t="str">
            <v>sergio.garces@aldeasinfantiles.org.co yuly.diaz@aldeasinfantiles.org.co jaider.amaya@aldeasinfantiles.org.co samary.figueroa@aldeasinfantiles.org.co</v>
          </cell>
          <cell r="N750" t="str">
            <v>SRD</v>
          </cell>
          <cell r="O750" t="str">
            <v>Internado</v>
          </cell>
          <cell r="P750"/>
          <cell r="Q750" t="str">
            <v>Con PARD</v>
          </cell>
          <cell r="R750"/>
          <cell r="S750" t="str">
            <v>6800-363-2021</v>
          </cell>
          <cell r="T750">
            <v>36</v>
          </cell>
          <cell r="U750">
            <v>44546</v>
          </cell>
          <cell r="V750">
            <v>44546</v>
          </cell>
          <cell r="W750">
            <v>44773</v>
          </cell>
          <cell r="X750">
            <v>403705908</v>
          </cell>
          <cell r="Y750" t="str">
            <v>Vanessa Álvarez Sierra</v>
          </cell>
          <cell r="Z750" t="str">
            <v>Coordinador centro zonal</v>
          </cell>
        </row>
        <row r="751">
          <cell r="B751" t="str">
            <v>68-158-750</v>
          </cell>
          <cell r="C751" t="str">
            <v>Santander</v>
          </cell>
          <cell r="D751" t="str">
            <v>Fundación Neurosaber</v>
          </cell>
          <cell r="E751" t="str">
            <v>900852060-2</v>
          </cell>
          <cell r="F751" t="str">
            <v>Blanca Mery Mora Boneth</v>
          </cell>
          <cell r="G751"/>
          <cell r="H751" t="str">
            <v>Kilómetro 10 Vereda Menzuly</v>
          </cell>
          <cell r="I751" t="str">
            <v>Piedecuesta</v>
          </cell>
          <cell r="J751" t="str">
            <v>Luis Carlos Galan</v>
          </cell>
          <cell r="K751" t="str">
            <v>037 6392179</v>
          </cell>
          <cell r="L751">
            <v>3152081082</v>
          </cell>
          <cell r="M751" t="str">
            <v>fundacion.neurosaber@gmail.com</v>
          </cell>
          <cell r="N751" t="str">
            <v>SRD</v>
          </cell>
          <cell r="O751" t="str">
            <v>Internado</v>
          </cell>
          <cell r="P751"/>
          <cell r="Q751" t="str">
            <v>Discapacidad</v>
          </cell>
          <cell r="R751" t="str">
            <v>Intelectual</v>
          </cell>
          <cell r="S751" t="str">
            <v>6800-364-2021</v>
          </cell>
          <cell r="T751">
            <v>90</v>
          </cell>
          <cell r="U751">
            <v>44546</v>
          </cell>
          <cell r="V751">
            <v>44546</v>
          </cell>
          <cell r="W751">
            <v>44773</v>
          </cell>
          <cell r="X751">
            <v>1165828760</v>
          </cell>
          <cell r="Y751" t="str">
            <v>Vanessa Álvarez Sierra</v>
          </cell>
          <cell r="Z751" t="str">
            <v>Coordinador centro zonal</v>
          </cell>
        </row>
        <row r="752">
          <cell r="B752" t="str">
            <v>68-20-751</v>
          </cell>
          <cell r="C752" t="str">
            <v>Santander</v>
          </cell>
          <cell r="D752" t="str">
            <v>Asociación hogares Teresa toda de Colombia</v>
          </cell>
          <cell r="E752" t="str">
            <v>800246218-7</v>
          </cell>
          <cell r="F752" t="str">
            <v>Hermana Mireya Monsalve Villamizar</v>
          </cell>
          <cell r="G752" t="str">
            <v>Unidad Arco Iris</v>
          </cell>
          <cell r="H752" t="str">
            <v>Carrera 39 No. 116A-66 Zapamanga 3</v>
          </cell>
          <cell r="I752" t="str">
            <v>Floridablanca</v>
          </cell>
          <cell r="J752" t="str">
            <v>Luis Carlos Galan</v>
          </cell>
          <cell r="K752" t="str">
            <v>037-6362389</v>
          </cell>
          <cell r="L752">
            <v>3118485721</v>
          </cell>
          <cell r="M752" t="str">
            <v>teresatodabucaramanga@gmail.com</v>
          </cell>
          <cell r="N752" t="str">
            <v>SRD</v>
          </cell>
          <cell r="O752" t="str">
            <v>Internado</v>
          </cell>
          <cell r="P752"/>
          <cell r="Q752" t="str">
            <v>Con PARD</v>
          </cell>
          <cell r="R752"/>
          <cell r="S752" t="str">
            <v>6800-365-2021</v>
          </cell>
          <cell r="T752">
            <v>50</v>
          </cell>
          <cell r="U752">
            <v>44546</v>
          </cell>
          <cell r="V752">
            <v>44546</v>
          </cell>
          <cell r="W752">
            <v>44773</v>
          </cell>
          <cell r="X752">
            <v>560702650</v>
          </cell>
          <cell r="Y752" t="str">
            <v>Vanessa Álvarez Sierra</v>
          </cell>
          <cell r="Z752" t="str">
            <v>Coordinador centro zonal</v>
          </cell>
        </row>
        <row r="753">
          <cell r="B753" t="str">
            <v>68-20-752</v>
          </cell>
          <cell r="C753" t="str">
            <v>Santander</v>
          </cell>
          <cell r="D753" t="str">
            <v>Asociación hogares Teresa toda de Colombia</v>
          </cell>
          <cell r="E753" t="str">
            <v>800246218-7</v>
          </cell>
          <cell r="F753" t="str">
            <v>Hermana Mireya Monsalve Villamizar</v>
          </cell>
          <cell r="G753" t="str">
            <v>Unidad Hogar Amanatachi</v>
          </cell>
          <cell r="H753" t="str">
            <v>Carrera 39 No. 116A-48 Zapamanga 3</v>
          </cell>
          <cell r="I753" t="str">
            <v>Floridablanca</v>
          </cell>
          <cell r="J753" t="str">
            <v>Luis Carlos Galan</v>
          </cell>
          <cell r="K753" t="str">
            <v>037-6362389</v>
          </cell>
          <cell r="L753">
            <v>3118485721</v>
          </cell>
          <cell r="M753" t="str">
            <v>teresatodabucaramanga@gmail.com</v>
          </cell>
          <cell r="N753" t="str">
            <v>SRD</v>
          </cell>
          <cell r="O753" t="str">
            <v>Internado</v>
          </cell>
          <cell r="P753"/>
          <cell r="Q753" t="str">
            <v>Con PARD</v>
          </cell>
          <cell r="R753"/>
          <cell r="S753" t="str">
            <v>6800-365-2021</v>
          </cell>
          <cell r="T753"/>
          <cell r="U753">
            <v>44546</v>
          </cell>
          <cell r="V753">
            <v>44546</v>
          </cell>
          <cell r="W753">
            <v>44773</v>
          </cell>
          <cell r="X753"/>
          <cell r="Y753" t="str">
            <v>Vanessa Álvarez Sierra</v>
          </cell>
          <cell r="Z753" t="str">
            <v>Coordinador centro zonal</v>
          </cell>
        </row>
        <row r="754">
          <cell r="B754" t="str">
            <v>68-20-753</v>
          </cell>
          <cell r="C754" t="str">
            <v>Santander</v>
          </cell>
          <cell r="D754" t="str">
            <v>Asociación hogares Teresa toda de Colombia</v>
          </cell>
          <cell r="E754" t="str">
            <v>800246218-7</v>
          </cell>
          <cell r="F754" t="str">
            <v>Hermana Mireya Monsalve Villamizar</v>
          </cell>
          <cell r="G754" t="str">
            <v>Unidad Teresa Guash</v>
          </cell>
          <cell r="H754" t="str">
            <v>Carrera 39 No. 116A-71 Zapamanga 3</v>
          </cell>
          <cell r="I754" t="str">
            <v>Floridablanca</v>
          </cell>
          <cell r="J754" t="str">
            <v>Luis Carlos Galan</v>
          </cell>
          <cell r="K754" t="str">
            <v>037-6362389</v>
          </cell>
          <cell r="L754">
            <v>3118485721</v>
          </cell>
          <cell r="M754" t="str">
            <v>teresatodabucaramanga@gmail.com</v>
          </cell>
          <cell r="N754" t="str">
            <v>SRD</v>
          </cell>
          <cell r="O754" t="str">
            <v>Internado</v>
          </cell>
          <cell r="P754"/>
          <cell r="Q754" t="str">
            <v>Con PARD</v>
          </cell>
          <cell r="R754"/>
          <cell r="S754" t="str">
            <v>6800-365-2021</v>
          </cell>
          <cell r="T754"/>
          <cell r="U754">
            <v>44546</v>
          </cell>
          <cell r="V754">
            <v>44546</v>
          </cell>
          <cell r="W754">
            <v>44773</v>
          </cell>
          <cell r="X754"/>
          <cell r="Y754" t="str">
            <v>Vanessa Álvarez Sierra</v>
          </cell>
          <cell r="Z754" t="str">
            <v>Coordinador centro zonal</v>
          </cell>
        </row>
        <row r="755">
          <cell r="B755" t="str">
            <v>68-20-754</v>
          </cell>
          <cell r="C755" t="str">
            <v>Santander</v>
          </cell>
          <cell r="D755" t="str">
            <v>Asociación hogares Teresa toda de Colombia</v>
          </cell>
          <cell r="E755" t="str">
            <v>800246218-7</v>
          </cell>
          <cell r="F755" t="str">
            <v>Hermana Mireya Monsalve Villamizar</v>
          </cell>
          <cell r="G755" t="str">
            <v>Unidad San Jose</v>
          </cell>
          <cell r="H755" t="str">
            <v>Carrera 39 No. 116A-72 Zapamanga 3</v>
          </cell>
          <cell r="I755" t="str">
            <v>Floridablanca</v>
          </cell>
          <cell r="J755" t="str">
            <v>Luis Carlos Galan</v>
          </cell>
          <cell r="K755" t="str">
            <v>037-6362389</v>
          </cell>
          <cell r="L755">
            <v>3118485721</v>
          </cell>
          <cell r="M755" t="str">
            <v>teresatodabucaramanga@gmail.com</v>
          </cell>
          <cell r="N755" t="str">
            <v>SRD</v>
          </cell>
          <cell r="O755" t="str">
            <v>Internado</v>
          </cell>
          <cell r="P755"/>
          <cell r="Q755" t="str">
            <v>Con PARD</v>
          </cell>
          <cell r="R755"/>
          <cell r="S755" t="str">
            <v>6800-365-2021</v>
          </cell>
          <cell r="T755"/>
          <cell r="U755">
            <v>44546</v>
          </cell>
          <cell r="V755">
            <v>44546</v>
          </cell>
          <cell r="W755">
            <v>44773</v>
          </cell>
          <cell r="X755"/>
          <cell r="Y755" t="str">
            <v>Vanessa Álvarez Sierra</v>
          </cell>
          <cell r="Z755" t="str">
            <v>Coordinador centro zonal</v>
          </cell>
        </row>
        <row r="756">
          <cell r="B756" t="str">
            <v>68-243-755</v>
          </cell>
          <cell r="C756" t="str">
            <v>Santander</v>
          </cell>
          <cell r="D756" t="str">
            <v>Orden de los clérigos regulares somascos</v>
          </cell>
          <cell r="E756" t="str">
            <v>860027139-2</v>
          </cell>
          <cell r="F756" t="str">
            <v>Luigi Ghezzi</v>
          </cell>
          <cell r="G756"/>
          <cell r="H756" t="str">
            <v>Carrera 26 No. 11N-30 Barrio Regaderos</v>
          </cell>
          <cell r="I756" t="str">
            <v>Bucaramanga</v>
          </cell>
          <cell r="J756" t="str">
            <v>Luis Carlos Galan</v>
          </cell>
          <cell r="K756" t="str">
            <v>037-6402744</v>
          </cell>
          <cell r="L756">
            <v>3234859081</v>
          </cell>
          <cell r="M756" t="str">
            <v>centrojuvenilamanecer@gmail.com malelyflorezortega@gmail.com</v>
          </cell>
          <cell r="N756" t="str">
            <v>SRD</v>
          </cell>
          <cell r="O756" t="str">
            <v>Externado</v>
          </cell>
          <cell r="P756" t="str">
            <v>Media jornada</v>
          </cell>
          <cell r="Q756" t="str">
            <v>Con PARD</v>
          </cell>
          <cell r="R756"/>
          <cell r="S756" t="str">
            <v>6800-366-2021</v>
          </cell>
          <cell r="T756">
            <v>80</v>
          </cell>
          <cell r="U756">
            <v>44546</v>
          </cell>
          <cell r="V756">
            <v>44546</v>
          </cell>
          <cell r="W756">
            <v>44773</v>
          </cell>
          <cell r="X756">
            <v>327857360</v>
          </cell>
          <cell r="Y756" t="str">
            <v>Vanessa Álvarez Sierra</v>
          </cell>
          <cell r="Z756" t="str">
            <v>Coordinador centro zonal</v>
          </cell>
        </row>
        <row r="757">
          <cell r="B757" t="str">
            <v>68-129-756</v>
          </cell>
          <cell r="C757" t="str">
            <v>Santander</v>
          </cell>
          <cell r="D757" t="str">
            <v>Fundación hogar de paso Betania</v>
          </cell>
          <cell r="E757" t="str">
            <v>900232876-5</v>
          </cell>
          <cell r="F757" t="str">
            <v>Catalina Franco Villegas</v>
          </cell>
          <cell r="G757"/>
          <cell r="H757" t="str">
            <v>Kilómetro 2 Vía San Gil - Charala</v>
          </cell>
          <cell r="I757" t="str">
            <v>San Gil</v>
          </cell>
          <cell r="J757" t="str">
            <v>San Gil</v>
          </cell>
          <cell r="K757">
            <v>7246884</v>
          </cell>
          <cell r="L757">
            <v>3214435152</v>
          </cell>
          <cell r="M757" t="str">
            <v>fundacionbetania2008@gmail.com coordinacionbetania@gmail.com</v>
          </cell>
          <cell r="N757" t="str">
            <v>SRD</v>
          </cell>
          <cell r="O757" t="str">
            <v>Internado</v>
          </cell>
          <cell r="P757"/>
          <cell r="Q757" t="str">
            <v>Discapacidad</v>
          </cell>
          <cell r="R757" t="str">
            <v>Psicosocial</v>
          </cell>
          <cell r="S757" t="str">
            <v>6800-369-2021</v>
          </cell>
          <cell r="T757">
            <v>69</v>
          </cell>
          <cell r="U757">
            <v>44546</v>
          </cell>
          <cell r="V757">
            <v>44546</v>
          </cell>
          <cell r="W757">
            <v>44773</v>
          </cell>
          <cell r="X757">
            <v>1300235297</v>
          </cell>
          <cell r="Y757" t="str">
            <v>Miriam Velandia Florez</v>
          </cell>
          <cell r="Z757" t="str">
            <v>Coordinador centro zonal</v>
          </cell>
        </row>
        <row r="758">
          <cell r="B758" t="str">
            <v>68-161-757</v>
          </cell>
          <cell r="C758" t="str">
            <v>Santander</v>
          </cell>
          <cell r="D758" t="str">
            <v>Fundación niño Jesús de Belén</v>
          </cell>
          <cell r="E758" t="str">
            <v>890203407-5</v>
          </cell>
          <cell r="F758" t="str">
            <v>Julieta Rueda García</v>
          </cell>
          <cell r="G758"/>
          <cell r="H758" t="str">
            <v>Carrera 4 No. 11-08 San Juan de Dios</v>
          </cell>
          <cell r="I758" t="str">
            <v>San Gil</v>
          </cell>
          <cell r="J758" t="str">
            <v>San Gil</v>
          </cell>
          <cell r="K758">
            <v>7235823</v>
          </cell>
          <cell r="L758">
            <v>3132262838</v>
          </cell>
          <cell r="M758" t="str">
            <v>coordinacioninternadoninojesusdebelen@hotmail.com fundeninobelen2@hotmail.com</v>
          </cell>
          <cell r="N758" t="str">
            <v>SRD</v>
          </cell>
          <cell r="O758" t="str">
            <v>Internado</v>
          </cell>
          <cell r="P758"/>
          <cell r="Q758" t="str">
            <v>Con PARD</v>
          </cell>
          <cell r="R758"/>
          <cell r="S758" t="str">
            <v>6800-370-2021</v>
          </cell>
          <cell r="T758">
            <v>55</v>
          </cell>
          <cell r="U758">
            <v>44546</v>
          </cell>
          <cell r="V758">
            <v>44546</v>
          </cell>
          <cell r="W758">
            <v>44773</v>
          </cell>
          <cell r="X758">
            <v>620772915</v>
          </cell>
          <cell r="Y758" t="str">
            <v>Miriam Velandia Florez</v>
          </cell>
          <cell r="Z758" t="str">
            <v>Coordinador centro zonal</v>
          </cell>
        </row>
        <row r="759">
          <cell r="B759" t="str">
            <v>68-249-758</v>
          </cell>
          <cell r="C759" t="str">
            <v>Santander</v>
          </cell>
          <cell r="D759" t="str">
            <v>Refugio san José</v>
          </cell>
          <cell r="E759" t="str">
            <v>890201734-1</v>
          </cell>
          <cell r="F759" t="str">
            <v>Hermana Ligia Henao Olarte</v>
          </cell>
          <cell r="G759"/>
          <cell r="H759" t="str">
            <v>Carrera 11 No. 33-14 Barrio Centro</v>
          </cell>
          <cell r="I759" t="str">
            <v>Bucaramanga</v>
          </cell>
          <cell r="J759" t="str">
            <v>Luis Carlos Galan</v>
          </cell>
          <cell r="K759" t="str">
            <v>037-6426389</v>
          </cell>
          <cell r="L759" t="str">
            <v>3228516226 3229074181</v>
          </cell>
          <cell r="M759" t="str">
            <v>refugiohpspc21@gmail.com equipotecnicorsj@gmail.com shelly_correa@hotmail.com</v>
          </cell>
          <cell r="N759" t="str">
            <v>SRD</v>
          </cell>
          <cell r="O759" t="str">
            <v>Internado</v>
          </cell>
          <cell r="P759"/>
          <cell r="Q759" t="str">
            <v>Con PARD</v>
          </cell>
          <cell r="R759"/>
          <cell r="S759" t="str">
            <v>6800-371-2021</v>
          </cell>
          <cell r="T759">
            <v>46</v>
          </cell>
          <cell r="U759">
            <v>44546</v>
          </cell>
          <cell r="V759">
            <v>44546</v>
          </cell>
          <cell r="W759">
            <v>44773</v>
          </cell>
          <cell r="X759">
            <v>515846438</v>
          </cell>
          <cell r="Y759" t="str">
            <v>Vanessa Álvarez Sierra</v>
          </cell>
          <cell r="Z759" t="str">
            <v>Coordinador centro zonal</v>
          </cell>
        </row>
        <row r="760">
          <cell r="B760" t="str">
            <v>68-57-759</v>
          </cell>
          <cell r="C760" t="str">
            <v>Santander</v>
          </cell>
          <cell r="D760" t="str">
            <v>Corporación Creser</v>
          </cell>
          <cell r="E760" t="str">
            <v>811006057-9</v>
          </cell>
          <cell r="F760" t="str">
            <v>Luz Patricia Velez Muñoz</v>
          </cell>
          <cell r="G760"/>
          <cell r="H760" t="str">
            <v>San Isidro Vereda Retiro Chiquito del Municipio de Bucaramanga</v>
          </cell>
          <cell r="I760" t="str">
            <v>Bucaramanga</v>
          </cell>
          <cell r="J760" t="str">
            <v>Luis Carlos Galan</v>
          </cell>
          <cell r="K760"/>
          <cell r="L760">
            <v>3107959519</v>
          </cell>
          <cell r="M760" t="str">
            <v>creserpsicosocial@gmail.com</v>
          </cell>
          <cell r="N760" t="str">
            <v>SRD</v>
          </cell>
          <cell r="O760" t="str">
            <v>Internado</v>
          </cell>
          <cell r="P760"/>
          <cell r="Q760" t="str">
            <v>Discapacidad</v>
          </cell>
          <cell r="R760" t="str">
            <v>Intelectual</v>
          </cell>
          <cell r="S760" t="str">
            <v>6800-372-2021</v>
          </cell>
          <cell r="T760">
            <v>75</v>
          </cell>
          <cell r="U760">
            <v>44546</v>
          </cell>
          <cell r="V760">
            <v>44546</v>
          </cell>
          <cell r="W760">
            <v>44773</v>
          </cell>
          <cell r="X760">
            <v>974225856</v>
          </cell>
          <cell r="Y760" t="str">
            <v>Vanessa Álvarez Sierra</v>
          </cell>
          <cell r="Z760" t="str">
            <v>Coordinador centro zonal</v>
          </cell>
        </row>
        <row r="761">
          <cell r="B761" t="str">
            <v>68-221-760</v>
          </cell>
          <cell r="C761" t="str">
            <v>Santander</v>
          </cell>
          <cell r="D761" t="str">
            <v>Hogar infantil santa Teresita</v>
          </cell>
          <cell r="E761" t="str">
            <v>890201325-0</v>
          </cell>
          <cell r="F761" t="str">
            <v>Luis José Gómez Restrepo</v>
          </cell>
          <cell r="G761"/>
          <cell r="H761" t="str">
            <v>Carrera 35 No 41 -24 Barrio el Prado - Km1 vía el acueducto vereda la malaña</v>
          </cell>
          <cell r="I761" t="str">
            <v>Bucaramanga</v>
          </cell>
          <cell r="J761" t="str">
            <v>Luis Carlos Galan</v>
          </cell>
          <cell r="K761" t="str">
            <v>037 6456093 037 6458200</v>
          </cell>
          <cell r="L761">
            <v>3166910898</v>
          </cell>
          <cell r="M761" t="str">
            <v>hogasantateresita@yahoo.com</v>
          </cell>
          <cell r="N761" t="str">
            <v>SRD</v>
          </cell>
          <cell r="O761" t="str">
            <v>Internado</v>
          </cell>
          <cell r="P761"/>
          <cell r="Q761" t="str">
            <v>Con PARD</v>
          </cell>
          <cell r="R761"/>
          <cell r="S761" t="str">
            <v>6800-373-2021</v>
          </cell>
          <cell r="T761">
            <v>52</v>
          </cell>
          <cell r="U761">
            <v>44546</v>
          </cell>
          <cell r="V761">
            <v>44546</v>
          </cell>
          <cell r="W761">
            <v>44773</v>
          </cell>
          <cell r="X761">
            <v>583130756</v>
          </cell>
          <cell r="Y761" t="str">
            <v>Vanessa Álvarez Sierra</v>
          </cell>
          <cell r="Z761" t="str">
            <v>Coordinador centro zonal</v>
          </cell>
        </row>
        <row r="762">
          <cell r="B762" t="str">
            <v>68-105-761</v>
          </cell>
          <cell r="C762" t="str">
            <v>Santander</v>
          </cell>
          <cell r="D762" t="str">
            <v>Fundación de apoyo social - FAS</v>
          </cell>
          <cell r="E762" t="str">
            <v>800052272-1</v>
          </cell>
          <cell r="F762" t="str">
            <v>Jorge Antonio Gavassa Morantes</v>
          </cell>
          <cell r="G762"/>
          <cell r="H762" t="str">
            <v>Calle 31 No. 33B-42 Quinta Dania</v>
          </cell>
          <cell r="I762" t="str">
            <v>Bucaramanga</v>
          </cell>
          <cell r="J762" t="str">
            <v>Luis Carlos Galan</v>
          </cell>
          <cell r="K762" t="str">
            <v>037-6909933/037-6349574</v>
          </cell>
          <cell r="L762">
            <v>3167008993</v>
          </cell>
          <cell r="M762" t="str">
            <v>fundasocial_09@hotmail.com</v>
          </cell>
          <cell r="N762" t="str">
            <v>SRD</v>
          </cell>
          <cell r="O762" t="str">
            <v>Intervención de apoyo psicosocial</v>
          </cell>
          <cell r="P762"/>
          <cell r="Q762" t="str">
            <v>Con PARD</v>
          </cell>
          <cell r="R762"/>
          <cell r="S762" t="str">
            <v>6800-374-2021</v>
          </cell>
          <cell r="T762">
            <v>10</v>
          </cell>
          <cell r="U762">
            <v>44546</v>
          </cell>
          <cell r="V762">
            <v>44546</v>
          </cell>
          <cell r="W762">
            <v>44773</v>
          </cell>
          <cell r="X762">
            <v>26645835</v>
          </cell>
          <cell r="Y762" t="str">
            <v>Vanessa Álvarez Sierra</v>
          </cell>
          <cell r="Z762" t="str">
            <v>Coordinador centro zonal</v>
          </cell>
        </row>
        <row r="763">
          <cell r="B763" t="str">
            <v>68-190-762</v>
          </cell>
          <cell r="C763" t="str">
            <v>Santander</v>
          </cell>
          <cell r="D763" t="str">
            <v>Fundación revivir - FUNDAREVIVIR</v>
          </cell>
          <cell r="E763" t="str">
            <v>900109550-4</v>
          </cell>
          <cell r="F763" t="str">
            <v>Roberto Carlos Martinez Navarro</v>
          </cell>
          <cell r="G763" t="str">
            <v>Unidad mujeres</v>
          </cell>
          <cell r="H763" t="str">
            <v>Carrera 31 No. 29-28 Barrio La Floresta</v>
          </cell>
          <cell r="I763" t="str">
            <v>Barrancabermeja</v>
          </cell>
          <cell r="J763" t="str">
            <v>La Floresta</v>
          </cell>
          <cell r="K763">
            <v>6025991</v>
          </cell>
          <cell r="L763">
            <v>3166913291</v>
          </cell>
          <cell r="M763" t="str">
            <v>funda_revivir@hotmail.com</v>
          </cell>
          <cell r="N763" t="str">
            <v>SRD</v>
          </cell>
          <cell r="O763" t="str">
            <v>Internado</v>
          </cell>
          <cell r="P763"/>
          <cell r="Q763" t="str">
            <v>Con PARD</v>
          </cell>
          <cell r="R763"/>
          <cell r="S763" t="str">
            <v>6800-376-2021</v>
          </cell>
          <cell r="T763">
            <v>35</v>
          </cell>
          <cell r="U763">
            <v>44546</v>
          </cell>
          <cell r="V763">
            <v>44546</v>
          </cell>
          <cell r="W763">
            <v>44773</v>
          </cell>
          <cell r="X763">
            <v>394491855</v>
          </cell>
          <cell r="Y763" t="str">
            <v>Bertha Lucia Anaya Arango</v>
          </cell>
          <cell r="Z763" t="str">
            <v>Coordinador centro zonal</v>
          </cell>
        </row>
        <row r="764">
          <cell r="B764" t="str">
            <v>68-190-763</v>
          </cell>
          <cell r="C764" t="str">
            <v>Santander</v>
          </cell>
          <cell r="D764" t="str">
            <v>Fundación revivir - FUNDAREVIVIR</v>
          </cell>
          <cell r="E764" t="str">
            <v>900109550-4</v>
          </cell>
          <cell r="F764" t="str">
            <v>Roberto Carlos Martinez Navarro</v>
          </cell>
          <cell r="G764" t="str">
            <v>Unidad hombres</v>
          </cell>
          <cell r="H764" t="str">
            <v>Calle 72 No. 20-17 Barrio La Libertad</v>
          </cell>
          <cell r="I764" t="str">
            <v>Barrancabermeja</v>
          </cell>
          <cell r="J764" t="str">
            <v>La Floresta</v>
          </cell>
          <cell r="K764"/>
          <cell r="L764">
            <v>3166913291</v>
          </cell>
          <cell r="M764" t="str">
            <v>funda_revivir@hotmail.com</v>
          </cell>
          <cell r="N764" t="str">
            <v>SRD</v>
          </cell>
          <cell r="O764" t="str">
            <v>Internado</v>
          </cell>
          <cell r="P764"/>
          <cell r="Q764" t="str">
            <v>Con PARD</v>
          </cell>
          <cell r="R764"/>
          <cell r="S764" t="str">
            <v>6800-376-2021</v>
          </cell>
          <cell r="T764"/>
          <cell r="U764">
            <v>44546</v>
          </cell>
          <cell r="V764">
            <v>44546</v>
          </cell>
          <cell r="W764">
            <v>44773</v>
          </cell>
          <cell r="X764"/>
          <cell r="Y764" t="str">
            <v>Bertha Lucia Anaya Arango</v>
          </cell>
          <cell r="Z764" t="str">
            <v>Coordinador centro zonal</v>
          </cell>
        </row>
        <row r="765">
          <cell r="B765" t="str">
            <v>68-73-764</v>
          </cell>
          <cell r="C765" t="str">
            <v>Santander</v>
          </cell>
          <cell r="D765" t="str">
            <v>Corporación Servired</v>
          </cell>
          <cell r="E765" t="str">
            <v>900194485-5</v>
          </cell>
          <cell r="F765" t="str">
            <v>Carlos Alberto Marulanda Chica</v>
          </cell>
          <cell r="G765"/>
          <cell r="H765" t="str">
            <v>Carrera 26 No. 33-61 Barrio Antonia Santos</v>
          </cell>
          <cell r="I765" t="str">
            <v>Bucaramanga</v>
          </cell>
          <cell r="J765" t="str">
            <v>Luis Carlos Galan</v>
          </cell>
          <cell r="K765" t="str">
            <v>037-6914142</v>
          </cell>
          <cell r="L765">
            <v>3104963752</v>
          </cell>
          <cell r="M765" t="str">
            <v>coordinacionbucaramanga@corporacionservired.org corporacionservired1@hotmail.com</v>
          </cell>
          <cell r="N765" t="str">
            <v>SRD</v>
          </cell>
          <cell r="O765" t="str">
            <v>Hogar sustituto entidad</v>
          </cell>
          <cell r="P765"/>
          <cell r="Q765" t="str">
            <v>HS: Vulneración - Discapacidad</v>
          </cell>
          <cell r="R765"/>
          <cell r="S765" t="str">
            <v>6800-381-2021</v>
          </cell>
          <cell r="T765">
            <v>345</v>
          </cell>
          <cell r="U765">
            <v>44546</v>
          </cell>
          <cell r="V765">
            <v>44546</v>
          </cell>
          <cell r="W765">
            <v>44773</v>
          </cell>
          <cell r="X765">
            <v>3566788359</v>
          </cell>
          <cell r="Y765" t="str">
            <v>Vanessa Álvarez Sierra</v>
          </cell>
          <cell r="Z765" t="str">
            <v>Coordinador centro zonal</v>
          </cell>
        </row>
        <row r="766">
          <cell r="B766" t="str">
            <v>68-73-765</v>
          </cell>
          <cell r="C766" t="str">
            <v>Santander</v>
          </cell>
          <cell r="D766" t="str">
            <v>Corporación Servired</v>
          </cell>
          <cell r="E766" t="str">
            <v>900194485-5</v>
          </cell>
          <cell r="F766" t="str">
            <v>Carlos Alberto Marulanda Chica</v>
          </cell>
          <cell r="G766"/>
          <cell r="H766" t="str">
            <v>Carrera 26 No. 33-61 Barrio Antonia Santos</v>
          </cell>
          <cell r="I766" t="str">
            <v>Málaga</v>
          </cell>
          <cell r="J766" t="str">
            <v>Malaga</v>
          </cell>
          <cell r="K766" t="str">
            <v>037-6914142</v>
          </cell>
          <cell r="L766">
            <v>3142584271</v>
          </cell>
          <cell r="M766" t="str">
            <v>coordinadoramunicipios@corporacionservired.org czmalaga@corporacionservired.org</v>
          </cell>
          <cell r="N766" t="str">
            <v>SRD</v>
          </cell>
          <cell r="O766" t="str">
            <v>Hogar sustituto entidad</v>
          </cell>
          <cell r="P766"/>
          <cell r="Q766" t="str">
            <v>HS: Vulneración - Discapacidad</v>
          </cell>
          <cell r="R766"/>
          <cell r="S766" t="str">
            <v>6800-382-2021</v>
          </cell>
          <cell r="T766">
            <v>185</v>
          </cell>
          <cell r="U766">
            <v>44546</v>
          </cell>
          <cell r="V766">
            <v>44546</v>
          </cell>
          <cell r="W766">
            <v>44773</v>
          </cell>
          <cell r="X766">
            <v>1902352790</v>
          </cell>
          <cell r="Y766" t="str">
            <v>Olga Lucia Sanchez</v>
          </cell>
          <cell r="Z766" t="str">
            <v>Coordinador centro zonal</v>
          </cell>
        </row>
        <row r="767">
          <cell r="B767" t="str">
            <v>68-157-766</v>
          </cell>
          <cell r="C767" t="str">
            <v>Santander</v>
          </cell>
          <cell r="D767" t="str">
            <v>Fundación Nawen</v>
          </cell>
          <cell r="E767" t="str">
            <v>900877034-9</v>
          </cell>
          <cell r="F767" t="str">
            <v>William Mauricio Cuellar Pascuas</v>
          </cell>
          <cell r="G767"/>
          <cell r="H767" t="str">
            <v>Carrera 30 No. 71-105 La Floresta</v>
          </cell>
          <cell r="I767" t="str">
            <v>Barrancabermeja</v>
          </cell>
          <cell r="J767" t="str">
            <v>La Floresta</v>
          </cell>
          <cell r="K767"/>
          <cell r="L767" t="str">
            <v>3024656860 3188655597</v>
          </cell>
          <cell r="M767" t="str">
            <v>gerencia@fundacionnawen.org.co fundacionnawen@outlook.com</v>
          </cell>
          <cell r="N767" t="str">
            <v>SRD</v>
          </cell>
          <cell r="O767" t="str">
            <v>Apoyo psicológico especializado</v>
          </cell>
          <cell r="P767"/>
          <cell r="Q767" t="str">
            <v>Con PARD</v>
          </cell>
          <cell r="R767"/>
          <cell r="S767" t="str">
            <v>6800-388-2021</v>
          </cell>
          <cell r="T767">
            <v>36</v>
          </cell>
          <cell r="U767">
            <v>44546</v>
          </cell>
          <cell r="V767">
            <v>44546</v>
          </cell>
          <cell r="W767">
            <v>44773</v>
          </cell>
          <cell r="X767">
            <v>77343840</v>
          </cell>
          <cell r="Y767" t="str">
            <v>Bertha Lucia Anaya Arango</v>
          </cell>
          <cell r="Z767" t="str">
            <v>Coordinador centro zonal</v>
          </cell>
        </row>
        <row r="768">
          <cell r="B768" t="str">
            <v>68-73-767</v>
          </cell>
          <cell r="C768" t="str">
            <v>Santander</v>
          </cell>
          <cell r="D768" t="str">
            <v>Corporación Servired</v>
          </cell>
          <cell r="E768" t="str">
            <v>900194485-5</v>
          </cell>
          <cell r="F768" t="str">
            <v>Carlos Alberto Marulanda Chica</v>
          </cell>
          <cell r="G768"/>
          <cell r="H768" t="str">
            <v>Calle 55 No. 24-84 Barrio Galán</v>
          </cell>
          <cell r="I768" t="str">
            <v>Barrancabermeja</v>
          </cell>
          <cell r="J768" t="str">
            <v>La Floresta</v>
          </cell>
          <cell r="K768">
            <v>3126595</v>
          </cell>
          <cell r="L768">
            <v>3126252824</v>
          </cell>
          <cell r="M768" t="str">
            <v>czlafloresta@corporacionservired.org</v>
          </cell>
          <cell r="N768" t="str">
            <v>SRD</v>
          </cell>
          <cell r="O768" t="str">
            <v>Hogar sustituto entidad</v>
          </cell>
          <cell r="P768"/>
          <cell r="Q768" t="str">
            <v>HS: Vulneración - Discapacidad</v>
          </cell>
          <cell r="R768"/>
          <cell r="S768" t="str">
            <v>6800-390-2021</v>
          </cell>
          <cell r="T768">
            <v>97</v>
          </cell>
          <cell r="U768">
            <v>44546</v>
          </cell>
          <cell r="V768">
            <v>44546</v>
          </cell>
          <cell r="W768">
            <v>44773</v>
          </cell>
          <cell r="X768">
            <v>988700782</v>
          </cell>
          <cell r="Y768" t="str">
            <v>Bertha Lucia Anaya Arango</v>
          </cell>
          <cell r="Z768" t="str">
            <v>Coordinador centro zonal</v>
          </cell>
        </row>
        <row r="769">
          <cell r="B769" t="str">
            <v>68-121-768</v>
          </cell>
          <cell r="C769" t="str">
            <v>Santander</v>
          </cell>
          <cell r="D769" t="str">
            <v>Fundación familia entorno individuo - FEI</v>
          </cell>
          <cell r="E769" t="str">
            <v>900001876-4</v>
          </cell>
          <cell r="F769" t="str">
            <v>Jeisson Paul Cardona Garcia</v>
          </cell>
          <cell r="G769" t="str">
            <v>Escuela de formacion integral los Robles - EFIR. La Granja</v>
          </cell>
          <cell r="H769" t="str">
            <v>Kilómetro 2 Vía Guatiguara</v>
          </cell>
          <cell r="I769" t="str">
            <v>Piedecuesta</v>
          </cell>
          <cell r="J769" t="str">
            <v>Resurgir</v>
          </cell>
          <cell r="K769"/>
          <cell r="L769">
            <v>3212147019</v>
          </cell>
          <cell r="M769" t="str">
            <v>fundacionfei.granja@gmail.com fundacionfei.santander@gmail.com</v>
          </cell>
          <cell r="N769" t="str">
            <v>SRPA</v>
          </cell>
          <cell r="O769" t="str">
            <v>Centro de atención especializada</v>
          </cell>
          <cell r="P769"/>
          <cell r="Q769" t="str">
            <v>SRPA</v>
          </cell>
          <cell r="R769"/>
          <cell r="S769" t="str">
            <v>6800-354-2021</v>
          </cell>
          <cell r="T769">
            <v>185</v>
          </cell>
          <cell r="U769">
            <v>44545</v>
          </cell>
          <cell r="V769">
            <v>44545</v>
          </cell>
          <cell r="W769">
            <v>44773</v>
          </cell>
          <cell r="X769">
            <v>3077816313</v>
          </cell>
          <cell r="Y769" t="str">
            <v>Patricia Gaviria Rolón</v>
          </cell>
          <cell r="Z769" t="str">
            <v>Coordinador centro zonal</v>
          </cell>
        </row>
        <row r="770">
          <cell r="B770" t="str">
            <v>68-121-769</v>
          </cell>
          <cell r="C770" t="str">
            <v>Santander</v>
          </cell>
          <cell r="D770" t="str">
            <v>Fundación familia entorno individuo - FEI</v>
          </cell>
          <cell r="E770" t="str">
            <v>900001876-4</v>
          </cell>
          <cell r="F770" t="str">
            <v>Jeisson Paul Cardona Garcia</v>
          </cell>
          <cell r="G770" t="str">
            <v>Escuela de formacion integral los Robles - EFIR</v>
          </cell>
          <cell r="H770" t="str">
            <v>Carrera 6 No. 6-66 Barrio el Centro</v>
          </cell>
          <cell r="I770" t="str">
            <v>Piedecuesta</v>
          </cell>
          <cell r="J770" t="str">
            <v>Resurgir</v>
          </cell>
          <cell r="K770" t="str">
            <v>037 655030</v>
          </cell>
          <cell r="L770">
            <v>3143150788</v>
          </cell>
          <cell r="M770" t="str">
            <v>coordinaciont.feisantander@gmail.com</v>
          </cell>
          <cell r="N770" t="str">
            <v>SRPA</v>
          </cell>
          <cell r="O770" t="str">
            <v>Centro de atención especializada</v>
          </cell>
          <cell r="P770"/>
          <cell r="Q770" t="str">
            <v>SRPA</v>
          </cell>
          <cell r="R770"/>
          <cell r="S770" t="str">
            <v>6800-354-2021</v>
          </cell>
          <cell r="T770"/>
          <cell r="U770">
            <v>44545</v>
          </cell>
          <cell r="V770">
            <v>44545</v>
          </cell>
          <cell r="W770">
            <v>44773</v>
          </cell>
          <cell r="X770"/>
          <cell r="Y770" t="str">
            <v>Patricia Gaviria Rolón</v>
          </cell>
          <cell r="Z770" t="str">
            <v>Coordinador centro zonal</v>
          </cell>
        </row>
        <row r="771">
          <cell r="B771" t="str">
            <v>68-135-770</v>
          </cell>
          <cell r="C771" t="str">
            <v>Santander</v>
          </cell>
          <cell r="D771" t="str">
            <v>Fundación hogares Claret</v>
          </cell>
          <cell r="E771" t="str">
            <v>800098983-8</v>
          </cell>
          <cell r="F771" t="str">
            <v>Alex Jhony Diaz Medina</v>
          </cell>
          <cell r="G771"/>
          <cell r="H771" t="str">
            <v>Calle 39 No. 4-36 Barrio la Joya</v>
          </cell>
          <cell r="I771" t="str">
            <v>Bucaramanga</v>
          </cell>
          <cell r="J771" t="str">
            <v>Resurgir</v>
          </cell>
          <cell r="K771">
            <v>6425717</v>
          </cell>
          <cell r="L771">
            <v>3104846384</v>
          </cell>
          <cell r="M771" t="str">
            <v>info.santander@fhclaret.org</v>
          </cell>
          <cell r="N771" t="str">
            <v>SRPA</v>
          </cell>
          <cell r="O771" t="str">
            <v>Centro transitorio</v>
          </cell>
          <cell r="P771"/>
          <cell r="Q771" t="str">
            <v>SRPA</v>
          </cell>
          <cell r="R771"/>
          <cell r="S771" t="str">
            <v>6800-355-2021</v>
          </cell>
          <cell r="T771">
            <v>4</v>
          </cell>
          <cell r="U771">
            <v>44546</v>
          </cell>
          <cell r="V771">
            <v>44546</v>
          </cell>
          <cell r="W771">
            <v>44773</v>
          </cell>
          <cell r="X771">
            <v>61612242</v>
          </cell>
          <cell r="Y771" t="str">
            <v>Patricia Gaviria Rolón</v>
          </cell>
          <cell r="Z771" t="str">
            <v>Coordinador centro zonal</v>
          </cell>
        </row>
        <row r="772">
          <cell r="B772" t="str">
            <v>68-190-771</v>
          </cell>
          <cell r="C772" t="str">
            <v>Santander</v>
          </cell>
          <cell r="D772" t="str">
            <v>Fundación revivir - FUNDAREVIVIR</v>
          </cell>
          <cell r="E772" t="str">
            <v>900109550-4</v>
          </cell>
          <cell r="F772" t="str">
            <v>Roberto Carlos Martinez Navarro</v>
          </cell>
          <cell r="G772"/>
          <cell r="H772" t="str">
            <v>Carrera 34B No. 55A-216 Barrio Las Camelias</v>
          </cell>
          <cell r="I772" t="str">
            <v>Barrancabermeja</v>
          </cell>
          <cell r="J772" t="str">
            <v>La Floresta</v>
          </cell>
          <cell r="K772">
            <v>6126885</v>
          </cell>
          <cell r="L772">
            <v>3168303209</v>
          </cell>
          <cell r="M772" t="str">
            <v>revivir_externadosrpa@hotmail.com</v>
          </cell>
          <cell r="N772" t="str">
            <v>SRPA</v>
          </cell>
          <cell r="O772" t="str">
            <v>Libertad vigilada – asistida</v>
          </cell>
          <cell r="P772"/>
          <cell r="Q772" t="str">
            <v>SRPA</v>
          </cell>
          <cell r="R772"/>
          <cell r="S772" t="str">
            <v>6800-356-2021</v>
          </cell>
          <cell r="T772">
            <v>15</v>
          </cell>
          <cell r="U772">
            <v>44546</v>
          </cell>
          <cell r="V772">
            <v>44546</v>
          </cell>
          <cell r="W772">
            <v>44773</v>
          </cell>
          <cell r="X772">
            <v>54397605</v>
          </cell>
          <cell r="Y772" t="str">
            <v>Bertha Lucia Anaya Arango</v>
          </cell>
          <cell r="Z772" t="str">
            <v>Coordinador centro zonal</v>
          </cell>
        </row>
        <row r="773">
          <cell r="B773" t="str">
            <v>68-190-772</v>
          </cell>
          <cell r="C773" t="str">
            <v>Santander</v>
          </cell>
          <cell r="D773" t="str">
            <v>Fundación revivir - FUNDAREVIVIR</v>
          </cell>
          <cell r="E773" t="str">
            <v>900109550-4</v>
          </cell>
          <cell r="F773" t="str">
            <v>Roberto Carlos Martinez Navarro</v>
          </cell>
          <cell r="G773"/>
          <cell r="H773" t="str">
            <v>Carrera 21 No. 73-45 Barrio La Libertad</v>
          </cell>
          <cell r="I773" t="str">
            <v>Barrancabermeja</v>
          </cell>
          <cell r="J773" t="str">
            <v>La Floresta</v>
          </cell>
          <cell r="K773">
            <v>6000824</v>
          </cell>
          <cell r="L773">
            <v>3185778295</v>
          </cell>
          <cell r="M773" t="str">
            <v>revivirinternadoraj@gmail.com</v>
          </cell>
          <cell r="N773" t="str">
            <v>SRPA</v>
          </cell>
          <cell r="O773" t="str">
            <v>Internado RAJ</v>
          </cell>
          <cell r="P773"/>
          <cell r="Q773" t="str">
            <v>RAJ</v>
          </cell>
          <cell r="R773"/>
          <cell r="S773" t="str">
            <v>6800-357-2021</v>
          </cell>
          <cell r="T773">
            <v>5</v>
          </cell>
          <cell r="U773">
            <v>44546</v>
          </cell>
          <cell r="V773">
            <v>44546</v>
          </cell>
          <cell r="W773">
            <v>44773</v>
          </cell>
          <cell r="X773">
            <v>64100715</v>
          </cell>
          <cell r="Y773" t="str">
            <v>Bertha Lucia Anaya Arango</v>
          </cell>
          <cell r="Z773" t="str">
            <v>Coordinador centro zonal</v>
          </cell>
        </row>
        <row r="774">
          <cell r="B774" t="str">
            <v>68-190-773</v>
          </cell>
          <cell r="C774" t="str">
            <v>Santander</v>
          </cell>
          <cell r="D774" t="str">
            <v>Fundación revivir - FUNDAREVIVIR</v>
          </cell>
          <cell r="E774" t="str">
            <v>900109550-4</v>
          </cell>
          <cell r="F774" t="str">
            <v>Roberto Carlos Martinez Navarro</v>
          </cell>
          <cell r="G774"/>
          <cell r="H774" t="str">
            <v>Carrera 33 No 75-105 Primer Piso La Floresta</v>
          </cell>
          <cell r="I774" t="str">
            <v>Barrancabermeja</v>
          </cell>
          <cell r="J774" t="str">
            <v>La Floresta</v>
          </cell>
          <cell r="K774"/>
          <cell r="L774">
            <v>3166913291</v>
          </cell>
          <cell r="M774" t="str">
            <v>funda_revivir@hotmail.com</v>
          </cell>
          <cell r="N774" t="str">
            <v>SRPA</v>
          </cell>
          <cell r="O774" t="str">
            <v>Centro transitorio</v>
          </cell>
          <cell r="P774"/>
          <cell r="Q774" t="str">
            <v>SRPA</v>
          </cell>
          <cell r="R774"/>
          <cell r="S774" t="str">
            <v>6800-367-2021</v>
          </cell>
          <cell r="T774">
            <v>1</v>
          </cell>
          <cell r="U774">
            <v>44546</v>
          </cell>
          <cell r="V774">
            <v>44546</v>
          </cell>
          <cell r="W774">
            <v>44773</v>
          </cell>
          <cell r="X774">
            <v>15403061</v>
          </cell>
          <cell r="Y774" t="str">
            <v>Bertha Lucia Anaya Arango</v>
          </cell>
          <cell r="Z774" t="str">
            <v>Coordinador centro zonal</v>
          </cell>
        </row>
        <row r="775">
          <cell r="B775" t="str">
            <v>68-190-774</v>
          </cell>
          <cell r="C775" t="str">
            <v>Santander</v>
          </cell>
          <cell r="D775" t="str">
            <v>Fundación revivir - FUNDAREVIVIR</v>
          </cell>
          <cell r="E775" t="str">
            <v>900109550-4</v>
          </cell>
          <cell r="F775" t="str">
            <v>Roberto Carlos Martinez Navarro</v>
          </cell>
          <cell r="G775"/>
          <cell r="H775" t="str">
            <v>Carrera 34B No. 55A-216 Barrio Las Camelias</v>
          </cell>
          <cell r="I775" t="str">
            <v>Barrancabermeja</v>
          </cell>
          <cell r="J775" t="str">
            <v>La Floresta</v>
          </cell>
          <cell r="K775">
            <v>6126885</v>
          </cell>
          <cell r="L775">
            <v>3168303209</v>
          </cell>
          <cell r="M775" t="str">
            <v>revivir_externadosrpa@hotmail.com</v>
          </cell>
          <cell r="N775" t="str">
            <v>SRPA</v>
          </cell>
          <cell r="O775" t="str">
            <v>Intervención de apoyo RAJ</v>
          </cell>
          <cell r="P775"/>
          <cell r="Q775" t="str">
            <v>RAJ</v>
          </cell>
          <cell r="R775"/>
          <cell r="S775" t="str">
            <v>6800-368-2021</v>
          </cell>
          <cell r="T775">
            <v>25</v>
          </cell>
          <cell r="U775">
            <v>44546</v>
          </cell>
          <cell r="V775">
            <v>44546</v>
          </cell>
          <cell r="W775">
            <v>44773</v>
          </cell>
          <cell r="X775">
            <v>69292313</v>
          </cell>
          <cell r="Y775" t="str">
            <v>Bertha Lucia Anaya Arango</v>
          </cell>
          <cell r="Z775" t="str">
            <v>Coordinador centro zonal</v>
          </cell>
        </row>
        <row r="776">
          <cell r="B776" t="str">
            <v>68-190-775</v>
          </cell>
          <cell r="C776" t="str">
            <v>Santander</v>
          </cell>
          <cell r="D776" t="str">
            <v>Fundación revivir - FUNDAREVIVIR</v>
          </cell>
          <cell r="E776" t="str">
            <v>900109550-4</v>
          </cell>
          <cell r="F776" t="str">
            <v>Roberto Carlos Martinez Navarro</v>
          </cell>
          <cell r="G776"/>
          <cell r="H776" t="str">
            <v>Carrera 33 No 75-105 Primer Piso La Floresta</v>
          </cell>
          <cell r="I776" t="str">
            <v>Barrancabermeja</v>
          </cell>
          <cell r="J776" t="str">
            <v>La Floresta</v>
          </cell>
          <cell r="K776">
            <v>6112246</v>
          </cell>
          <cell r="L776">
            <v>3168310428</v>
          </cell>
          <cell r="M776" t="str">
            <v>revivir_centropreventivo@hotmail.com</v>
          </cell>
          <cell r="N776" t="str">
            <v>SRPA</v>
          </cell>
          <cell r="O776" t="str">
            <v>Centro de internamiento preventivo</v>
          </cell>
          <cell r="P776"/>
          <cell r="Q776" t="str">
            <v>SRPA</v>
          </cell>
          <cell r="R776"/>
          <cell r="S776" t="str">
            <v>6800-375-2021</v>
          </cell>
          <cell r="T776">
            <v>8</v>
          </cell>
          <cell r="U776">
            <v>44546</v>
          </cell>
          <cell r="V776">
            <v>44546</v>
          </cell>
          <cell r="W776">
            <v>44773</v>
          </cell>
          <cell r="X776">
            <v>132219884</v>
          </cell>
          <cell r="Y776" t="str">
            <v>Bertha Lucia Anaya Arango</v>
          </cell>
          <cell r="Z776" t="str">
            <v>Coordinador centro zonal</v>
          </cell>
        </row>
        <row r="777">
          <cell r="B777" t="str">
            <v>68-50-776</v>
          </cell>
          <cell r="C777" t="str">
            <v>Santander</v>
          </cell>
          <cell r="D777" t="str">
            <v>Corporación alianza para el desarrollo ambiental social y económico sostenible - CORPOADASES</v>
          </cell>
          <cell r="E777" t="str">
            <v>900274388-2</v>
          </cell>
          <cell r="F777" t="str">
            <v>Alexander Mantilla Pinto</v>
          </cell>
          <cell r="G777"/>
          <cell r="H777" t="str">
            <v>Carrera 9 No. 14-68</v>
          </cell>
          <cell r="I777" t="str">
            <v>San Gil</v>
          </cell>
          <cell r="J777" t="str">
            <v>San Gil</v>
          </cell>
          <cell r="K777">
            <v>7248268</v>
          </cell>
          <cell r="L777">
            <v>3016947350</v>
          </cell>
          <cell r="M777" t="str">
            <v>srpa.sangil@corpoadases.com corpoadases@hotmail.com</v>
          </cell>
          <cell r="N777" t="str">
            <v>SRPA</v>
          </cell>
          <cell r="O777" t="str">
            <v>Apoyo postinstitucional – SRPA</v>
          </cell>
          <cell r="P777"/>
          <cell r="Q777" t="str">
            <v>SRPA</v>
          </cell>
          <cell r="R777"/>
          <cell r="S777" t="str">
            <v>6800-377-2021</v>
          </cell>
          <cell r="T777">
            <v>80</v>
          </cell>
          <cell r="U777">
            <v>44546</v>
          </cell>
          <cell r="V777">
            <v>44546</v>
          </cell>
          <cell r="W777">
            <v>44773</v>
          </cell>
          <cell r="X777">
            <v>229719680</v>
          </cell>
          <cell r="Y777" t="str">
            <v>Miriam Velandia Florez</v>
          </cell>
          <cell r="Z777" t="str">
            <v>Coordinador centro zonal</v>
          </cell>
        </row>
        <row r="778">
          <cell r="B778" t="str">
            <v>68-50-777</v>
          </cell>
          <cell r="C778" t="str">
            <v>Santander</v>
          </cell>
          <cell r="D778" t="str">
            <v>Corporación alianza para el desarrollo ambiental social y económico sostenible - CORPOADASES</v>
          </cell>
          <cell r="E778" t="str">
            <v>900274388-2</v>
          </cell>
          <cell r="F778" t="str">
            <v>Alexander Mantilla Pinto</v>
          </cell>
          <cell r="G778"/>
          <cell r="H778" t="str">
            <v>Carrera 9 No. 14-68</v>
          </cell>
          <cell r="I778" t="str">
            <v>San Gil</v>
          </cell>
          <cell r="J778" t="str">
            <v>San Gil</v>
          </cell>
          <cell r="K778">
            <v>7248268</v>
          </cell>
          <cell r="L778">
            <v>3016947350</v>
          </cell>
          <cell r="M778" t="str">
            <v>srpa.sangil@corpoadases.com corpoadases@hotmail.com</v>
          </cell>
          <cell r="N778" t="str">
            <v>SRPA</v>
          </cell>
          <cell r="O778" t="str">
            <v>Libertad vigilada – asistida</v>
          </cell>
          <cell r="P778"/>
          <cell r="Q778" t="str">
            <v>SRPA</v>
          </cell>
          <cell r="R778"/>
          <cell r="S778" t="str">
            <v>6800-378-2021</v>
          </cell>
          <cell r="T778">
            <v>25</v>
          </cell>
          <cell r="U778">
            <v>44546</v>
          </cell>
          <cell r="V778">
            <v>44546</v>
          </cell>
          <cell r="W778">
            <v>44773</v>
          </cell>
          <cell r="X778">
            <v>90662675</v>
          </cell>
          <cell r="Y778" t="str">
            <v>Miriam Velandia Florez</v>
          </cell>
          <cell r="Z778" t="str">
            <v>Coordinador centro zonal</v>
          </cell>
        </row>
        <row r="779">
          <cell r="B779" t="str">
            <v>68-50-778</v>
          </cell>
          <cell r="C779" t="str">
            <v>Santander</v>
          </cell>
          <cell r="D779" t="str">
            <v>Corporación alianza para el desarrollo ambiental social y económico sostenible - CORPOADASES</v>
          </cell>
          <cell r="E779" t="str">
            <v>900274388-2</v>
          </cell>
          <cell r="F779" t="str">
            <v>Alexander Mantilla Pinto</v>
          </cell>
          <cell r="G779"/>
          <cell r="H779" t="str">
            <v>Carrera 9 No. 14-68</v>
          </cell>
          <cell r="I779" t="str">
            <v>San Gil</v>
          </cell>
          <cell r="J779" t="str">
            <v>San Gil</v>
          </cell>
          <cell r="K779">
            <v>7248268</v>
          </cell>
          <cell r="L779">
            <v>3016947350</v>
          </cell>
          <cell r="M779" t="str">
            <v>srpa.sangil@corpoadases.com corpoadases@hotmail.com</v>
          </cell>
          <cell r="N779" t="str">
            <v>SRPA</v>
          </cell>
          <cell r="O779" t="str">
            <v>Intervención de apoyo RAJ</v>
          </cell>
          <cell r="P779"/>
          <cell r="Q779" t="str">
            <v>RAJ</v>
          </cell>
          <cell r="R779"/>
          <cell r="S779" t="str">
            <v>6800-379-2021</v>
          </cell>
          <cell r="T779">
            <v>70</v>
          </cell>
          <cell r="U779">
            <v>44546</v>
          </cell>
          <cell r="V779">
            <v>44546</v>
          </cell>
          <cell r="W779">
            <v>44773</v>
          </cell>
          <cell r="X779">
            <v>194018475</v>
          </cell>
          <cell r="Y779" t="str">
            <v>Miriam Velandia Florez</v>
          </cell>
          <cell r="Z779" t="str">
            <v>Coordinador centro zonal</v>
          </cell>
        </row>
        <row r="780">
          <cell r="B780" t="str">
            <v>68-50-779</v>
          </cell>
          <cell r="C780" t="str">
            <v>Santander</v>
          </cell>
          <cell r="D780" t="str">
            <v>Corporación alianza para el desarrollo ambiental social y económico sostenible - CORPOADASES</v>
          </cell>
          <cell r="E780" t="str">
            <v>900274388-2</v>
          </cell>
          <cell r="F780" t="str">
            <v>Alexander Mantilla Pinto</v>
          </cell>
          <cell r="G780"/>
          <cell r="H780" t="str">
            <v>Carrera 9 No. 14-68</v>
          </cell>
          <cell r="I780" t="str">
            <v>San Gil</v>
          </cell>
          <cell r="J780" t="str">
            <v>San Gil</v>
          </cell>
          <cell r="K780">
            <v>7248268</v>
          </cell>
          <cell r="L780">
            <v>3016947350</v>
          </cell>
          <cell r="M780" t="str">
            <v>srpa.sangil@corpoadases.com corpoadases@hotmail.com</v>
          </cell>
          <cell r="N780" t="str">
            <v>SRPA</v>
          </cell>
          <cell r="O780" t="str">
            <v>Prestación de servicios sociales a la comunidad</v>
          </cell>
          <cell r="P780"/>
          <cell r="Q780" t="str">
            <v>SRPA</v>
          </cell>
          <cell r="R780"/>
          <cell r="S780" t="str">
            <v>6800-380-2021</v>
          </cell>
          <cell r="T780">
            <v>5</v>
          </cell>
          <cell r="U780">
            <v>44546</v>
          </cell>
          <cell r="V780">
            <v>44546</v>
          </cell>
          <cell r="W780">
            <v>44773</v>
          </cell>
          <cell r="X780">
            <v>12489600</v>
          </cell>
          <cell r="Y780" t="str">
            <v>Miriam Velandia Florez</v>
          </cell>
          <cell r="Z780" t="str">
            <v>Coordinador centro zonal</v>
          </cell>
        </row>
        <row r="781">
          <cell r="B781" t="str">
            <v>68-135-780</v>
          </cell>
          <cell r="C781" t="str">
            <v>Santander</v>
          </cell>
          <cell r="D781" t="str">
            <v>Fundación hogares Claret</v>
          </cell>
          <cell r="E781" t="str">
            <v>800098983-8</v>
          </cell>
          <cell r="F781" t="str">
            <v>Alex Jhony Diaz Medina</v>
          </cell>
          <cell r="G781"/>
          <cell r="H781" t="str">
            <v>Calle 39 No. 4-36 Barrio la Joya</v>
          </cell>
          <cell r="I781" t="str">
            <v>Bucaramanga</v>
          </cell>
          <cell r="J781" t="str">
            <v>Resurgir</v>
          </cell>
          <cell r="K781">
            <v>6425717</v>
          </cell>
          <cell r="L781">
            <v>3104846384</v>
          </cell>
          <cell r="M781" t="str">
            <v>info.santander@fhclaret.org</v>
          </cell>
          <cell r="N781" t="str">
            <v>SRPA</v>
          </cell>
          <cell r="O781" t="str">
            <v>Centro de internamiento preventivo</v>
          </cell>
          <cell r="P781"/>
          <cell r="Q781" t="str">
            <v>SRPA</v>
          </cell>
          <cell r="R781"/>
          <cell r="S781" t="str">
            <v>6800-383-2021</v>
          </cell>
          <cell r="T781">
            <v>50</v>
          </cell>
          <cell r="U781">
            <v>44546</v>
          </cell>
          <cell r="V781">
            <v>44546</v>
          </cell>
          <cell r="W781">
            <v>44773</v>
          </cell>
          <cell r="X781">
            <v>826374275</v>
          </cell>
          <cell r="Y781" t="str">
            <v>Patricia Gaviria Rolón</v>
          </cell>
          <cell r="Z781" t="str">
            <v>Coordinador centro zonal</v>
          </cell>
        </row>
        <row r="782">
          <cell r="B782" t="str">
            <v>68-50-781</v>
          </cell>
          <cell r="C782" t="str">
            <v>Santander</v>
          </cell>
          <cell r="D782" t="str">
            <v>Corporación alianza para el desarrollo ambiental social y económico sostenible - CORPOADASES</v>
          </cell>
          <cell r="E782" t="str">
            <v>900274388-2</v>
          </cell>
          <cell r="F782" t="str">
            <v>Alexander Mantilla Pinto</v>
          </cell>
          <cell r="G782"/>
          <cell r="H782" t="str">
            <v>Calle 105A No. 24-46 Barrio Provenza</v>
          </cell>
          <cell r="I782" t="str">
            <v>Bucaramanga</v>
          </cell>
          <cell r="J782" t="str">
            <v>Resurgir</v>
          </cell>
          <cell r="K782" t="str">
            <v>037-6315718</v>
          </cell>
          <cell r="L782">
            <v>3012414985</v>
          </cell>
          <cell r="M782" t="str">
            <v>srpa.bucaramanga@corpoadases.com</v>
          </cell>
          <cell r="N782" t="str">
            <v>SRPA</v>
          </cell>
          <cell r="O782" t="str">
            <v>Semicerrado externado</v>
          </cell>
          <cell r="P782" t="str">
            <v>Media jornada</v>
          </cell>
          <cell r="Q782" t="str">
            <v>SRPA</v>
          </cell>
          <cell r="R782"/>
          <cell r="S782" t="str">
            <v>6800-384-2021</v>
          </cell>
          <cell r="T782">
            <v>70</v>
          </cell>
          <cell r="U782">
            <v>44546</v>
          </cell>
          <cell r="V782">
            <v>44546</v>
          </cell>
          <cell r="W782">
            <v>44773</v>
          </cell>
          <cell r="X782">
            <v>306050780</v>
          </cell>
          <cell r="Y782" t="str">
            <v>Patricia Gaviria Rolón</v>
          </cell>
          <cell r="Z782" t="str">
            <v>Coordinador centro zonal</v>
          </cell>
        </row>
        <row r="783">
          <cell r="B783" t="str">
            <v>68-50-782</v>
          </cell>
          <cell r="C783" t="str">
            <v>Santander</v>
          </cell>
          <cell r="D783" t="str">
            <v>Corporación alianza para el desarrollo ambiental social y económico sostenible - CORPOADASES</v>
          </cell>
          <cell r="E783" t="str">
            <v>900274388-2</v>
          </cell>
          <cell r="F783" t="str">
            <v>Alexander Mantilla Pinto</v>
          </cell>
          <cell r="G783"/>
          <cell r="H783" t="str">
            <v>Calle 105A No. 24-46 Barrio Provenza</v>
          </cell>
          <cell r="I783" t="str">
            <v>Bucaramanga</v>
          </cell>
          <cell r="J783" t="str">
            <v>Resurgir</v>
          </cell>
          <cell r="K783" t="str">
            <v>037-6315718</v>
          </cell>
          <cell r="L783">
            <v>3012414985</v>
          </cell>
          <cell r="M783" t="str">
            <v>srpa.bucaramanga@corpoadases.com</v>
          </cell>
          <cell r="N783" t="str">
            <v>SRPA</v>
          </cell>
          <cell r="O783" t="str">
            <v>Externado RAJ</v>
          </cell>
          <cell r="P783" t="str">
            <v>Media jornada</v>
          </cell>
          <cell r="Q783" t="str">
            <v>RAJ</v>
          </cell>
          <cell r="R783"/>
          <cell r="S783" t="str">
            <v>6800-385-2021</v>
          </cell>
          <cell r="T783">
            <v>80</v>
          </cell>
          <cell r="U783">
            <v>44546</v>
          </cell>
          <cell r="V783">
            <v>44546</v>
          </cell>
          <cell r="W783">
            <v>44773</v>
          </cell>
          <cell r="X783">
            <v>343128840</v>
          </cell>
          <cell r="Y783" t="str">
            <v>Patricia Gaviria Rolón</v>
          </cell>
          <cell r="Z783" t="str">
            <v>Coordinador centro zonal</v>
          </cell>
        </row>
        <row r="784">
          <cell r="B784" t="str">
            <v>68-105-783</v>
          </cell>
          <cell r="C784" t="str">
            <v>Santander</v>
          </cell>
          <cell r="D784" t="str">
            <v>Fundación de apoyo social - FAS</v>
          </cell>
          <cell r="E784" t="str">
            <v>800052272-1</v>
          </cell>
          <cell r="F784" t="str">
            <v>Jorge Antonio Gavassa Morantes</v>
          </cell>
          <cell r="G784"/>
          <cell r="H784" t="str">
            <v>Calle 31 No. 33B-42 Quinta Dania</v>
          </cell>
          <cell r="I784" t="str">
            <v>Bucaramanga</v>
          </cell>
          <cell r="J784" t="str">
            <v>Resurgir</v>
          </cell>
          <cell r="K784" t="str">
            <v>037-6909933/037-6349574</v>
          </cell>
          <cell r="L784">
            <v>3167008993</v>
          </cell>
          <cell r="M784" t="str">
            <v>fundasocial_09@hotmail.com</v>
          </cell>
          <cell r="N784" t="str">
            <v>SRPA</v>
          </cell>
          <cell r="O784" t="str">
            <v>Libertad vigilada – asistida</v>
          </cell>
          <cell r="P784"/>
          <cell r="Q784" t="str">
            <v>SRPA</v>
          </cell>
          <cell r="R784"/>
          <cell r="S784" t="str">
            <v>6800-386-2021</v>
          </cell>
          <cell r="T784">
            <v>90</v>
          </cell>
          <cell r="U784">
            <v>44546</v>
          </cell>
          <cell r="V784">
            <v>44546</v>
          </cell>
          <cell r="W784">
            <v>44773</v>
          </cell>
          <cell r="X784">
            <v>326385630</v>
          </cell>
          <cell r="Y784" t="str">
            <v>Patricia Gaviria Rolón</v>
          </cell>
          <cell r="Z784" t="str">
            <v>Coordinador centro zonal</v>
          </cell>
        </row>
        <row r="785">
          <cell r="B785" t="str">
            <v>68-105-784</v>
          </cell>
          <cell r="C785" t="str">
            <v>Santander</v>
          </cell>
          <cell r="D785" t="str">
            <v>Fundación de apoyo social - FAS</v>
          </cell>
          <cell r="E785" t="str">
            <v>800052272-1</v>
          </cell>
          <cell r="F785" t="str">
            <v>Jorge Antonio Gavassa Morantes</v>
          </cell>
          <cell r="G785"/>
          <cell r="H785" t="str">
            <v>Calle 31 No. 33B-42 Quinta Dania</v>
          </cell>
          <cell r="I785" t="str">
            <v>Bucaramanga</v>
          </cell>
          <cell r="J785" t="str">
            <v>Resurgir</v>
          </cell>
          <cell r="K785" t="str">
            <v>037-6909933/037-6349574</v>
          </cell>
          <cell r="L785">
            <v>3167008993</v>
          </cell>
          <cell r="M785" t="str">
            <v>fundasocial_09@hotmail.com</v>
          </cell>
          <cell r="N785" t="str">
            <v>SRPA</v>
          </cell>
          <cell r="O785" t="str">
            <v>Intervención de apoyo RAJ</v>
          </cell>
          <cell r="P785"/>
          <cell r="Q785" t="str">
            <v>RAJ</v>
          </cell>
          <cell r="R785"/>
          <cell r="S785" t="str">
            <v>6800-387-2021</v>
          </cell>
          <cell r="T785">
            <v>150</v>
          </cell>
          <cell r="U785">
            <v>44546</v>
          </cell>
          <cell r="V785">
            <v>44546</v>
          </cell>
          <cell r="W785">
            <v>44773</v>
          </cell>
          <cell r="X785">
            <v>415753875</v>
          </cell>
          <cell r="Y785" t="str">
            <v>Patricia Gaviria Rolón</v>
          </cell>
          <cell r="Z785" t="str">
            <v>Coordinador centro zonal</v>
          </cell>
        </row>
        <row r="786">
          <cell r="B786" t="str">
            <v>68-190-785</v>
          </cell>
          <cell r="C786" t="str">
            <v>Santander</v>
          </cell>
          <cell r="D786" t="str">
            <v>Fundación revivir - FUNDAREVIVIR</v>
          </cell>
          <cell r="E786" t="str">
            <v>900109550-4</v>
          </cell>
          <cell r="F786" t="str">
            <v>Roberto Carlos Martinez Navarro</v>
          </cell>
          <cell r="G786"/>
          <cell r="H786" t="str">
            <v>Carrera 34B No. 55A-216 Barrio Las Camelias</v>
          </cell>
          <cell r="I786" t="str">
            <v>Barrancabermeja</v>
          </cell>
          <cell r="J786" t="str">
            <v>La Floresta</v>
          </cell>
          <cell r="K786">
            <v>6126885</v>
          </cell>
          <cell r="L786">
            <v>3168303209</v>
          </cell>
          <cell r="M786" t="str">
            <v>revivir_externadosrpa@hotmail.com</v>
          </cell>
          <cell r="N786" t="str">
            <v>SRPA</v>
          </cell>
          <cell r="O786" t="str">
            <v>Semicerrado externado</v>
          </cell>
          <cell r="P786" t="str">
            <v>Media jornada</v>
          </cell>
          <cell r="Q786" t="str">
            <v>SRPA</v>
          </cell>
          <cell r="R786"/>
          <cell r="S786" t="str">
            <v>6800-389-2021</v>
          </cell>
          <cell r="T786">
            <v>8</v>
          </cell>
          <cell r="U786">
            <v>44546</v>
          </cell>
          <cell r="V786">
            <v>44546</v>
          </cell>
          <cell r="W786">
            <v>44773</v>
          </cell>
          <cell r="X786">
            <v>34977232</v>
          </cell>
          <cell r="Y786" t="str">
            <v>Bertha Lucia Anaya Arango</v>
          </cell>
          <cell r="Z786" t="str">
            <v>Coordinador centro zonal</v>
          </cell>
        </row>
        <row r="787">
          <cell r="B787" t="str">
            <v>70-15-786</v>
          </cell>
          <cell r="C787" t="str">
            <v>Sucre</v>
          </cell>
          <cell r="D787" t="str">
            <v>Asociación de profesionales en programas de promoción y prevención, para la salud, la educación, la familia y la comunidad - APSEFACOM</v>
          </cell>
          <cell r="E787" t="str">
            <v>824002390-6</v>
          </cell>
          <cell r="F787" t="str">
            <v>Sahury Maria Emiliany Ruiz</v>
          </cell>
          <cell r="G787"/>
          <cell r="H787" t="str">
            <v>Calle 25 No. 36A-56 Barrio Venecia</v>
          </cell>
          <cell r="I787" t="str">
            <v>Sincelejo</v>
          </cell>
          <cell r="J787" t="str">
            <v>Boston</v>
          </cell>
          <cell r="K787"/>
          <cell r="L787">
            <v>3148654682</v>
          </cell>
          <cell r="M787" t="str">
            <v>hogarsustitutosucre@gmail.com</v>
          </cell>
          <cell r="N787" t="str">
            <v>SRD</v>
          </cell>
          <cell r="O787" t="str">
            <v>Hogar sustituto entidad</v>
          </cell>
          <cell r="P787"/>
          <cell r="Q787" t="str">
            <v>HS: Vulneración - Discapacidad</v>
          </cell>
          <cell r="R787"/>
          <cell r="S787" t="str">
            <v>7000-180-2021</v>
          </cell>
          <cell r="T787">
            <v>162</v>
          </cell>
          <cell r="U787">
            <v>44546</v>
          </cell>
          <cell r="V787">
            <v>44546</v>
          </cell>
          <cell r="W787">
            <v>44773</v>
          </cell>
          <cell r="X787">
            <v>1652378865</v>
          </cell>
          <cell r="Y787" t="str">
            <v>Isabel Cristina Ortega Vides</v>
          </cell>
          <cell r="Z787" t="str">
            <v>Coordinador centro zonal</v>
          </cell>
        </row>
        <row r="788">
          <cell r="B788" t="str">
            <v>70-175-787</v>
          </cell>
          <cell r="C788" t="str">
            <v>Sucre</v>
          </cell>
          <cell r="D788" t="str">
            <v>Fundación para el desarrollo social y sostenible de Sucre - FUNDESUCRE</v>
          </cell>
          <cell r="E788" t="str">
            <v>900732839-8</v>
          </cell>
          <cell r="F788" t="str">
            <v>Xiomara Margarita Fadul Buelvas</v>
          </cell>
          <cell r="G788"/>
          <cell r="H788" t="str">
            <v>Calle 23A No. 15-37 Barrio Mochila</v>
          </cell>
          <cell r="I788" t="str">
            <v>Sincelejo</v>
          </cell>
          <cell r="J788" t="str">
            <v>Regional</v>
          </cell>
          <cell r="K788">
            <v>2770200</v>
          </cell>
          <cell r="L788">
            <v>3125011996</v>
          </cell>
          <cell r="M788" t="str">
            <v>ffundesucre@gmail.com</v>
          </cell>
          <cell r="N788" t="str">
            <v>SRPA</v>
          </cell>
          <cell r="O788" t="str">
            <v>Centro transitorio</v>
          </cell>
          <cell r="P788"/>
          <cell r="Q788" t="str">
            <v>SRPA</v>
          </cell>
          <cell r="R788"/>
          <cell r="S788" t="str">
            <v>7000-181-2021</v>
          </cell>
          <cell r="T788">
            <v>8</v>
          </cell>
          <cell r="U788">
            <v>44546</v>
          </cell>
          <cell r="V788">
            <v>44546</v>
          </cell>
          <cell r="W788">
            <v>44773</v>
          </cell>
          <cell r="X788">
            <v>123224484</v>
          </cell>
          <cell r="Y788" t="str">
            <v>Yaneth Del Carmen Torres Balmaceda</v>
          </cell>
          <cell r="Z788" t="str">
            <v>Profesional dirección Regional</v>
          </cell>
        </row>
        <row r="789">
          <cell r="B789" t="str">
            <v>70-203-788</v>
          </cell>
          <cell r="C789" t="str">
            <v>Sucre</v>
          </cell>
          <cell r="D789" t="str">
            <v>Fundación sin barrera</v>
          </cell>
          <cell r="E789" t="str">
            <v>900244596-1</v>
          </cell>
          <cell r="F789" t="str">
            <v>Alexander Miguel Cardenas Naranjo</v>
          </cell>
          <cell r="G789"/>
          <cell r="H789" t="str">
            <v>Calle 22 No. 12-68 Barrio Mochila</v>
          </cell>
          <cell r="I789" t="str">
            <v>Sincelejo</v>
          </cell>
          <cell r="J789" t="str">
            <v>Sincelejo</v>
          </cell>
          <cell r="K789">
            <v>2786473</v>
          </cell>
          <cell r="L789">
            <v>3002444582</v>
          </cell>
          <cell r="M789" t="str">
            <v>Sinbarrera.untechoparamisderec@gmail.com</v>
          </cell>
          <cell r="N789" t="str">
            <v>SRPA</v>
          </cell>
          <cell r="O789" t="str">
            <v>Intervención de apoyo RAJ</v>
          </cell>
          <cell r="P789"/>
          <cell r="Q789" t="str">
            <v>RAJ</v>
          </cell>
          <cell r="R789"/>
          <cell r="S789" t="str">
            <v>7000-182-2021</v>
          </cell>
          <cell r="T789">
            <v>20</v>
          </cell>
          <cell r="U789">
            <v>44546</v>
          </cell>
          <cell r="V789">
            <v>44546</v>
          </cell>
          <cell r="W789">
            <v>44773</v>
          </cell>
          <cell r="X789">
            <v>55433850</v>
          </cell>
          <cell r="Y789" t="str">
            <v>Yolima Martinez Bobadilla</v>
          </cell>
          <cell r="Z789" t="str">
            <v>Coordinador centro zonal</v>
          </cell>
        </row>
        <row r="790">
          <cell r="B790" t="str">
            <v>70-203-789</v>
          </cell>
          <cell r="C790" t="str">
            <v>Sucre</v>
          </cell>
          <cell r="D790" t="str">
            <v>Fundación sin barrera</v>
          </cell>
          <cell r="E790" t="str">
            <v>900244596-1</v>
          </cell>
          <cell r="F790" t="str">
            <v>Alexander Miguel Cardenas Naranjo</v>
          </cell>
          <cell r="G790"/>
          <cell r="H790" t="str">
            <v>Calle 22 No. 12-68 Barrio Mochila</v>
          </cell>
          <cell r="I790" t="str">
            <v>Sincelejo</v>
          </cell>
          <cell r="J790" t="str">
            <v>Sincelejo</v>
          </cell>
          <cell r="K790">
            <v>2786473</v>
          </cell>
          <cell r="L790">
            <v>3002444582</v>
          </cell>
          <cell r="M790" t="str">
            <v>Sinbarrera.untechoparamisderec@gmail.com</v>
          </cell>
          <cell r="N790" t="str">
            <v>SRPA</v>
          </cell>
          <cell r="O790" t="str">
            <v>Libertad vigilada – asistida</v>
          </cell>
          <cell r="P790"/>
          <cell r="Q790" t="str">
            <v>SRPA</v>
          </cell>
          <cell r="R790"/>
          <cell r="S790" t="str">
            <v>7000-183-2021</v>
          </cell>
          <cell r="T790">
            <v>33</v>
          </cell>
          <cell r="U790">
            <v>44546</v>
          </cell>
          <cell r="V790">
            <v>44546</v>
          </cell>
          <cell r="W790">
            <v>44773</v>
          </cell>
          <cell r="X790">
            <v>119674731</v>
          </cell>
          <cell r="Y790" t="str">
            <v>Yolima Martinez Bobadilla</v>
          </cell>
          <cell r="Z790" t="str">
            <v>Coordinador centro zonal</v>
          </cell>
        </row>
        <row r="791">
          <cell r="B791" t="str">
            <v>73-209-790</v>
          </cell>
          <cell r="C791" t="str">
            <v>Tolima</v>
          </cell>
          <cell r="D791" t="str">
            <v>Fundación somos todos</v>
          </cell>
          <cell r="E791" t="str">
            <v>901314172-5</v>
          </cell>
          <cell r="F791" t="str">
            <v>Andrea Fernanada Muñoz Quintero</v>
          </cell>
          <cell r="G791" t="str">
            <v>Ibague</v>
          </cell>
          <cell r="H791" t="str">
            <v>Manzana 16 casa 16 jordan primera etapa</v>
          </cell>
          <cell r="I791" t="str">
            <v>Ibagué</v>
          </cell>
          <cell r="J791" t="str">
            <v>Jordán</v>
          </cell>
          <cell r="K791"/>
          <cell r="L791">
            <v>3138965807</v>
          </cell>
          <cell r="M791" t="str">
            <v>fundacionsomostodos.fst@gmail.com</v>
          </cell>
          <cell r="N791" t="str">
            <v>SRD</v>
          </cell>
          <cell r="O791" t="str">
            <v>Hogar sustituto entidad</v>
          </cell>
          <cell r="P791"/>
          <cell r="Q791" t="str">
            <v>HS: Vulneración - Discapacidad</v>
          </cell>
          <cell r="R791"/>
          <cell r="S791" t="str">
            <v>7300-187-2022</v>
          </cell>
          <cell r="T791">
            <v>178</v>
          </cell>
          <cell r="U791">
            <v>44225</v>
          </cell>
          <cell r="V791">
            <v>44593</v>
          </cell>
          <cell r="W791">
            <v>44773</v>
          </cell>
          <cell r="X791">
            <v>1535130126</v>
          </cell>
          <cell r="Y791" t="str">
            <v>Ednna Margarita Charry Andrade</v>
          </cell>
          <cell r="Z791" t="str">
            <v>Profesional centro zonal</v>
          </cell>
        </row>
        <row r="792">
          <cell r="B792" t="str">
            <v>73-209-791</v>
          </cell>
          <cell r="C792" t="str">
            <v>Tolima</v>
          </cell>
          <cell r="D792" t="str">
            <v>Fundación somos todos</v>
          </cell>
          <cell r="E792" t="str">
            <v>901314172-5</v>
          </cell>
          <cell r="F792" t="str">
            <v>Andrea Fernanada Muñoz Quintero</v>
          </cell>
          <cell r="G792" t="str">
            <v>Lerida</v>
          </cell>
          <cell r="H792" t="str">
            <v>Manzana 16 casa 16 jordan primera etapa</v>
          </cell>
          <cell r="I792" t="str">
            <v>Lérida</v>
          </cell>
          <cell r="J792" t="str">
            <v>Lerida</v>
          </cell>
          <cell r="K792"/>
          <cell r="L792">
            <v>3138965807</v>
          </cell>
          <cell r="M792" t="str">
            <v>fundacionsomostodos.fst@gmail.com</v>
          </cell>
          <cell r="N792" t="str">
            <v>SRD</v>
          </cell>
          <cell r="O792" t="str">
            <v>Hogar sustituto entidad</v>
          </cell>
          <cell r="P792"/>
          <cell r="Q792" t="str">
            <v>HS: Vulneración - Discapacidad</v>
          </cell>
          <cell r="R792"/>
          <cell r="S792" t="str">
            <v>7300-187-2022</v>
          </cell>
          <cell r="T792"/>
          <cell r="U792">
            <v>44225</v>
          </cell>
          <cell r="V792">
            <v>44593</v>
          </cell>
          <cell r="W792">
            <v>44773</v>
          </cell>
          <cell r="X792"/>
          <cell r="Y792" t="str">
            <v>Ednna Margarita Charry Andrade</v>
          </cell>
          <cell r="Z792" t="str">
            <v>Profesional centro zonal</v>
          </cell>
        </row>
        <row r="793">
          <cell r="B793" t="str">
            <v>73-125-792</v>
          </cell>
          <cell r="C793" t="str">
            <v>Tolima</v>
          </cell>
          <cell r="D793" t="str">
            <v>Fundación fraternal de ayuda</v>
          </cell>
          <cell r="E793" t="str">
            <v>900786421-5</v>
          </cell>
          <cell r="F793" t="str">
            <v>Alexandra Peña López</v>
          </cell>
          <cell r="G793"/>
          <cell r="H793" t="str">
            <v>Granja Ambala Kilómetro 2 Parte Alta - Vereda Chinalta</v>
          </cell>
          <cell r="I793" t="str">
            <v>Ibagué</v>
          </cell>
          <cell r="J793" t="str">
            <v>Galán</v>
          </cell>
          <cell r="K793"/>
          <cell r="L793">
            <v>3165338123</v>
          </cell>
          <cell r="M793" t="str">
            <v>fundafraternaldiscapacidad1@hotmail.com</v>
          </cell>
          <cell r="N793" t="str">
            <v>SRD</v>
          </cell>
          <cell r="O793" t="str">
            <v>Internado</v>
          </cell>
          <cell r="P793"/>
          <cell r="Q793" t="str">
            <v>Discapacidad</v>
          </cell>
          <cell r="R793" t="str">
            <v>Intelectual</v>
          </cell>
          <cell r="S793" t="str">
            <v>7300-311-2021</v>
          </cell>
          <cell r="T793">
            <v>43</v>
          </cell>
          <cell r="U793">
            <v>44422</v>
          </cell>
          <cell r="V793">
            <v>44424</v>
          </cell>
          <cell r="W793">
            <v>44607</v>
          </cell>
          <cell r="X793">
            <v>534377480</v>
          </cell>
          <cell r="Y793" t="str">
            <v>Aleyda Rivera Sanchez</v>
          </cell>
          <cell r="Z793" t="str">
            <v>Profesional centro zonal</v>
          </cell>
        </row>
        <row r="794">
          <cell r="B794" t="str">
            <v>73-12-793</v>
          </cell>
          <cell r="C794" t="str">
            <v>Tolima</v>
          </cell>
          <cell r="D794" t="str">
            <v>Asociación cristiana de jóvenes del Tolima - ACJ</v>
          </cell>
          <cell r="E794" t="str">
            <v>890705905-6</v>
          </cell>
          <cell r="F794" t="str">
            <v>Luz Ayda Gomez Chisco</v>
          </cell>
          <cell r="G794"/>
          <cell r="H794" t="str">
            <v>Manzana T casa 12 Barrio Tolima Grande</v>
          </cell>
          <cell r="I794" t="str">
            <v>Ibagué</v>
          </cell>
          <cell r="J794" t="str">
            <v>Galán</v>
          </cell>
          <cell r="K794">
            <v>2612716</v>
          </cell>
          <cell r="L794">
            <v>3164374011</v>
          </cell>
          <cell r="M794" t="str">
            <v>luzaydagomez.acjhs@gmail.com</v>
          </cell>
          <cell r="N794" t="str">
            <v>SRD</v>
          </cell>
          <cell r="O794" t="str">
            <v>Externado</v>
          </cell>
          <cell r="P794" t="str">
            <v>Media jornada</v>
          </cell>
          <cell r="Q794" t="str">
            <v>Con PARD</v>
          </cell>
          <cell r="R794"/>
          <cell r="S794" t="str">
            <v>7300-367-2021</v>
          </cell>
          <cell r="T794">
            <v>50</v>
          </cell>
          <cell r="U794">
            <v>44546</v>
          </cell>
          <cell r="V794">
            <v>44546</v>
          </cell>
          <cell r="W794">
            <v>44773</v>
          </cell>
          <cell r="X794">
            <v>204910850</v>
          </cell>
          <cell r="Y794" t="str">
            <v>Aleyda Rivera Sanchez</v>
          </cell>
          <cell r="Z794" t="str">
            <v>Profesional centro zonal</v>
          </cell>
        </row>
        <row r="795">
          <cell r="B795" t="str">
            <v>73-12-794</v>
          </cell>
          <cell r="C795" t="str">
            <v>Tolima</v>
          </cell>
          <cell r="D795" t="str">
            <v>Asociación cristiana de jóvenes del Tolima - ACJ</v>
          </cell>
          <cell r="E795" t="str">
            <v>890705905-6</v>
          </cell>
          <cell r="F795" t="str">
            <v>Luz Ayda Gomez Chisco</v>
          </cell>
          <cell r="G795"/>
          <cell r="H795" t="str">
            <v>Carrera 22 No. 6-36 Barrio Gualí</v>
          </cell>
          <cell r="I795" t="str">
            <v>Honda</v>
          </cell>
          <cell r="J795" t="str">
            <v>Honda</v>
          </cell>
          <cell r="K795">
            <v>2511886</v>
          </cell>
          <cell r="L795">
            <v>3015227663</v>
          </cell>
          <cell r="M795" t="str">
            <v>acjexternadohonda@gmail.com</v>
          </cell>
          <cell r="N795" t="str">
            <v>SRD</v>
          </cell>
          <cell r="O795" t="str">
            <v>Externado</v>
          </cell>
          <cell r="P795" t="str">
            <v>Media jornada</v>
          </cell>
          <cell r="Q795" t="str">
            <v>Con PARD</v>
          </cell>
          <cell r="R795"/>
          <cell r="S795" t="str">
            <v>7300-368-2021</v>
          </cell>
          <cell r="T795">
            <v>40</v>
          </cell>
          <cell r="U795">
            <v>44546</v>
          </cell>
          <cell r="V795">
            <v>44546</v>
          </cell>
          <cell r="W795">
            <v>44773</v>
          </cell>
          <cell r="X795">
            <v>163928680</v>
          </cell>
          <cell r="Y795" t="str">
            <v>Jose Luis Sanchez Suarez</v>
          </cell>
          <cell r="Z795" t="str">
            <v>Coordinador centro zonal</v>
          </cell>
        </row>
        <row r="796">
          <cell r="B796" t="str">
            <v>73-12-795</v>
          </cell>
          <cell r="C796" t="str">
            <v>Tolima</v>
          </cell>
          <cell r="D796" t="str">
            <v>Asociación cristiana de jóvenes del Tolima - ACJ</v>
          </cell>
          <cell r="E796" t="str">
            <v>890705905-6</v>
          </cell>
          <cell r="F796" t="str">
            <v>Luz Ayda Gomez Chisco</v>
          </cell>
          <cell r="G796" t="str">
            <v>Centro juvenil Saint Louis</v>
          </cell>
          <cell r="H796" t="str">
            <v>Calle 9 No. 7-11 Barrio Centro</v>
          </cell>
          <cell r="I796" t="str">
            <v>Lérida</v>
          </cell>
          <cell r="J796" t="str">
            <v>Lérida</v>
          </cell>
          <cell r="K796">
            <v>2890264</v>
          </cell>
          <cell r="L796">
            <v>3105793368</v>
          </cell>
          <cell r="M796" t="str">
            <v>externadoacjlerida@ymcatolima.org</v>
          </cell>
          <cell r="N796" t="str">
            <v>SRD</v>
          </cell>
          <cell r="O796" t="str">
            <v>Externado</v>
          </cell>
          <cell r="P796" t="str">
            <v>Media jornada</v>
          </cell>
          <cell r="Q796" t="str">
            <v>Con PARD</v>
          </cell>
          <cell r="R796"/>
          <cell r="S796" t="str">
            <v>7300-369-2021</v>
          </cell>
          <cell r="T796">
            <v>30</v>
          </cell>
          <cell r="U796">
            <v>44546</v>
          </cell>
          <cell r="V796">
            <v>44546</v>
          </cell>
          <cell r="W796">
            <v>44773</v>
          </cell>
          <cell r="X796">
            <v>122946510</v>
          </cell>
          <cell r="Y796" t="str">
            <v>Diana Marybell Lopez Martinez</v>
          </cell>
          <cell r="Z796" t="str">
            <v>Coordinador centro zonal</v>
          </cell>
        </row>
        <row r="797">
          <cell r="B797" t="str">
            <v>73-51-796</v>
          </cell>
          <cell r="C797" t="str">
            <v>Tolima</v>
          </cell>
          <cell r="D797" t="str">
            <v>Corporación amigos caminos con futuro</v>
          </cell>
          <cell r="E797" t="str">
            <v>809007029-1</v>
          </cell>
          <cell r="F797" t="str">
            <v>Gloria Leonor Barbosa Hurtado</v>
          </cell>
          <cell r="G797" t="str">
            <v>Huellitas del futuro</v>
          </cell>
          <cell r="H797" t="str">
            <v>Carrera 2 No. 6-31 Barrio Gaviota</v>
          </cell>
          <cell r="I797" t="str">
            <v>Ibagué</v>
          </cell>
          <cell r="J797" t="str">
            <v>Galán</v>
          </cell>
          <cell r="K797">
            <v>2783338</v>
          </cell>
          <cell r="L797">
            <v>3124104531</v>
          </cell>
          <cell r="M797" t="str">
            <v>amigosacf@yahoo.com.mx</v>
          </cell>
          <cell r="N797" t="str">
            <v>SRD</v>
          </cell>
          <cell r="O797" t="str">
            <v>Externado</v>
          </cell>
          <cell r="P797" t="str">
            <v>Media jornada</v>
          </cell>
          <cell r="Q797" t="str">
            <v>Con PARD</v>
          </cell>
          <cell r="R797"/>
          <cell r="S797" t="str">
            <v>7300-370-2021</v>
          </cell>
          <cell r="T797">
            <v>27</v>
          </cell>
          <cell r="U797">
            <v>44546</v>
          </cell>
          <cell r="V797">
            <v>44546</v>
          </cell>
          <cell r="W797">
            <v>44773</v>
          </cell>
          <cell r="X797">
            <v>110651859</v>
          </cell>
          <cell r="Y797" t="str">
            <v>Aleyda Rivera Sanchez</v>
          </cell>
          <cell r="Z797" t="str">
            <v>Profesional centro zonal</v>
          </cell>
        </row>
        <row r="798">
          <cell r="B798" t="str">
            <v>73-131-797</v>
          </cell>
          <cell r="C798" t="str">
            <v>Tolima</v>
          </cell>
          <cell r="D798" t="str">
            <v>Fundación hogar del niño Del Líbano</v>
          </cell>
          <cell r="E798" t="str">
            <v>809001337-6</v>
          </cell>
          <cell r="F798" t="str">
            <v>William Tellez Zambrano</v>
          </cell>
          <cell r="G798"/>
          <cell r="H798" t="str">
            <v>Carrera 11 No. 6-67 Barrio Centro</v>
          </cell>
          <cell r="I798" t="str">
            <v>Líbano</v>
          </cell>
          <cell r="J798" t="str">
            <v>Líbano</v>
          </cell>
          <cell r="K798">
            <v>2562308</v>
          </cell>
          <cell r="L798">
            <v>3142262575</v>
          </cell>
          <cell r="M798" t="str">
            <v>fundahogardelnino@gmail.com</v>
          </cell>
          <cell r="N798" t="str">
            <v>SRD</v>
          </cell>
          <cell r="O798" t="str">
            <v>Externado</v>
          </cell>
          <cell r="P798" t="str">
            <v>Media jornada</v>
          </cell>
          <cell r="Q798" t="str">
            <v>Con PARD</v>
          </cell>
          <cell r="R798"/>
          <cell r="S798" t="str">
            <v>7300-371-2021</v>
          </cell>
          <cell r="T798">
            <v>30</v>
          </cell>
          <cell r="U798">
            <v>44546</v>
          </cell>
          <cell r="V798">
            <v>44546</v>
          </cell>
          <cell r="W798">
            <v>44773</v>
          </cell>
          <cell r="X798">
            <v>122946510</v>
          </cell>
          <cell r="Y798" t="str">
            <v>Martha Lucia Jaramillo Norena</v>
          </cell>
          <cell r="Z798" t="str">
            <v>Coordinador centro zonal</v>
          </cell>
        </row>
        <row r="799">
          <cell r="B799" t="str">
            <v>73-173-798</v>
          </cell>
          <cell r="C799" t="str">
            <v>Tolima</v>
          </cell>
          <cell r="D799" t="str">
            <v>Fundación para el desarrollo integral de la persona y su entorno familiar y social - MACAMI</v>
          </cell>
          <cell r="E799" t="str">
            <v>809006985-1</v>
          </cell>
          <cell r="F799" t="str">
            <v>Harold Millan Flechas</v>
          </cell>
          <cell r="G799"/>
          <cell r="H799" t="str">
            <v>Calle 114 No. 48 Sur-65 Barrio Aparco</v>
          </cell>
          <cell r="I799" t="str">
            <v>Ibagué</v>
          </cell>
          <cell r="J799" t="str">
            <v>Galán</v>
          </cell>
          <cell r="K799">
            <v>2691858</v>
          </cell>
          <cell r="L799">
            <v>3208553943</v>
          </cell>
          <cell r="M799" t="str">
            <v>funmacami@hotmail.com</v>
          </cell>
          <cell r="N799" t="str">
            <v>SRD</v>
          </cell>
          <cell r="O799" t="str">
            <v>Internado</v>
          </cell>
          <cell r="P799"/>
          <cell r="Q799" t="str">
            <v>Con PARD</v>
          </cell>
          <cell r="R799"/>
          <cell r="S799" t="str">
            <v>7300-372-2021</v>
          </cell>
          <cell r="T799">
            <v>100</v>
          </cell>
          <cell r="U799">
            <v>44546</v>
          </cell>
          <cell r="V799">
            <v>44546</v>
          </cell>
          <cell r="W799">
            <v>44773</v>
          </cell>
          <cell r="X799">
            <v>1122405300</v>
          </cell>
          <cell r="Y799" t="str">
            <v>Aleyda Rivera Sanchez</v>
          </cell>
          <cell r="Z799" t="str">
            <v>Profesional centro zonal</v>
          </cell>
        </row>
        <row r="800">
          <cell r="B800" t="str">
            <v>73-92-799</v>
          </cell>
          <cell r="C800" t="str">
            <v>Tolima</v>
          </cell>
          <cell r="D800" t="str">
            <v>Fundación centro de estimulación, nivelación y desarrollo - CEDESNID</v>
          </cell>
          <cell r="E800" t="str">
            <v>860071892-7</v>
          </cell>
          <cell r="F800" t="str">
            <v>Camilo Alberto Arenas Rendon</v>
          </cell>
          <cell r="G800"/>
          <cell r="H800" t="str">
            <v>Carrera 3 Sur No. 29-05 Barrio Las Brisas</v>
          </cell>
          <cell r="I800" t="str">
            <v>Ibagué</v>
          </cell>
          <cell r="J800" t="str">
            <v>Galán</v>
          </cell>
          <cell r="K800">
            <v>2643657</v>
          </cell>
          <cell r="L800">
            <v>3174119483</v>
          </cell>
          <cell r="M800" t="str">
            <v>cedesnidibague@gmail.com</v>
          </cell>
          <cell r="N800" t="str">
            <v>SRD</v>
          </cell>
          <cell r="O800" t="str">
            <v>Internado</v>
          </cell>
          <cell r="P800"/>
          <cell r="Q800" t="str">
            <v>Con PARD</v>
          </cell>
          <cell r="R800"/>
          <cell r="S800" t="str">
            <v>7300-373-2021</v>
          </cell>
          <cell r="T800">
            <v>63</v>
          </cell>
          <cell r="U800">
            <v>44546</v>
          </cell>
          <cell r="V800">
            <v>44546</v>
          </cell>
          <cell r="W800">
            <v>44773</v>
          </cell>
          <cell r="X800">
            <v>812580132</v>
          </cell>
          <cell r="Y800" t="str">
            <v>Aleyda Rivera Sanchez</v>
          </cell>
          <cell r="Z800" t="str">
            <v>Profesional centro zonal</v>
          </cell>
        </row>
        <row r="801">
          <cell r="B801" t="str">
            <v>73-2-800</v>
          </cell>
          <cell r="C801" t="str">
            <v>Tolima</v>
          </cell>
          <cell r="D801" t="str">
            <v>Albergue Infantil Alfonso López</v>
          </cell>
          <cell r="E801" t="str">
            <v>890700634-2</v>
          </cell>
          <cell r="F801" t="str">
            <v>Judith Perdomo Diaz</v>
          </cell>
          <cell r="G801"/>
          <cell r="H801" t="str">
            <v>Avenida Ambala Calle 36</v>
          </cell>
          <cell r="I801" t="str">
            <v>Ibagué</v>
          </cell>
          <cell r="J801" t="str">
            <v>Galán</v>
          </cell>
          <cell r="K801">
            <v>2754511</v>
          </cell>
          <cell r="L801">
            <v>3118419859</v>
          </cell>
          <cell r="M801" t="str">
            <v>alberguealfonsolopez@gmail.com</v>
          </cell>
          <cell r="N801" t="str">
            <v>SRD</v>
          </cell>
          <cell r="O801" t="str">
            <v>Internado</v>
          </cell>
          <cell r="P801"/>
          <cell r="Q801" t="str">
            <v>Con PARD</v>
          </cell>
          <cell r="R801"/>
          <cell r="S801" t="str">
            <v>7300-374-2021</v>
          </cell>
          <cell r="T801">
            <v>70</v>
          </cell>
          <cell r="U801">
            <v>44546</v>
          </cell>
          <cell r="V801">
            <v>44546</v>
          </cell>
          <cell r="W801">
            <v>44773</v>
          </cell>
          <cell r="X801">
            <v>788483710</v>
          </cell>
          <cell r="Y801" t="str">
            <v>Aleyda Rivera Sanchez</v>
          </cell>
          <cell r="Z801" t="str">
            <v>Profesional centro zonal</v>
          </cell>
        </row>
        <row r="802">
          <cell r="B802" t="str">
            <v>73-125-801</v>
          </cell>
          <cell r="C802" t="str">
            <v>Tolima</v>
          </cell>
          <cell r="D802" t="str">
            <v>Fundación fraternal de ayuda</v>
          </cell>
          <cell r="E802" t="str">
            <v>900786421-5</v>
          </cell>
          <cell r="F802" t="str">
            <v>Alexandra Peña López</v>
          </cell>
          <cell r="G802"/>
          <cell r="H802" t="str">
            <v>Carrera 51 Sur No. 112-70 Sector de Aparco San Fransisco</v>
          </cell>
          <cell r="I802" t="str">
            <v>Ibagué</v>
          </cell>
          <cell r="J802" t="str">
            <v>Galán</v>
          </cell>
          <cell r="K802"/>
          <cell r="L802">
            <v>3165338123</v>
          </cell>
          <cell r="M802" t="str">
            <v>fraternalvulneracion@hotmail.com</v>
          </cell>
          <cell r="N802" t="str">
            <v>SRD</v>
          </cell>
          <cell r="O802" t="str">
            <v>Internado</v>
          </cell>
          <cell r="P802"/>
          <cell r="Q802" t="str">
            <v>Con PARD</v>
          </cell>
          <cell r="R802"/>
          <cell r="S802" t="str">
            <v>7300-375-2021</v>
          </cell>
          <cell r="T802">
            <v>50</v>
          </cell>
          <cell r="U802">
            <v>44546</v>
          </cell>
          <cell r="V802">
            <v>44546</v>
          </cell>
          <cell r="W802">
            <v>44773</v>
          </cell>
          <cell r="X802">
            <v>564202650</v>
          </cell>
          <cell r="Y802" t="str">
            <v>Aleyda Rivera Sanchez</v>
          </cell>
          <cell r="Z802" t="str">
            <v>Profesional centro zonal</v>
          </cell>
        </row>
        <row r="803">
          <cell r="B803" t="str">
            <v>73-4-802</v>
          </cell>
          <cell r="C803" t="str">
            <v>Tolima</v>
          </cell>
          <cell r="D803" t="str">
            <v>Aldeas infantiles SOS Colombia</v>
          </cell>
          <cell r="E803" t="str">
            <v>860024041-6</v>
          </cell>
          <cell r="F803" t="str">
            <v>Angela Maria Monica Bibiana Rosales Rodriguez</v>
          </cell>
          <cell r="G803"/>
          <cell r="H803" t="str">
            <v>Calle 87 No. 20-98 Sector Vergel</v>
          </cell>
          <cell r="I803" t="str">
            <v>Ibagué</v>
          </cell>
          <cell r="J803" t="str">
            <v>Galán</v>
          </cell>
          <cell r="K803">
            <v>2717723</v>
          </cell>
          <cell r="L803">
            <v>3178935630</v>
          </cell>
          <cell r="M803" t="str">
            <v>adriana.arcila@aldeasinfantiles.org.co</v>
          </cell>
          <cell r="N803" t="str">
            <v>SRD</v>
          </cell>
          <cell r="O803" t="str">
            <v>Casa hogar</v>
          </cell>
          <cell r="P803"/>
          <cell r="Q803" t="str">
            <v>Con PARD</v>
          </cell>
          <cell r="R803"/>
          <cell r="S803" t="str">
            <v>7300-376-2021</v>
          </cell>
          <cell r="T803">
            <v>48</v>
          </cell>
          <cell r="U803">
            <v>44546</v>
          </cell>
          <cell r="V803">
            <v>44546</v>
          </cell>
          <cell r="W803">
            <v>44773</v>
          </cell>
          <cell r="X803">
            <v>540274544</v>
          </cell>
          <cell r="Y803" t="str">
            <v>Aleyda Rivera Sanchez</v>
          </cell>
          <cell r="Z803" t="str">
            <v>Profesional centro zonal</v>
          </cell>
        </row>
        <row r="804">
          <cell r="B804" t="str">
            <v>73-4-803</v>
          </cell>
          <cell r="C804" t="str">
            <v>Tolima</v>
          </cell>
          <cell r="D804" t="str">
            <v>Aldeas infantiles SOS Colombia</v>
          </cell>
          <cell r="E804" t="str">
            <v>860024041-6</v>
          </cell>
          <cell r="F804" t="str">
            <v>Angela Maria Monica Bibiana Rosales Rodriguez</v>
          </cell>
          <cell r="G804"/>
          <cell r="H804" t="str">
            <v>Manzana L1 Casa 4 Barrio Betania Campestre</v>
          </cell>
          <cell r="I804" t="str">
            <v>Espinal</v>
          </cell>
          <cell r="J804" t="str">
            <v>Espinal</v>
          </cell>
          <cell r="K804">
            <v>6348049</v>
          </cell>
          <cell r="L804">
            <v>3187654717</v>
          </cell>
          <cell r="M804" t="str">
            <v>oficina.nacional@aldeasinfantiles.org.co</v>
          </cell>
          <cell r="N804" t="str">
            <v>SRD</v>
          </cell>
          <cell r="O804" t="str">
            <v>Hogar sustituto entidad</v>
          </cell>
          <cell r="P804"/>
          <cell r="Q804" t="str">
            <v>HS: Vulneración - Discapacidad</v>
          </cell>
          <cell r="R804"/>
          <cell r="S804" t="str">
            <v>7300-377-2021</v>
          </cell>
          <cell r="T804">
            <v>62</v>
          </cell>
          <cell r="U804">
            <v>44546</v>
          </cell>
          <cell r="V804">
            <v>44546</v>
          </cell>
          <cell r="W804">
            <v>44773</v>
          </cell>
          <cell r="X804">
            <v>621387905</v>
          </cell>
          <cell r="Y804" t="str">
            <v>Ednna Margarita Charry Andrade</v>
          </cell>
          <cell r="Z804" t="str">
            <v>Profesional centro zonal</v>
          </cell>
        </row>
        <row r="805">
          <cell r="B805" t="str">
            <v>73-4-804</v>
          </cell>
          <cell r="C805" t="str">
            <v>Tolima</v>
          </cell>
          <cell r="D805" t="str">
            <v>Aldeas infantiles SOS Colombia</v>
          </cell>
          <cell r="E805" t="str">
            <v>860024041-6</v>
          </cell>
          <cell r="F805" t="str">
            <v>Angela Maria Monica Bibiana Rosales Rodriguez</v>
          </cell>
          <cell r="G805"/>
          <cell r="H805" t="str">
            <v>Carrera 6 No. 8-65 Barrio Centro</v>
          </cell>
          <cell r="I805" t="str">
            <v>Icononzo</v>
          </cell>
          <cell r="J805" t="str">
            <v>Melgar</v>
          </cell>
          <cell r="K805">
            <v>6348049</v>
          </cell>
          <cell r="L805">
            <v>3187654717</v>
          </cell>
          <cell r="M805" t="str">
            <v>oficina.nacional@aldeasinfantiles.org.co</v>
          </cell>
          <cell r="N805" t="str">
            <v>SRD</v>
          </cell>
          <cell r="O805" t="str">
            <v>Hogar sustituto entidad</v>
          </cell>
          <cell r="P805"/>
          <cell r="Q805" t="str">
            <v>HS: Vulneración - Discapacidad</v>
          </cell>
          <cell r="R805"/>
          <cell r="S805" t="str">
            <v>7300-377-2021</v>
          </cell>
          <cell r="T805">
            <v>36</v>
          </cell>
          <cell r="U805">
            <v>44546</v>
          </cell>
          <cell r="V805">
            <v>44546</v>
          </cell>
          <cell r="W805">
            <v>44773</v>
          </cell>
          <cell r="X805">
            <v>365088153</v>
          </cell>
          <cell r="Y805" t="str">
            <v>Ednna Margarita Charry Andrade</v>
          </cell>
          <cell r="Z805" t="str">
            <v>Profesional centro zonal</v>
          </cell>
        </row>
        <row r="806">
          <cell r="B806" t="str">
            <v>73-4-805</v>
          </cell>
          <cell r="C806" t="str">
            <v>Tolima</v>
          </cell>
          <cell r="D806" t="str">
            <v>Aldeas infantiles SOS Colombia</v>
          </cell>
          <cell r="E806" t="str">
            <v>860024041-6</v>
          </cell>
          <cell r="F806" t="str">
            <v>Angela Maria Monica Bibiana Rosales Rodriguez</v>
          </cell>
          <cell r="G806"/>
          <cell r="H806" t="str">
            <v>Calle 87 No. 20-98 Sector Vergel</v>
          </cell>
          <cell r="I806" t="str">
            <v>Ibagué</v>
          </cell>
          <cell r="J806" t="str">
            <v>Jordán</v>
          </cell>
          <cell r="K806">
            <v>6348049</v>
          </cell>
          <cell r="L806">
            <v>3187654717</v>
          </cell>
          <cell r="M806" t="str">
            <v>oficina.nacional@aldeasinfantiles.org.co</v>
          </cell>
          <cell r="N806" t="str">
            <v>SRD</v>
          </cell>
          <cell r="O806" t="str">
            <v>Hogar sustituto entidad</v>
          </cell>
          <cell r="P806"/>
          <cell r="Q806" t="str">
            <v>HS: Vulneración - Discapacidad</v>
          </cell>
          <cell r="R806"/>
          <cell r="S806" t="str">
            <v>7300-377-2021</v>
          </cell>
          <cell r="T806">
            <v>300</v>
          </cell>
          <cell r="U806">
            <v>44546</v>
          </cell>
          <cell r="V806">
            <v>44546</v>
          </cell>
          <cell r="W806">
            <v>44773</v>
          </cell>
          <cell r="X806">
            <v>3200437551</v>
          </cell>
          <cell r="Y806" t="str">
            <v>Ednna Margarita Charry Andrade</v>
          </cell>
          <cell r="Z806" t="str">
            <v>Profesional centro zonal</v>
          </cell>
        </row>
        <row r="807">
          <cell r="B807" t="str">
            <v>73-209-806</v>
          </cell>
          <cell r="C807" t="str">
            <v>Tolima</v>
          </cell>
          <cell r="D807" t="str">
            <v>Fundación somos todos</v>
          </cell>
          <cell r="E807" t="str">
            <v>901314172-5</v>
          </cell>
          <cell r="F807" t="str">
            <v>Andrea Fernanada Muñoz Quintero</v>
          </cell>
          <cell r="G807" t="str">
            <v>Chaparral</v>
          </cell>
          <cell r="H807" t="str">
            <v>Calle 9 No. 10-35</v>
          </cell>
          <cell r="I807" t="str">
            <v>Chaparral</v>
          </cell>
          <cell r="J807" t="str">
            <v>Chaparral</v>
          </cell>
          <cell r="K807">
            <v>3112846392</v>
          </cell>
          <cell r="L807"/>
          <cell r="M807" t="str">
            <v>fundacionsomostodos.fst@gmail.com</v>
          </cell>
          <cell r="N807" t="str">
            <v>SRD</v>
          </cell>
          <cell r="O807" t="str">
            <v>Hogar sustituto entidad</v>
          </cell>
          <cell r="P807"/>
          <cell r="Q807" t="str">
            <v>HS: Vulneración - Discapacidad</v>
          </cell>
          <cell r="R807"/>
          <cell r="S807" t="str">
            <v>7300-378-2021</v>
          </cell>
          <cell r="T807">
            <v>62</v>
          </cell>
          <cell r="U807">
            <v>44546</v>
          </cell>
          <cell r="V807">
            <v>44546</v>
          </cell>
          <cell r="W807">
            <v>44773</v>
          </cell>
          <cell r="X807">
            <v>646912983</v>
          </cell>
          <cell r="Y807" t="str">
            <v>Lyda Piedad Gutierres Diaz</v>
          </cell>
          <cell r="Z807" t="str">
            <v>Coordinador centro zonal</v>
          </cell>
        </row>
        <row r="808">
          <cell r="B808" t="str">
            <v>73-41-807</v>
          </cell>
          <cell r="C808" t="str">
            <v>Tolima</v>
          </cell>
          <cell r="D808" t="str">
            <v>Club Kiwanis ciudad musical</v>
          </cell>
          <cell r="E808" t="str">
            <v>800114694-3</v>
          </cell>
          <cell r="F808" t="str">
            <v>Elizabeth Sanchez</v>
          </cell>
          <cell r="G808"/>
          <cell r="H808" t="str">
            <v>Vereda el País la Ceibita Villa Natalia Casa 12</v>
          </cell>
          <cell r="I808" t="str">
            <v>Ibagué</v>
          </cell>
          <cell r="J808" t="str">
            <v>Galán</v>
          </cell>
          <cell r="K808">
            <v>2751928</v>
          </cell>
          <cell r="L808">
            <v>3172329891</v>
          </cell>
          <cell r="M808" t="str">
            <v>Kiwanisproteccion@hotmail.com</v>
          </cell>
          <cell r="N808" t="str">
            <v>SRD</v>
          </cell>
          <cell r="O808" t="str">
            <v>Internado</v>
          </cell>
          <cell r="P808"/>
          <cell r="Q808" t="str">
            <v>Victimas de violencia sexual</v>
          </cell>
          <cell r="R808"/>
          <cell r="S808" t="str">
            <v>7300-379-2021</v>
          </cell>
          <cell r="T808">
            <v>33</v>
          </cell>
          <cell r="U808">
            <v>44546</v>
          </cell>
          <cell r="V808">
            <v>44546</v>
          </cell>
          <cell r="W808">
            <v>44773</v>
          </cell>
          <cell r="X808">
            <v>376563749</v>
          </cell>
          <cell r="Y808" t="str">
            <v>Aleyda Rivera Sanchez</v>
          </cell>
          <cell r="Z808" t="str">
            <v>Profesional centro zonal</v>
          </cell>
        </row>
        <row r="809">
          <cell r="B809" t="str">
            <v>73-80-808</v>
          </cell>
          <cell r="C809" t="str">
            <v>Tolima</v>
          </cell>
          <cell r="D809" t="str">
            <v>Fundación "Shekinah" para la restauración atraves de la renovación integral de la familia</v>
          </cell>
          <cell r="E809" t="str">
            <v>900074832-3</v>
          </cell>
          <cell r="F809" t="str">
            <v>Juan Carlos Diaz Lozano</v>
          </cell>
          <cell r="G809"/>
          <cell r="H809" t="str">
            <v>Calle 66 No. 23-61 Barrio Ambala</v>
          </cell>
          <cell r="I809" t="str">
            <v>Ibagué</v>
          </cell>
          <cell r="J809" t="str">
            <v>Galán</v>
          </cell>
          <cell r="K809">
            <v>2758207</v>
          </cell>
          <cell r="L809">
            <v>3155264311</v>
          </cell>
          <cell r="M809" t="str">
            <v>vidalaboralyproductiva@gmail.com</v>
          </cell>
          <cell r="N809" t="str">
            <v>SRD</v>
          </cell>
          <cell r="O809" t="str">
            <v>Internado</v>
          </cell>
          <cell r="P809"/>
          <cell r="Q809" t="str">
            <v>Con PARD</v>
          </cell>
          <cell r="R809"/>
          <cell r="S809" t="str">
            <v>7300-380-2021</v>
          </cell>
          <cell r="T809">
            <v>14</v>
          </cell>
          <cell r="U809">
            <v>44546</v>
          </cell>
          <cell r="V809">
            <v>44546</v>
          </cell>
          <cell r="W809">
            <v>44773</v>
          </cell>
          <cell r="X809">
            <v>361049696</v>
          </cell>
          <cell r="Y809" t="str">
            <v>Aleyda Rivera Sanchez</v>
          </cell>
          <cell r="Z809" t="str">
            <v>Profesional centro zonal</v>
          </cell>
        </row>
        <row r="810">
          <cell r="B810" t="str">
            <v>73-80-809</v>
          </cell>
          <cell r="C810" t="str">
            <v>Tolima</v>
          </cell>
          <cell r="D810" t="str">
            <v>Fundación "Shekinah" para la restauración atraves de la renovación integral de la familia</v>
          </cell>
          <cell r="E810" t="str">
            <v>900074832-3</v>
          </cell>
          <cell r="F810" t="str">
            <v>Juan Carlos Diaz Lozano</v>
          </cell>
          <cell r="G810" t="str">
            <v>Sede femenina</v>
          </cell>
          <cell r="H810" t="str">
            <v>Manzana R2 Casa 4 B Barrio Arkacentro Parrales</v>
          </cell>
          <cell r="I810" t="str">
            <v>Ibagué</v>
          </cell>
          <cell r="J810" t="str">
            <v>Galán</v>
          </cell>
          <cell r="K810">
            <v>2758207</v>
          </cell>
          <cell r="L810">
            <v>3155264311</v>
          </cell>
          <cell r="M810" t="str">
            <v>vidalaboralyproductiva@gmail.com</v>
          </cell>
          <cell r="N810" t="str">
            <v>SRD</v>
          </cell>
          <cell r="O810" t="str">
            <v>Internado</v>
          </cell>
          <cell r="P810"/>
          <cell r="Q810" t="str">
            <v>Con PARD</v>
          </cell>
          <cell r="R810"/>
          <cell r="S810" t="str">
            <v>7300-380-2021</v>
          </cell>
          <cell r="T810">
            <v>18</v>
          </cell>
          <cell r="U810">
            <v>44546</v>
          </cell>
          <cell r="V810">
            <v>44546</v>
          </cell>
          <cell r="W810">
            <v>44773</v>
          </cell>
          <cell r="X810"/>
          <cell r="Y810" t="str">
            <v>Aleyda Rivera Sanchez</v>
          </cell>
          <cell r="Z810" t="str">
            <v>Profesional centro zonal</v>
          </cell>
        </row>
        <row r="811">
          <cell r="B811" t="str">
            <v>73-131-810</v>
          </cell>
          <cell r="C811" t="str">
            <v>Tolima</v>
          </cell>
          <cell r="D811" t="str">
            <v>Fundación hogar del niño Del Líbano</v>
          </cell>
          <cell r="E811" t="str">
            <v>809001337-6</v>
          </cell>
          <cell r="F811" t="str">
            <v>William Tellez Zambrano</v>
          </cell>
          <cell r="G811"/>
          <cell r="H811" t="str">
            <v>Calle 2 No. 4-15 Barrio San Antonio</v>
          </cell>
          <cell r="I811" t="str">
            <v>Líbano</v>
          </cell>
          <cell r="J811" t="str">
            <v>Líbano</v>
          </cell>
          <cell r="K811">
            <v>2562194</v>
          </cell>
          <cell r="L811">
            <v>3112085654</v>
          </cell>
          <cell r="M811" t="str">
            <v>fundahogardelnino@gmail.com</v>
          </cell>
          <cell r="N811" t="str">
            <v>SRD</v>
          </cell>
          <cell r="O811" t="str">
            <v>Hogar sustituto entidad</v>
          </cell>
          <cell r="P811"/>
          <cell r="Q811" t="str">
            <v>HS: Vulneración - Discapacidad</v>
          </cell>
          <cell r="R811"/>
          <cell r="S811" t="str">
            <v>7300-381-2021</v>
          </cell>
          <cell r="T811">
            <v>93</v>
          </cell>
          <cell r="U811">
            <v>44546</v>
          </cell>
          <cell r="V811">
            <v>44546</v>
          </cell>
          <cell r="W811">
            <v>44773</v>
          </cell>
          <cell r="X811">
            <v>942542582</v>
          </cell>
          <cell r="Y811" t="str">
            <v>Martha Lucia Jaramillo Norena</v>
          </cell>
          <cell r="Z811" t="str">
            <v>Coordinador centro zonal</v>
          </cell>
        </row>
        <row r="812">
          <cell r="B812" t="str">
            <v>73-121-811</v>
          </cell>
          <cell r="C812" t="str">
            <v>Tolima</v>
          </cell>
          <cell r="D812" t="str">
            <v>Fundación familia entorno individuo - FEI</v>
          </cell>
          <cell r="E812" t="str">
            <v>900001876-4</v>
          </cell>
          <cell r="F812" t="str">
            <v>Jeisson Paul Cardona Garcia</v>
          </cell>
          <cell r="G812" t="str">
            <v>Sede mis amores</v>
          </cell>
          <cell r="H812" t="str">
            <v>Kilómetro 8 Vía Rovira Vereda El Cural</v>
          </cell>
          <cell r="I812" t="str">
            <v>Ibagué</v>
          </cell>
          <cell r="J812" t="str">
            <v>Galán</v>
          </cell>
          <cell r="K812"/>
          <cell r="L812">
            <v>3014016067</v>
          </cell>
          <cell r="M812" t="str">
            <v>misamoresfei2021@gmail.com</v>
          </cell>
          <cell r="N812" t="str">
            <v>SRD</v>
          </cell>
          <cell r="O812" t="str">
            <v>Internado</v>
          </cell>
          <cell r="P812"/>
          <cell r="Q812" t="str">
            <v>Con PARD</v>
          </cell>
          <cell r="R812"/>
          <cell r="S812" t="str">
            <v>7300-382-2021</v>
          </cell>
          <cell r="T812">
            <v>50</v>
          </cell>
          <cell r="U812">
            <v>44546</v>
          </cell>
          <cell r="V812">
            <v>44546</v>
          </cell>
          <cell r="W812">
            <v>44773</v>
          </cell>
          <cell r="X812">
            <v>1122405300</v>
          </cell>
          <cell r="Y812" t="str">
            <v>Aleyda Rivera Sanchez</v>
          </cell>
          <cell r="Z812" t="str">
            <v>Profesional centro zonal</v>
          </cell>
        </row>
        <row r="813">
          <cell r="B813" t="str">
            <v>73-121-812</v>
          </cell>
          <cell r="C813" t="str">
            <v>Tolima</v>
          </cell>
          <cell r="D813" t="str">
            <v>Fundación familia entorno individuo - FEI</v>
          </cell>
          <cell r="E813" t="str">
            <v>900001876-4</v>
          </cell>
          <cell r="F813" t="str">
            <v>Jeisson Paul Cardona Garcia</v>
          </cell>
          <cell r="G813" t="str">
            <v>Sede san Jorge</v>
          </cell>
          <cell r="H813" t="str">
            <v>Kilómetro 1.3 Vereda Vía Rovira - Potrero Grande - Finca San Jorge</v>
          </cell>
          <cell r="I813" t="str">
            <v>Ibagué</v>
          </cell>
          <cell r="J813" t="str">
            <v>Galán</v>
          </cell>
          <cell r="K813"/>
          <cell r="L813" t="str">
            <v>3159272539 - 3177516696</v>
          </cell>
          <cell r="M813" t="str">
            <v>hogarfei2015@gmail.com</v>
          </cell>
          <cell r="N813" t="str">
            <v>SRD</v>
          </cell>
          <cell r="O813" t="str">
            <v>Internado</v>
          </cell>
          <cell r="P813"/>
          <cell r="Q813" t="str">
            <v>Con PARD</v>
          </cell>
          <cell r="R813"/>
          <cell r="S813" t="str">
            <v>7300-382-2021</v>
          </cell>
          <cell r="T813">
            <v>50</v>
          </cell>
          <cell r="U813">
            <v>44546</v>
          </cell>
          <cell r="V813">
            <v>44546</v>
          </cell>
          <cell r="W813">
            <v>44773</v>
          </cell>
          <cell r="X813"/>
          <cell r="Y813" t="str">
            <v>Aleyda Rivera Sanchez</v>
          </cell>
          <cell r="Z813" t="str">
            <v>Profesional centro zonal</v>
          </cell>
        </row>
        <row r="814">
          <cell r="B814" t="str">
            <v>73-80-813</v>
          </cell>
          <cell r="C814" t="str">
            <v>Tolima</v>
          </cell>
          <cell r="D814" t="str">
            <v>Fundación "Shekinah" para la restauración atraves de la renovación integral de la familia</v>
          </cell>
          <cell r="E814" t="str">
            <v>900074832-3</v>
          </cell>
          <cell r="F814" t="str">
            <v>Juan Carlos Diaz Lozano</v>
          </cell>
          <cell r="G814" t="str">
            <v>Nuevo amanecer</v>
          </cell>
          <cell r="H814" t="str">
            <v>Calle 131 No. 8-125 Barrio Montecarlo</v>
          </cell>
          <cell r="I814" t="str">
            <v>Ibagué</v>
          </cell>
          <cell r="J814" t="str">
            <v>Galán</v>
          </cell>
          <cell r="K814">
            <v>2761934</v>
          </cell>
          <cell r="L814">
            <v>3167316352</v>
          </cell>
          <cell r="M814" t="str">
            <v>funshekinah@yahoo.com</v>
          </cell>
          <cell r="N814" t="str">
            <v>SRD</v>
          </cell>
          <cell r="O814" t="str">
            <v>Centro de emergencia</v>
          </cell>
          <cell r="P814"/>
          <cell r="Q814" t="str">
            <v>Con PARD</v>
          </cell>
          <cell r="R814"/>
          <cell r="S814" t="str">
            <v>7300-383-2021</v>
          </cell>
          <cell r="T814">
            <v>55</v>
          </cell>
          <cell r="U814">
            <v>44546</v>
          </cell>
          <cell r="V814">
            <v>44546</v>
          </cell>
          <cell r="W814">
            <v>44773</v>
          </cell>
          <cell r="X814">
            <v>741991020</v>
          </cell>
          <cell r="Y814" t="str">
            <v>Aleyda Rivera Sanchez</v>
          </cell>
          <cell r="Z814" t="str">
            <v>Profesional centro zonal</v>
          </cell>
        </row>
        <row r="815">
          <cell r="B815" t="str">
            <v>73-139-814</v>
          </cell>
          <cell r="C815" t="str">
            <v>Tolima</v>
          </cell>
          <cell r="D815" t="str">
            <v>Fundación IMIX</v>
          </cell>
          <cell r="E815" t="str">
            <v>900265071-5</v>
          </cell>
          <cell r="F815" t="str">
            <v>Eugenia Victoria Rojas De Bahamon</v>
          </cell>
          <cell r="G815"/>
          <cell r="H815" t="str">
            <v>Carrera 7 No. 8-59 Barrio Santa Barbara</v>
          </cell>
          <cell r="I815" t="str">
            <v>Purificación</v>
          </cell>
          <cell r="J815" t="str">
            <v>Purificación</v>
          </cell>
          <cell r="K815">
            <v>2762372</v>
          </cell>
          <cell r="L815" t="str">
            <v>3136647736-3176591949</v>
          </cell>
          <cell r="M815" t="str">
            <v>fundacionimix@gmail.com</v>
          </cell>
          <cell r="N815" t="str">
            <v>SRD</v>
          </cell>
          <cell r="O815" t="str">
            <v>Externado</v>
          </cell>
          <cell r="P815" t="str">
            <v>Media jornada</v>
          </cell>
          <cell r="Q815" t="str">
            <v>Con PARD</v>
          </cell>
          <cell r="R815"/>
          <cell r="S815" t="str">
            <v>7300-385-2021</v>
          </cell>
          <cell r="T815">
            <v>16</v>
          </cell>
          <cell r="U815">
            <v>44546</v>
          </cell>
          <cell r="V815">
            <v>44546</v>
          </cell>
          <cell r="W815">
            <v>44773</v>
          </cell>
          <cell r="X815">
            <v>65571472</v>
          </cell>
          <cell r="Y815" t="str">
            <v>Yuly Patrcia Cubillos Varela</v>
          </cell>
          <cell r="Z815" t="str">
            <v>Coordinador centro zonal</v>
          </cell>
        </row>
        <row r="816">
          <cell r="B816" t="str">
            <v>73-125-815</v>
          </cell>
          <cell r="C816" t="str">
            <v>Tolima</v>
          </cell>
          <cell r="D816" t="str">
            <v>Fundación fraternal de ayuda</v>
          </cell>
          <cell r="E816" t="str">
            <v>900786421-5</v>
          </cell>
          <cell r="F816" t="str">
            <v>Alexandra Peña López</v>
          </cell>
          <cell r="G816"/>
          <cell r="H816" t="str">
            <v>Finca Villa Betty - Carrera 8 No. 145-201 Barrio El Salado - Vía Alvarado</v>
          </cell>
          <cell r="I816" t="str">
            <v>Ibagué</v>
          </cell>
          <cell r="J816" t="str">
            <v>Galán</v>
          </cell>
          <cell r="K816"/>
          <cell r="L816">
            <v>3105734286</v>
          </cell>
          <cell r="M816" t="str">
            <v>fundamadresgestantes@hotmail.com</v>
          </cell>
          <cell r="N816" t="str">
            <v>SRD</v>
          </cell>
          <cell r="O816" t="str">
            <v>Internado</v>
          </cell>
          <cell r="P816"/>
          <cell r="Q816" t="str">
            <v>Gestantes</v>
          </cell>
          <cell r="R816"/>
          <cell r="S816" t="str">
            <v>7300-386-2021</v>
          </cell>
          <cell r="T816">
            <v>54</v>
          </cell>
          <cell r="U816">
            <v>44546</v>
          </cell>
          <cell r="V816">
            <v>44546</v>
          </cell>
          <cell r="W816">
            <v>44773</v>
          </cell>
          <cell r="X816">
            <v>615921279</v>
          </cell>
          <cell r="Y816" t="str">
            <v>Aleyda Rivera Sanchez</v>
          </cell>
          <cell r="Z816" t="str">
            <v>Profesional centro zonal</v>
          </cell>
        </row>
        <row r="817">
          <cell r="B817" t="str">
            <v>73-151-816</v>
          </cell>
          <cell r="C817" t="str">
            <v>Tolima</v>
          </cell>
          <cell r="D817" t="str">
            <v>Fundación Loyal Ambar</v>
          </cell>
          <cell r="E817" t="str">
            <v>901024503-5</v>
          </cell>
          <cell r="F817" t="str">
            <v>Carlos Alberto Zambrano Fuentes</v>
          </cell>
          <cell r="G817"/>
          <cell r="H817" t="str">
            <v>Manzana G Casa 1 - Barrio Hacienda Piedra Pintada</v>
          </cell>
          <cell r="I817" t="str">
            <v>Ibagué</v>
          </cell>
          <cell r="J817" t="str">
            <v>Galán</v>
          </cell>
          <cell r="K817"/>
          <cell r="L817">
            <v>3213762783</v>
          </cell>
          <cell r="M817" t="str">
            <v>fund.loyalambar@gmail.com</v>
          </cell>
          <cell r="N817" t="str">
            <v>SRD</v>
          </cell>
          <cell r="O817" t="str">
            <v>Externado</v>
          </cell>
          <cell r="P817" t="str">
            <v>Jornada Completa</v>
          </cell>
          <cell r="Q817" t="str">
            <v>Con PARD</v>
          </cell>
          <cell r="R817"/>
          <cell r="S817" t="str">
            <v>7300-387-2021</v>
          </cell>
          <cell r="T817">
            <v>30</v>
          </cell>
          <cell r="U817">
            <v>44546</v>
          </cell>
          <cell r="V817">
            <v>44546</v>
          </cell>
          <cell r="W817">
            <v>44773</v>
          </cell>
          <cell r="X817">
            <v>177765060</v>
          </cell>
          <cell r="Y817" t="str">
            <v>Aleyda Rivera Sanchez</v>
          </cell>
          <cell r="Z817" t="str">
            <v>Profesional centro zonal</v>
          </cell>
        </row>
        <row r="818">
          <cell r="B818" t="str">
            <v>73-131-817</v>
          </cell>
          <cell r="C818" t="str">
            <v>Tolima</v>
          </cell>
          <cell r="D818" t="str">
            <v>Fundación hogar del niño Del Líbano</v>
          </cell>
          <cell r="E818" t="str">
            <v>809001337-6</v>
          </cell>
          <cell r="F818" t="str">
            <v>William Tellez Zambrano</v>
          </cell>
          <cell r="G818"/>
          <cell r="H818" t="str">
            <v>Carrera 5 No. 2-76 Barrio San Antonio</v>
          </cell>
          <cell r="I818" t="str">
            <v>Líbano</v>
          </cell>
          <cell r="J818" t="str">
            <v>Líbano</v>
          </cell>
          <cell r="K818"/>
          <cell r="L818">
            <v>3112382600</v>
          </cell>
          <cell r="M818" t="str">
            <v>fundahogardelnino@gmail.com</v>
          </cell>
          <cell r="N818" t="str">
            <v>SRD</v>
          </cell>
          <cell r="O818" t="str">
            <v>Casa hogar</v>
          </cell>
          <cell r="P818"/>
          <cell r="Q818" t="str">
            <v>Con PARD</v>
          </cell>
          <cell r="R818"/>
          <cell r="S818" t="str">
            <v>7300-388-2021</v>
          </cell>
          <cell r="T818">
            <v>11</v>
          </cell>
          <cell r="U818">
            <v>44546</v>
          </cell>
          <cell r="V818">
            <v>44546</v>
          </cell>
          <cell r="W818">
            <v>44773</v>
          </cell>
          <cell r="X818">
            <v>249909166</v>
          </cell>
          <cell r="Y818" t="str">
            <v>Martha Lucia Jaramillo Norena</v>
          </cell>
          <cell r="Z818" t="str">
            <v>Coordinador centro zonal</v>
          </cell>
        </row>
        <row r="819">
          <cell r="B819" t="str">
            <v>73-131-818</v>
          </cell>
          <cell r="C819" t="str">
            <v>Tolima</v>
          </cell>
          <cell r="D819" t="str">
            <v>Fundación hogar del niño Del Líbano</v>
          </cell>
          <cell r="E819" t="str">
            <v>809001337-6</v>
          </cell>
          <cell r="F819" t="str">
            <v>William Tellez Zambrano</v>
          </cell>
          <cell r="G819"/>
          <cell r="H819" t="str">
            <v>Calle 1 No. 4-07 Barrio Jaramillo</v>
          </cell>
          <cell r="I819" t="str">
            <v>Líbano</v>
          </cell>
          <cell r="J819" t="str">
            <v>Líbano</v>
          </cell>
          <cell r="K819">
            <v>2560140</v>
          </cell>
          <cell r="L819">
            <v>3112382600</v>
          </cell>
          <cell r="M819" t="str">
            <v>fundahogardelnino@gmail.com</v>
          </cell>
          <cell r="N819" t="str">
            <v>SRD</v>
          </cell>
          <cell r="O819" t="str">
            <v>Casa hogar</v>
          </cell>
          <cell r="P819"/>
          <cell r="Q819" t="str">
            <v>Con PARD</v>
          </cell>
          <cell r="R819"/>
          <cell r="S819" t="str">
            <v>7300-388-2021</v>
          </cell>
          <cell r="T819">
            <v>11</v>
          </cell>
          <cell r="U819">
            <v>44546</v>
          </cell>
          <cell r="V819">
            <v>44546</v>
          </cell>
          <cell r="W819">
            <v>44773</v>
          </cell>
          <cell r="X819"/>
          <cell r="Y819" t="str">
            <v>Martha Lucia Jaramillo Norena</v>
          </cell>
          <cell r="Z819" t="str">
            <v>Coordinador centro zonal</v>
          </cell>
        </row>
        <row r="820">
          <cell r="B820" t="str">
            <v>73-157-819</v>
          </cell>
          <cell r="C820" t="str">
            <v>Tolima</v>
          </cell>
          <cell r="D820" t="str">
            <v>Fundación Nawen</v>
          </cell>
          <cell r="E820" t="str">
            <v>900877034-9</v>
          </cell>
          <cell r="F820" t="str">
            <v>William Mauricio Cuellar Pascuas</v>
          </cell>
          <cell r="G820"/>
          <cell r="H820" t="str">
            <v>Carrera 3 No. 42-92 Barrio Casa Club</v>
          </cell>
          <cell r="I820" t="str">
            <v>Ibagué</v>
          </cell>
          <cell r="J820" t="str">
            <v>Galán</v>
          </cell>
          <cell r="K820">
            <v>2646857</v>
          </cell>
          <cell r="L820">
            <v>3188655597</v>
          </cell>
          <cell r="M820" t="str">
            <v>especializado.tolima@fundacionnawen.org.co; Johanna.ariza@fundacionnawen.org.co</v>
          </cell>
          <cell r="N820" t="str">
            <v>SRD</v>
          </cell>
          <cell r="O820" t="str">
            <v>Apoyo psicológico especializado</v>
          </cell>
          <cell r="P820"/>
          <cell r="Q820" t="str">
            <v>Con PARD</v>
          </cell>
          <cell r="R820"/>
          <cell r="S820" t="str">
            <v>7300-389-2021</v>
          </cell>
          <cell r="T820">
            <v>36</v>
          </cell>
          <cell r="U820">
            <v>44546</v>
          </cell>
          <cell r="V820">
            <v>44546</v>
          </cell>
          <cell r="W820">
            <v>44773</v>
          </cell>
          <cell r="X820">
            <v>77343840</v>
          </cell>
          <cell r="Y820" t="str">
            <v>Aleyda Rivera Sanchez</v>
          </cell>
          <cell r="Z820" t="str">
            <v>Profesional centro zonal</v>
          </cell>
        </row>
        <row r="821">
          <cell r="B821" t="str">
            <v>73-4-820</v>
          </cell>
          <cell r="C821" t="str">
            <v>Tolima</v>
          </cell>
          <cell r="D821" t="str">
            <v>Aldeas infantiles SOS Colombia</v>
          </cell>
          <cell r="E821" t="str">
            <v>860024041-6</v>
          </cell>
          <cell r="F821" t="str">
            <v>Angela Maria Monica Bibiana Rosales Rodriguez</v>
          </cell>
          <cell r="G821"/>
          <cell r="H821" t="str">
            <v>Calle 87 No. 20-98 Sector Vergel</v>
          </cell>
          <cell r="I821" t="str">
            <v>Ibagué</v>
          </cell>
          <cell r="J821" t="str">
            <v>Galán</v>
          </cell>
          <cell r="K821">
            <v>2717723</v>
          </cell>
          <cell r="L821">
            <v>3178935630</v>
          </cell>
          <cell r="M821" t="str">
            <v>adriana.arcila@aldeasinfantiles.org.co</v>
          </cell>
          <cell r="N821" t="str">
            <v>SRD</v>
          </cell>
          <cell r="O821" t="str">
            <v>Casa universitaria</v>
          </cell>
          <cell r="P821"/>
          <cell r="Q821" t="str">
            <v>Con PARD</v>
          </cell>
          <cell r="R821"/>
          <cell r="S821" t="str">
            <v>7300-390-2021</v>
          </cell>
          <cell r="T821">
            <v>45</v>
          </cell>
          <cell r="U821">
            <v>44546</v>
          </cell>
          <cell r="V821">
            <v>44546</v>
          </cell>
          <cell r="W821">
            <v>44773</v>
          </cell>
          <cell r="X821">
            <v>545137863</v>
          </cell>
          <cell r="Y821" t="str">
            <v>Aleyda Rivera Sanchez</v>
          </cell>
          <cell r="Z821" t="str">
            <v>Profesional centro zonal</v>
          </cell>
        </row>
        <row r="822">
          <cell r="B822" t="str">
            <v>73-80-821</v>
          </cell>
          <cell r="C822" t="str">
            <v>Tolima</v>
          </cell>
          <cell r="D822" t="str">
            <v>Fundación "Shekinah" para la restauración atraves de la renovación integral de la familia</v>
          </cell>
          <cell r="E822" t="str">
            <v>900074832-3</v>
          </cell>
          <cell r="F822" t="str">
            <v>Juan Carlos Diaz Lozano</v>
          </cell>
          <cell r="G822"/>
          <cell r="H822" t="str">
            <v>Carrera 4 Tamana No. 32A-20 Barrio La Francia</v>
          </cell>
          <cell r="I822" t="str">
            <v>Ibagué</v>
          </cell>
          <cell r="J822" t="str">
            <v>Galán</v>
          </cell>
          <cell r="K822">
            <v>2786215</v>
          </cell>
          <cell r="L822">
            <v>3102049820</v>
          </cell>
          <cell r="M822" t="str">
            <v>shekinahtrabajoinfantil@gmail.com</v>
          </cell>
          <cell r="N822" t="str">
            <v>SRD</v>
          </cell>
          <cell r="O822" t="str">
            <v>Intervención de apoyo psicosocial</v>
          </cell>
          <cell r="P822"/>
          <cell r="Q822" t="str">
            <v>Con PARD</v>
          </cell>
          <cell r="R822"/>
          <cell r="S822" t="str">
            <v>7300-391-2021</v>
          </cell>
          <cell r="T822">
            <v>20</v>
          </cell>
          <cell r="U822">
            <v>44546</v>
          </cell>
          <cell r="V822">
            <v>44546</v>
          </cell>
          <cell r="W822">
            <v>44773</v>
          </cell>
          <cell r="X822">
            <v>53291670</v>
          </cell>
          <cell r="Y822" t="str">
            <v>Aleyda Rivera Sanchez</v>
          </cell>
          <cell r="Z822" t="str">
            <v>Profesional centro zonal</v>
          </cell>
        </row>
        <row r="823">
          <cell r="B823" t="str">
            <v>73-157-822</v>
          </cell>
          <cell r="C823" t="str">
            <v>Tolima</v>
          </cell>
          <cell r="D823" t="str">
            <v>Fundación Nawen</v>
          </cell>
          <cell r="E823" t="str">
            <v>900877034-9</v>
          </cell>
          <cell r="F823" t="str">
            <v>William Mauricio Cuellar Pascuas</v>
          </cell>
          <cell r="G823"/>
          <cell r="H823" t="str">
            <v>Carrera 3 No. 42-92 Barrio Casa Club</v>
          </cell>
          <cell r="I823" t="str">
            <v>Ibagué</v>
          </cell>
          <cell r="J823" t="str">
            <v>Líbano</v>
          </cell>
          <cell r="K823">
            <v>2646857</v>
          </cell>
          <cell r="L823">
            <v>3188655597</v>
          </cell>
          <cell r="M823" t="str">
            <v>Johanna.ariza@fundacionnawen.org.co</v>
          </cell>
          <cell r="N823" t="str">
            <v>SRD</v>
          </cell>
          <cell r="O823" t="str">
            <v>Intervención de apoyo psicosocial</v>
          </cell>
          <cell r="P823"/>
          <cell r="Q823" t="str">
            <v>Con PARD</v>
          </cell>
          <cell r="R823"/>
          <cell r="S823" t="str">
            <v>7300-392-2021</v>
          </cell>
          <cell r="T823">
            <v>20</v>
          </cell>
          <cell r="U823">
            <v>44546</v>
          </cell>
          <cell r="V823">
            <v>44546</v>
          </cell>
          <cell r="W823">
            <v>44773</v>
          </cell>
          <cell r="X823">
            <v>85266672</v>
          </cell>
          <cell r="Y823" t="str">
            <v>Martha Lucia Jaramillo Norena</v>
          </cell>
          <cell r="Z823" t="str">
            <v>Coordinador centro zonal</v>
          </cell>
        </row>
        <row r="824">
          <cell r="B824" t="str">
            <v>73-51-823</v>
          </cell>
          <cell r="C824" t="str">
            <v>Tolima</v>
          </cell>
          <cell r="D824" t="str">
            <v>Corporación amigos caminos con futuro</v>
          </cell>
          <cell r="E824" t="str">
            <v>809007029-1</v>
          </cell>
          <cell r="F824" t="str">
            <v>Gloria Leonor Barbosa Hurtado</v>
          </cell>
          <cell r="G824" t="str">
            <v>Huellitas de corazón</v>
          </cell>
          <cell r="H824" t="str">
            <v>Carrera 8 No. 18-34 Barrio Interlaken</v>
          </cell>
          <cell r="I824" t="str">
            <v>Ibagué</v>
          </cell>
          <cell r="J824" t="str">
            <v>Galán</v>
          </cell>
          <cell r="K824">
            <v>2737933</v>
          </cell>
          <cell r="L824">
            <v>3134807939</v>
          </cell>
          <cell r="M824" t="str">
            <v>centrodeemergenciashuellitas@gmail.com</v>
          </cell>
          <cell r="N824" t="str">
            <v>SRD</v>
          </cell>
          <cell r="O824" t="str">
            <v>Centro de emergencia</v>
          </cell>
          <cell r="P824"/>
          <cell r="Q824" t="str">
            <v>Con PARD</v>
          </cell>
          <cell r="R824"/>
          <cell r="S824" t="str">
            <v>7300-393-2021</v>
          </cell>
          <cell r="T824">
            <v>45</v>
          </cell>
          <cell r="U824">
            <v>44546</v>
          </cell>
          <cell r="V824">
            <v>44546</v>
          </cell>
          <cell r="W824">
            <v>44773</v>
          </cell>
          <cell r="X824">
            <v>607465380</v>
          </cell>
          <cell r="Y824" t="str">
            <v>Aleyda Rivera Sanchez</v>
          </cell>
          <cell r="Z824" t="str">
            <v>Profesional centro zonal</v>
          </cell>
        </row>
        <row r="825">
          <cell r="B825" t="str">
            <v>73-80-824</v>
          </cell>
          <cell r="C825" t="str">
            <v>Tolima</v>
          </cell>
          <cell r="D825" t="str">
            <v>Fundación "Shekinah" para la restauración atraves de la renovación integral de la familia</v>
          </cell>
          <cell r="E825" t="str">
            <v>900074832-3</v>
          </cell>
          <cell r="F825" t="str">
            <v>Juan Carlos Diaz Lozano</v>
          </cell>
          <cell r="G825"/>
          <cell r="H825" t="str">
            <v>Calle 64 No. 17-23 Barrio Ambala</v>
          </cell>
          <cell r="I825" t="str">
            <v>Ibagué</v>
          </cell>
          <cell r="J825" t="str">
            <v>Galán</v>
          </cell>
          <cell r="K825">
            <v>2771409</v>
          </cell>
          <cell r="L825">
            <v>3133790156</v>
          </cell>
          <cell r="M825" t="str">
            <v>casah.shekinah@gmail.com</v>
          </cell>
          <cell r="N825" t="str">
            <v>SRD</v>
          </cell>
          <cell r="O825" t="str">
            <v>Casa hogar</v>
          </cell>
          <cell r="P825"/>
          <cell r="Q825" t="str">
            <v>Con PARD</v>
          </cell>
          <cell r="R825"/>
          <cell r="S825" t="str">
            <v>7300-394-2021</v>
          </cell>
          <cell r="T825">
            <v>12</v>
          </cell>
          <cell r="U825">
            <v>44546</v>
          </cell>
          <cell r="V825">
            <v>44546</v>
          </cell>
          <cell r="W825">
            <v>44773</v>
          </cell>
          <cell r="X825">
            <v>134568636</v>
          </cell>
          <cell r="Y825" t="str">
            <v>Aleyda Rivera Sanchez</v>
          </cell>
          <cell r="Z825" t="str">
            <v>Profesional centro zonal</v>
          </cell>
        </row>
        <row r="826">
          <cell r="B826" t="str">
            <v>73-128-825</v>
          </cell>
          <cell r="C826" t="str">
            <v>Tolima</v>
          </cell>
          <cell r="D826" t="str">
            <v>Fundación grupo de apoyo</v>
          </cell>
          <cell r="E826" t="str">
            <v>900201470-6</v>
          </cell>
          <cell r="F826" t="str">
            <v>Jesús Suaza Maldonado</v>
          </cell>
          <cell r="G826"/>
          <cell r="H826" t="str">
            <v>Finca Villa Laura Potrero Vereda Potrerito - Jurisdicción El Totumo A 200 Metros Del Puente De La Variante</v>
          </cell>
          <cell r="I826" t="str">
            <v>Ibagué</v>
          </cell>
          <cell r="J826" t="str">
            <v>Galán</v>
          </cell>
          <cell r="K826"/>
          <cell r="L826">
            <v>3166240547</v>
          </cell>
          <cell r="M826" t="str">
            <v>fundapoyointernadospa@gmail.com</v>
          </cell>
          <cell r="N826" t="str">
            <v>SRD</v>
          </cell>
          <cell r="O826" t="str">
            <v>Internado</v>
          </cell>
          <cell r="P826"/>
          <cell r="Q826" t="str">
            <v>Con PARD</v>
          </cell>
          <cell r="R826"/>
          <cell r="S826" t="str">
            <v>7300-395-2021</v>
          </cell>
          <cell r="T826">
            <v>60</v>
          </cell>
          <cell r="U826">
            <v>44546</v>
          </cell>
          <cell r="V826">
            <v>44546</v>
          </cell>
          <cell r="W826">
            <v>44773</v>
          </cell>
          <cell r="X826">
            <v>674843180</v>
          </cell>
          <cell r="Y826" t="str">
            <v>Aleyda Rivera Sanchez</v>
          </cell>
          <cell r="Z826" t="str">
            <v>Profesional centro zonal</v>
          </cell>
        </row>
        <row r="827">
          <cell r="B827" t="str">
            <v>73-128-826</v>
          </cell>
          <cell r="C827" t="str">
            <v>Tolima</v>
          </cell>
          <cell r="D827" t="str">
            <v>Fundación grupo de apoyo</v>
          </cell>
          <cell r="E827" t="str">
            <v>900201470-6</v>
          </cell>
          <cell r="F827" t="str">
            <v>Jesús Suaza Maldonado</v>
          </cell>
          <cell r="G827" t="str">
            <v>Ibague</v>
          </cell>
          <cell r="H827" t="str">
            <v>Carrera 6 No. 43-55 Barrio Restrepo</v>
          </cell>
          <cell r="I827" t="str">
            <v>Ibagué</v>
          </cell>
          <cell r="J827" t="str">
            <v>Jordán</v>
          </cell>
          <cell r="K827"/>
          <cell r="L827"/>
          <cell r="M827" t="str">
            <v>fundapoyomedidasprivativas-srpa@hotmail.com</v>
          </cell>
          <cell r="N827" t="str">
            <v>SRPA</v>
          </cell>
          <cell r="O827" t="str">
            <v>Centro de atención especializada</v>
          </cell>
          <cell r="P827"/>
          <cell r="Q827" t="str">
            <v>SRPA</v>
          </cell>
          <cell r="R827"/>
          <cell r="S827" t="str">
            <v>7300-186-2022</v>
          </cell>
          <cell r="T827">
            <v>38</v>
          </cell>
          <cell r="U827">
            <v>44225</v>
          </cell>
          <cell r="V827">
            <v>44593</v>
          </cell>
          <cell r="W827">
            <v>44773</v>
          </cell>
          <cell r="X827">
            <v>506511372</v>
          </cell>
          <cell r="Y827" t="str">
            <v>Ednna Margarita Charry Andrade</v>
          </cell>
          <cell r="Z827" t="str">
            <v>Profesional centro zonal</v>
          </cell>
        </row>
        <row r="828">
          <cell r="B828" t="str">
            <v>73-121-827</v>
          </cell>
          <cell r="C828" t="str">
            <v>Tolima</v>
          </cell>
          <cell r="D828" t="str">
            <v>Fundación familia entorno individuo - FEI</v>
          </cell>
          <cell r="E828" t="str">
            <v>900001876-4</v>
          </cell>
          <cell r="F828" t="str">
            <v>Jeisson Paul Cardona Garcia</v>
          </cell>
          <cell r="G828" t="str">
            <v>Icaro</v>
          </cell>
          <cell r="H828" t="str">
            <v>Carrera 1A No. 29A-77 Barrio America</v>
          </cell>
          <cell r="I828" t="str">
            <v>Ibagué</v>
          </cell>
          <cell r="J828" t="str">
            <v>Jordán</v>
          </cell>
          <cell r="K828">
            <v>2644563</v>
          </cell>
          <cell r="L828">
            <v>3176491482</v>
          </cell>
          <cell r="M828" t="str">
            <v>jpaulcardonag@hotmail.com</v>
          </cell>
          <cell r="N828" t="str">
            <v>SRPA</v>
          </cell>
          <cell r="O828" t="str">
            <v>Libertad vigilada – asistida</v>
          </cell>
          <cell r="P828"/>
          <cell r="Q828" t="str">
            <v>SRPA</v>
          </cell>
          <cell r="R828"/>
          <cell r="S828" t="str">
            <v>7300-363-2021</v>
          </cell>
          <cell r="T828">
            <v>90</v>
          </cell>
          <cell r="U828">
            <v>44546</v>
          </cell>
          <cell r="V828">
            <v>44546</v>
          </cell>
          <cell r="W828">
            <v>44773</v>
          </cell>
          <cell r="X828">
            <v>326385630</v>
          </cell>
          <cell r="Y828" t="str">
            <v>Aleyda Rivera Sanchez</v>
          </cell>
          <cell r="Z828" t="str">
            <v>Profesional centro zonal</v>
          </cell>
        </row>
        <row r="829">
          <cell r="B829" t="str">
            <v>73-121-828</v>
          </cell>
          <cell r="C829" t="str">
            <v>Tolima</v>
          </cell>
          <cell r="D829" t="str">
            <v>Fundación familia entorno individuo - FEI</v>
          </cell>
          <cell r="E829" t="str">
            <v>900001876-4</v>
          </cell>
          <cell r="F829" t="str">
            <v>Jeisson Paul Cardona Garcia</v>
          </cell>
          <cell r="G829" t="str">
            <v>Icaro</v>
          </cell>
          <cell r="H829" t="str">
            <v>Carrera 2 No. 29A-77 Barrio America</v>
          </cell>
          <cell r="I829" t="str">
            <v>Ibagué</v>
          </cell>
          <cell r="J829" t="str">
            <v>Jordán</v>
          </cell>
          <cell r="K829">
            <v>2644563</v>
          </cell>
          <cell r="L829">
            <v>3176491482</v>
          </cell>
          <cell r="M829" t="str">
            <v>jpaulcardonag@hotmail.com</v>
          </cell>
          <cell r="N829" t="str">
            <v>SRPA</v>
          </cell>
          <cell r="O829" t="str">
            <v>Prestación de servicios sociales a la comunidad</v>
          </cell>
          <cell r="P829"/>
          <cell r="Q829" t="str">
            <v>SRPA</v>
          </cell>
          <cell r="R829"/>
          <cell r="S829" t="str">
            <v>7300-364-2021</v>
          </cell>
          <cell r="T829">
            <v>10</v>
          </cell>
          <cell r="U829">
            <v>44546</v>
          </cell>
          <cell r="V829">
            <v>44546</v>
          </cell>
          <cell r="W829">
            <v>44773</v>
          </cell>
          <cell r="X829">
            <v>24979200</v>
          </cell>
          <cell r="Y829" t="str">
            <v>Aleyda Rivera Sanchez</v>
          </cell>
          <cell r="Z829" t="str">
            <v>Profesional centro zonal</v>
          </cell>
        </row>
        <row r="830">
          <cell r="B830" t="str">
            <v>73-121-829</v>
          </cell>
          <cell r="C830" t="str">
            <v>Tolima</v>
          </cell>
          <cell r="D830" t="str">
            <v>Fundación familia entorno individuo - FEI</v>
          </cell>
          <cell r="E830" t="str">
            <v>900001876-4</v>
          </cell>
          <cell r="F830" t="str">
            <v>Jeisson Paul Cardona Garcia</v>
          </cell>
          <cell r="G830"/>
          <cell r="H830" t="str">
            <v>Carrera 2 No. 29A-66 Barrio America</v>
          </cell>
          <cell r="I830" t="str">
            <v>Ibagué</v>
          </cell>
          <cell r="J830" t="str">
            <v>Jordán</v>
          </cell>
          <cell r="K830">
            <v>2644563</v>
          </cell>
          <cell r="L830">
            <v>3176491482</v>
          </cell>
          <cell r="M830" t="str">
            <v>jpaulcardonag@hotmail.com</v>
          </cell>
          <cell r="N830" t="str">
            <v>SRPA</v>
          </cell>
          <cell r="O830" t="str">
            <v>Semicerrado externado</v>
          </cell>
          <cell r="P830" t="str">
            <v>Media jornada</v>
          </cell>
          <cell r="Q830" t="str">
            <v>SRPA</v>
          </cell>
          <cell r="R830"/>
          <cell r="S830" t="str">
            <v>7300-365-2021</v>
          </cell>
          <cell r="T830">
            <v>40</v>
          </cell>
          <cell r="U830">
            <v>44546</v>
          </cell>
          <cell r="V830">
            <v>44546</v>
          </cell>
          <cell r="W830">
            <v>44773</v>
          </cell>
          <cell r="X830">
            <v>174886160</v>
          </cell>
          <cell r="Y830" t="str">
            <v>Aleyda Rivera Sanchez</v>
          </cell>
          <cell r="Z830" t="str">
            <v>Profesional centro zonal</v>
          </cell>
        </row>
        <row r="831">
          <cell r="B831" t="str">
            <v>73-128-830</v>
          </cell>
          <cell r="C831" t="str">
            <v>Tolima</v>
          </cell>
          <cell r="D831" t="str">
            <v>Fundación grupo de apoyo</v>
          </cell>
          <cell r="E831" t="str">
            <v>900201470-6</v>
          </cell>
          <cell r="F831" t="str">
            <v>Jesús Suaza Maldonado</v>
          </cell>
          <cell r="G831" t="str">
            <v>Restaurando sueños</v>
          </cell>
          <cell r="H831" t="str">
            <v>Carrera 48 No. 117-120 Vía Aparco Picaleña - Finca villa las Marias</v>
          </cell>
          <cell r="I831" t="str">
            <v>Ibagué</v>
          </cell>
          <cell r="J831" t="str">
            <v>Jordán</v>
          </cell>
          <cell r="K831"/>
          <cell r="L831">
            <v>3183516852</v>
          </cell>
          <cell r="M831" t="str">
            <v>fundapoyo-srpa@hotmail.com</v>
          </cell>
          <cell r="N831" t="str">
            <v>SRPA</v>
          </cell>
          <cell r="O831" t="str">
            <v>Internado RAJ</v>
          </cell>
          <cell r="P831"/>
          <cell r="Q831" t="str">
            <v>RAJ</v>
          </cell>
          <cell r="R831"/>
          <cell r="S831" t="str">
            <v>7300-366-2021</v>
          </cell>
          <cell r="T831">
            <v>50</v>
          </cell>
          <cell r="U831">
            <v>44546</v>
          </cell>
          <cell r="V831">
            <v>44546</v>
          </cell>
          <cell r="W831">
            <v>44773</v>
          </cell>
          <cell r="X831">
            <v>644807150</v>
          </cell>
          <cell r="Y831" t="str">
            <v>Aleyda Rivera Sanchez</v>
          </cell>
          <cell r="Z831" t="str">
            <v>Profesional centro zonal</v>
          </cell>
        </row>
        <row r="832">
          <cell r="B832" t="str">
            <v>76-113-831</v>
          </cell>
          <cell r="C832" t="str">
            <v>Valle</v>
          </cell>
          <cell r="D832" t="str">
            <v>Fundación despertando corazones</v>
          </cell>
          <cell r="E832" t="str">
            <v>836000364-9</v>
          </cell>
          <cell r="F832" t="str">
            <v>Martha Lucia Montoya Angel</v>
          </cell>
          <cell r="G832"/>
          <cell r="H832" t="str">
            <v>Carrera 3 No. 5-21 Barrio Collarejo</v>
          </cell>
          <cell r="I832" t="str">
            <v>Cartago</v>
          </cell>
          <cell r="J832" t="str">
            <v>Cartago</v>
          </cell>
          <cell r="K832">
            <v>2113619</v>
          </cell>
          <cell r="L832" t="str">
            <v>3218177890 - 3218314955</v>
          </cell>
          <cell r="M832" t="str">
            <v>fundesco7@gmail.com</v>
          </cell>
          <cell r="N832" t="str">
            <v>SRD</v>
          </cell>
          <cell r="O832" t="str">
            <v>Internado</v>
          </cell>
          <cell r="P832"/>
          <cell r="Q832" t="str">
            <v>Con PARD</v>
          </cell>
          <cell r="R832"/>
          <cell r="S832" t="str">
            <v>7600-616-2021</v>
          </cell>
          <cell r="T832">
            <v>50</v>
          </cell>
          <cell r="U832">
            <v>44545</v>
          </cell>
          <cell r="V832">
            <v>44546</v>
          </cell>
          <cell r="W832">
            <v>44773</v>
          </cell>
          <cell r="X832">
            <v>560702650</v>
          </cell>
          <cell r="Y832" t="str">
            <v>Claudia Marcela Arboleda Agudelo</v>
          </cell>
          <cell r="Z832" t="str">
            <v>Coordinador centro zonal</v>
          </cell>
        </row>
        <row r="833">
          <cell r="B833" t="str">
            <v>76-113-832</v>
          </cell>
          <cell r="C833" t="str">
            <v>Valle</v>
          </cell>
          <cell r="D833" t="str">
            <v>Fundación despertando corazones</v>
          </cell>
          <cell r="E833" t="str">
            <v>836000364-9</v>
          </cell>
          <cell r="F833" t="str">
            <v>Martha Lucia Montoya Angel</v>
          </cell>
          <cell r="G833"/>
          <cell r="H833" t="str">
            <v>Calle 13 No. 64-05 Barrio Girasoles Zaragoza</v>
          </cell>
          <cell r="I833" t="str">
            <v>Cartago</v>
          </cell>
          <cell r="J833" t="str">
            <v>Cartago</v>
          </cell>
          <cell r="K833">
            <v>2113619</v>
          </cell>
          <cell r="L833" t="str">
            <v>3218177890 - 3218314955</v>
          </cell>
          <cell r="M833" t="str">
            <v>fundescofemenino@gmail.com</v>
          </cell>
          <cell r="N833" t="str">
            <v>SRD</v>
          </cell>
          <cell r="O833" t="str">
            <v>Internado</v>
          </cell>
          <cell r="P833"/>
          <cell r="Q833" t="str">
            <v>Con PARD</v>
          </cell>
          <cell r="R833"/>
          <cell r="S833" t="str">
            <v>7600-617-2021</v>
          </cell>
          <cell r="T833">
            <v>34</v>
          </cell>
          <cell r="U833">
            <v>44545</v>
          </cell>
          <cell r="V833">
            <v>44546</v>
          </cell>
          <cell r="W833">
            <v>44773</v>
          </cell>
          <cell r="X833">
            <v>383077802</v>
          </cell>
          <cell r="Y833" t="str">
            <v>Claudia Marcela Arboleda Agudelo</v>
          </cell>
          <cell r="Z833" t="str">
            <v>Coordinador centro zonal</v>
          </cell>
        </row>
        <row r="834">
          <cell r="B834" t="str">
            <v>76-182-833</v>
          </cell>
          <cell r="C834" t="str">
            <v>Valle</v>
          </cell>
          <cell r="D834" t="str">
            <v>Fundación para la orientación familiar - FUNOF</v>
          </cell>
          <cell r="E834" t="str">
            <v>891310770-2</v>
          </cell>
          <cell r="F834" t="str">
            <v>Astrid Elena Sevilla Lopez</v>
          </cell>
          <cell r="G834"/>
          <cell r="H834" t="str">
            <v>Calle 11 No. 1-62 Barrio el Prado</v>
          </cell>
          <cell r="I834" t="str">
            <v>Cartago</v>
          </cell>
          <cell r="J834" t="str">
            <v>Cartago</v>
          </cell>
          <cell r="K834" t="str">
            <v>6661473 - 6661608 - 6659931</v>
          </cell>
          <cell r="L834">
            <v>3207882993</v>
          </cell>
          <cell r="M834" t="str">
            <v>coordinacionproteccion@funof.org; funof@funof.org;www.fnof.org</v>
          </cell>
          <cell r="N834" t="str">
            <v>SRD</v>
          </cell>
          <cell r="O834" t="str">
            <v>Intervención de apoyo psicosocial</v>
          </cell>
          <cell r="P834"/>
          <cell r="Q834" t="str">
            <v>Con PARD</v>
          </cell>
          <cell r="R834"/>
          <cell r="S834" t="str">
            <v>7600-620-2021</v>
          </cell>
          <cell r="T834">
            <v>100</v>
          </cell>
          <cell r="U834">
            <v>44543</v>
          </cell>
          <cell r="V834">
            <v>44546</v>
          </cell>
          <cell r="W834">
            <v>44773</v>
          </cell>
          <cell r="X834">
            <v>266458350</v>
          </cell>
          <cell r="Y834" t="str">
            <v>Claudia Marcela Arboleda Agudelo</v>
          </cell>
          <cell r="Z834" t="str">
            <v>Profesional centro zonal</v>
          </cell>
        </row>
        <row r="835">
          <cell r="B835" t="str">
            <v>76-27-834</v>
          </cell>
          <cell r="C835" t="str">
            <v>Valle</v>
          </cell>
          <cell r="D835" t="str">
            <v>Casa de protección al menor senderos</v>
          </cell>
          <cell r="E835" t="str">
            <v>891900641-6</v>
          </cell>
          <cell r="F835" t="str">
            <v>William Andres Ramirez Sanchez</v>
          </cell>
          <cell r="G835"/>
          <cell r="H835" t="str">
            <v>Carrera 64 No. 8-19 Zaragosa</v>
          </cell>
          <cell r="I835" t="str">
            <v>Cartago</v>
          </cell>
          <cell r="J835" t="str">
            <v>Cartago</v>
          </cell>
          <cell r="K835">
            <v>2114656</v>
          </cell>
          <cell r="L835"/>
          <cell r="M835" t="str">
            <v>casadelmenorsenderos819@outlook.com</v>
          </cell>
          <cell r="N835" t="str">
            <v>SRD</v>
          </cell>
          <cell r="O835" t="str">
            <v>Internado</v>
          </cell>
          <cell r="P835"/>
          <cell r="Q835" t="str">
            <v>Con PARD</v>
          </cell>
          <cell r="R835"/>
          <cell r="S835" t="str">
            <v>7600-621-2021</v>
          </cell>
          <cell r="T835">
            <v>35</v>
          </cell>
          <cell r="U835">
            <v>44544</v>
          </cell>
          <cell r="V835">
            <v>44546</v>
          </cell>
          <cell r="W835">
            <v>44773</v>
          </cell>
          <cell r="X835">
            <v>392491855</v>
          </cell>
          <cell r="Y835" t="str">
            <v>Claudia Marcela Arboleda Agudelo</v>
          </cell>
          <cell r="Z835" t="str">
            <v>Coordinador centro zonal</v>
          </cell>
        </row>
        <row r="836">
          <cell r="B836" t="str">
            <v>76-48-835</v>
          </cell>
          <cell r="C836" t="str">
            <v>Valle</v>
          </cell>
          <cell r="D836" t="str">
            <v>Congregación siervas de Cristo sacerdote - Sagrada familia</v>
          </cell>
          <cell r="E836" t="str">
            <v>860007314-1</v>
          </cell>
          <cell r="F836" t="str">
            <v>Maria Raquel Escalante Castañeda</v>
          </cell>
          <cell r="G836"/>
          <cell r="H836" t="str">
            <v>Calle 15 No. 5-22 Barrio el Carmen</v>
          </cell>
          <cell r="I836" t="str">
            <v>Cartago</v>
          </cell>
          <cell r="J836" t="str">
            <v>Cartago</v>
          </cell>
          <cell r="K836">
            <v>2142673</v>
          </cell>
          <cell r="L836"/>
          <cell r="M836" t="str">
            <v>casadecristom.manuelita@outlook.com</v>
          </cell>
          <cell r="N836" t="str">
            <v>SRD</v>
          </cell>
          <cell r="O836" t="str">
            <v>Internado</v>
          </cell>
          <cell r="P836"/>
          <cell r="Q836" t="str">
            <v>Con PARD</v>
          </cell>
          <cell r="R836"/>
          <cell r="S836" t="str">
            <v>7600-622-2021</v>
          </cell>
          <cell r="T836">
            <v>35</v>
          </cell>
          <cell r="U836">
            <v>44545</v>
          </cell>
          <cell r="V836">
            <v>44546</v>
          </cell>
          <cell r="W836">
            <v>44773</v>
          </cell>
          <cell r="X836">
            <v>394491855</v>
          </cell>
          <cell r="Y836" t="str">
            <v>Claudia Marcela Arboleda Agudelo</v>
          </cell>
          <cell r="Z836" t="str">
            <v>Coordinador centro zonal</v>
          </cell>
        </row>
        <row r="837">
          <cell r="B837" t="str">
            <v>76-213-836</v>
          </cell>
          <cell r="C837" t="str">
            <v>Valle</v>
          </cell>
          <cell r="D837" t="str">
            <v>Fundación Teresita Cardenas de Candelo</v>
          </cell>
          <cell r="E837" t="str">
            <v>800190924-6</v>
          </cell>
          <cell r="F837" t="str">
            <v>Consuelo Palaud De Pinedo</v>
          </cell>
          <cell r="G837"/>
          <cell r="H837" t="str">
            <v>Calle 7 No. 14B-02 Barrio Carlos Holmes</v>
          </cell>
          <cell r="I837" t="str">
            <v>Cartago</v>
          </cell>
          <cell r="J837" t="str">
            <v>Cartago</v>
          </cell>
          <cell r="K837">
            <v>2124782</v>
          </cell>
          <cell r="L837"/>
          <cell r="M837" t="str">
            <v>ftc1993@hotmail.com</v>
          </cell>
          <cell r="N837" t="str">
            <v>SRD</v>
          </cell>
          <cell r="O837" t="str">
            <v>Externado</v>
          </cell>
          <cell r="P837" t="str">
            <v>Media jornada</v>
          </cell>
          <cell r="Q837" t="str">
            <v>Con PARD</v>
          </cell>
          <cell r="R837"/>
          <cell r="S837" t="str">
            <v>7600-623-2021</v>
          </cell>
          <cell r="T837">
            <v>112</v>
          </cell>
          <cell r="U837">
            <v>44545</v>
          </cell>
          <cell r="V837">
            <v>44546</v>
          </cell>
          <cell r="W837">
            <v>44773</v>
          </cell>
          <cell r="X837">
            <v>459000304</v>
          </cell>
          <cell r="Y837" t="str">
            <v>Claudia Marcela Arboleda Agudelo</v>
          </cell>
          <cell r="Z837" t="str">
            <v>Profesional centro zonal</v>
          </cell>
        </row>
        <row r="838">
          <cell r="B838" t="str">
            <v>76-33-837</v>
          </cell>
          <cell r="C838" t="str">
            <v>Valle</v>
          </cell>
          <cell r="D838" t="str">
            <v>Casita de Belén</v>
          </cell>
          <cell r="E838" t="str">
            <v>890399021-7</v>
          </cell>
          <cell r="F838" t="str">
            <v>Gloria Stella Libreros</v>
          </cell>
          <cell r="G838"/>
          <cell r="H838" t="str">
            <v>Carrera 4 No. 36A-45 Barrio las Delicias</v>
          </cell>
          <cell r="I838" t="str">
            <v>Cali</v>
          </cell>
          <cell r="J838" t="str">
            <v>Nororiental</v>
          </cell>
          <cell r="K838" t="str">
            <v>4431745 - 4441680 - 3809815</v>
          </cell>
          <cell r="L838"/>
          <cell r="M838" t="str">
            <v>direccion@casitadebelen.co; coordinacionexternado@casitadebelen.co</v>
          </cell>
          <cell r="N838" t="str">
            <v>SRD</v>
          </cell>
          <cell r="O838" t="str">
            <v>Externado</v>
          </cell>
          <cell r="P838" t="str">
            <v>Media jornada</v>
          </cell>
          <cell r="Q838" t="str">
            <v>Con PARD</v>
          </cell>
          <cell r="R838"/>
          <cell r="S838" t="str">
            <v>7600-624-2021</v>
          </cell>
          <cell r="T838">
            <v>100</v>
          </cell>
          <cell r="U838">
            <v>44544</v>
          </cell>
          <cell r="V838">
            <v>44546</v>
          </cell>
          <cell r="W838">
            <v>44773</v>
          </cell>
          <cell r="X838">
            <v>409821700</v>
          </cell>
          <cell r="Y838" t="str">
            <v>Claritza Ines Portocarrero Granja</v>
          </cell>
          <cell r="Z838" t="str">
            <v>Profesional coordinación técnica Protección</v>
          </cell>
        </row>
        <row r="839">
          <cell r="B839" t="str">
            <v>76-53-838</v>
          </cell>
          <cell r="C839" t="str">
            <v>Valle</v>
          </cell>
          <cell r="D839" t="str">
            <v>Corporación caminos</v>
          </cell>
          <cell r="E839" t="str">
            <v>890308962-3</v>
          </cell>
          <cell r="F839" t="str">
            <v>Victoria Eugenia Correa</v>
          </cell>
          <cell r="G839"/>
          <cell r="H839" t="str">
            <v>Calle 56 No. 11-25 Barrio la Base</v>
          </cell>
          <cell r="I839" t="str">
            <v>Cali</v>
          </cell>
          <cell r="J839" t="str">
            <v>Nororiental</v>
          </cell>
          <cell r="K839" t="str">
            <v>4435840 - 4489571 - 6806911 - 4437519</v>
          </cell>
          <cell r="L839">
            <v>3186992452</v>
          </cell>
          <cell r="M839" t="str">
            <v>tratamiento@corpocaminos.org</v>
          </cell>
          <cell r="N839" t="str">
            <v>SRD</v>
          </cell>
          <cell r="O839" t="str">
            <v>Externado</v>
          </cell>
          <cell r="P839" t="str">
            <v>Jornada completa</v>
          </cell>
          <cell r="Q839" t="str">
            <v>Con PARD</v>
          </cell>
          <cell r="R839"/>
          <cell r="S839" t="str">
            <v>7600-625-2021</v>
          </cell>
          <cell r="T839">
            <v>25</v>
          </cell>
          <cell r="U839">
            <v>44545</v>
          </cell>
          <cell r="V839">
            <v>44546</v>
          </cell>
          <cell r="W839">
            <v>44773</v>
          </cell>
          <cell r="X839">
            <v>148137550</v>
          </cell>
          <cell r="Y839" t="str">
            <v>Ivette Barrero Cabrera</v>
          </cell>
          <cell r="Z839" t="str">
            <v>Profesional coordinación técnica Protección</v>
          </cell>
        </row>
        <row r="840">
          <cell r="B840" t="str">
            <v>76-53-839</v>
          </cell>
          <cell r="C840" t="str">
            <v>Valle</v>
          </cell>
          <cell r="D840" t="str">
            <v>Corporación caminos</v>
          </cell>
          <cell r="E840" t="str">
            <v>890308962-3</v>
          </cell>
          <cell r="F840" t="str">
            <v>Victoria Eugenia Correa</v>
          </cell>
          <cell r="G840"/>
          <cell r="H840" t="str">
            <v>Calle 56 No. 11-25 Barrio la Base</v>
          </cell>
          <cell r="I840" t="str">
            <v>Cali</v>
          </cell>
          <cell r="J840" t="str">
            <v>Nororiental</v>
          </cell>
          <cell r="K840" t="str">
            <v>4435840 - 4489571 - 6806911 - 4437519</v>
          </cell>
          <cell r="L840">
            <v>3186992452</v>
          </cell>
          <cell r="M840" t="str">
            <v>tratamiento@corpocaminos.org</v>
          </cell>
          <cell r="N840" t="str">
            <v>SRD</v>
          </cell>
          <cell r="O840" t="str">
            <v>Externado</v>
          </cell>
          <cell r="P840" t="str">
            <v>Media jornada</v>
          </cell>
          <cell r="Q840" t="str">
            <v>Con PARD</v>
          </cell>
          <cell r="R840"/>
          <cell r="S840" t="str">
            <v>7600-627-2021</v>
          </cell>
          <cell r="T840">
            <v>45</v>
          </cell>
          <cell r="U840">
            <v>44545</v>
          </cell>
          <cell r="V840">
            <v>44546</v>
          </cell>
          <cell r="W840">
            <v>44773</v>
          </cell>
          <cell r="X840">
            <v>184419765</v>
          </cell>
          <cell r="Y840" t="str">
            <v>Angela Alejandra Gomez Cruz</v>
          </cell>
          <cell r="Z840" t="str">
            <v>Profesional coordinación técnica Protección</v>
          </cell>
        </row>
        <row r="841">
          <cell r="B841" t="str">
            <v>76-138-840</v>
          </cell>
          <cell r="C841" t="str">
            <v>Valle</v>
          </cell>
          <cell r="D841" t="str">
            <v>Fundación ideal para la rehabilitación integral Julio H Calonje</v>
          </cell>
          <cell r="E841" t="str">
            <v>890308493-0</v>
          </cell>
          <cell r="F841" t="str">
            <v>Rodolfo Millan Muñoz</v>
          </cell>
          <cell r="G841"/>
          <cell r="H841" t="str">
            <v>Calle 41 No. 5B-19 Barrio Tequendama</v>
          </cell>
          <cell r="I841" t="str">
            <v>Cali</v>
          </cell>
          <cell r="J841" t="str">
            <v>Nororiental</v>
          </cell>
          <cell r="K841">
            <v>4415062</v>
          </cell>
          <cell r="L841">
            <v>3164825623</v>
          </cell>
          <cell r="M841" t="str">
            <v>direccion@fundacionideal.org.co; ipsvillacolombia@fundacionideal.org.co</v>
          </cell>
          <cell r="N841" t="str">
            <v>SRD</v>
          </cell>
          <cell r="O841" t="str">
            <v>Intervención de apoyo psicosocial</v>
          </cell>
          <cell r="P841"/>
          <cell r="Q841" t="str">
            <v>Con PARD</v>
          </cell>
          <cell r="R841"/>
          <cell r="S841" t="str">
            <v>7600-628-2021</v>
          </cell>
          <cell r="T841">
            <v>45</v>
          </cell>
          <cell r="U841">
            <v>44544</v>
          </cell>
          <cell r="V841">
            <v>44546</v>
          </cell>
          <cell r="W841">
            <v>44773</v>
          </cell>
          <cell r="X841">
            <v>119906257.5</v>
          </cell>
          <cell r="Y841" t="str">
            <v>Angela Alejandra Gomez Cruz</v>
          </cell>
          <cell r="Z841" t="str">
            <v>Profesional coordinación técnica Protección</v>
          </cell>
        </row>
        <row r="842">
          <cell r="B842" t="str">
            <v>76-230-841</v>
          </cell>
          <cell r="C842" t="str">
            <v>Valle</v>
          </cell>
          <cell r="D842" t="str">
            <v>Institución san José</v>
          </cell>
          <cell r="E842" t="str">
            <v>890304058-1</v>
          </cell>
          <cell r="F842" t="str">
            <v>Jose Antonio Valencia</v>
          </cell>
          <cell r="G842"/>
          <cell r="H842" t="str">
            <v>Calle 12 No. 24-90</v>
          </cell>
          <cell r="I842" t="str">
            <v>Cali</v>
          </cell>
          <cell r="J842" t="str">
            <v>Nororiental</v>
          </cell>
          <cell r="K842">
            <v>5579198</v>
          </cell>
          <cell r="L842"/>
          <cell r="M842" t="str">
            <v>javalencia@institucionsanjose.org; paorozco@institucionsanjose.org</v>
          </cell>
          <cell r="N842" t="str">
            <v>SRD</v>
          </cell>
          <cell r="O842" t="str">
            <v>Internado</v>
          </cell>
          <cell r="P842"/>
          <cell r="Q842" t="str">
            <v>Con PARD</v>
          </cell>
          <cell r="R842"/>
          <cell r="S842" t="str">
            <v>7600-629-2021</v>
          </cell>
          <cell r="T842">
            <v>40</v>
          </cell>
          <cell r="U842">
            <v>44545</v>
          </cell>
          <cell r="V842">
            <v>44546</v>
          </cell>
          <cell r="W842">
            <v>44773</v>
          </cell>
          <cell r="X842">
            <v>1166261512</v>
          </cell>
          <cell r="Y842" t="str">
            <v>Claritza Ines Portocarrero Granja</v>
          </cell>
          <cell r="Z842" t="str">
            <v>Profesional coordinación técnica Protección</v>
          </cell>
        </row>
        <row r="843">
          <cell r="B843" t="str">
            <v>76-230-842</v>
          </cell>
          <cell r="C843" t="str">
            <v>Valle</v>
          </cell>
          <cell r="D843" t="str">
            <v>Institución san José</v>
          </cell>
          <cell r="E843" t="str">
            <v>890304058-1</v>
          </cell>
          <cell r="F843" t="str">
            <v>Jose Antonio Valencia</v>
          </cell>
          <cell r="G843"/>
          <cell r="H843" t="str">
            <v>Calle 12 No. 24-90</v>
          </cell>
          <cell r="I843" t="str">
            <v>Cali</v>
          </cell>
          <cell r="J843" t="str">
            <v>Nororiental</v>
          </cell>
          <cell r="K843">
            <v>5579198</v>
          </cell>
          <cell r="L843"/>
          <cell r="M843" t="str">
            <v>javalencia@institucionsanjose.org; paorozco@institucionsanjose.org</v>
          </cell>
          <cell r="N843" t="str">
            <v>SRD</v>
          </cell>
          <cell r="O843" t="str">
            <v>Internado</v>
          </cell>
          <cell r="P843"/>
          <cell r="Q843" t="str">
            <v>Con PARD</v>
          </cell>
          <cell r="R843"/>
          <cell r="S843" t="str">
            <v>7600-629-2021</v>
          </cell>
          <cell r="T843">
            <v>64</v>
          </cell>
          <cell r="U843">
            <v>44545</v>
          </cell>
          <cell r="V843">
            <v>44546</v>
          </cell>
          <cell r="W843">
            <v>44773</v>
          </cell>
          <cell r="X843"/>
          <cell r="Y843" t="str">
            <v>Claritza Ines Portocarrero Granja</v>
          </cell>
          <cell r="Z843" t="str">
            <v>Profesional coordinación técnica Protección</v>
          </cell>
        </row>
        <row r="844">
          <cell r="B844" t="str">
            <v>76-4-843</v>
          </cell>
          <cell r="C844" t="str">
            <v>Valle</v>
          </cell>
          <cell r="D844" t="str">
            <v>Aldeas infantiles SOS Colombia</v>
          </cell>
          <cell r="E844" t="str">
            <v>860024041-6</v>
          </cell>
          <cell r="F844" t="str">
            <v>Angela Maria Monica Bibiana Rosales Rodriguez</v>
          </cell>
          <cell r="G844" t="str">
            <v>Casas 1, 2, 3, 4</v>
          </cell>
          <cell r="H844" t="str">
            <v>Calle 1D No. 79-91 Barrio Prados del Sur</v>
          </cell>
          <cell r="I844" t="str">
            <v>Cali</v>
          </cell>
          <cell r="J844" t="str">
            <v>Centro</v>
          </cell>
          <cell r="K844">
            <v>3240064</v>
          </cell>
          <cell r="L844">
            <v>3176675715</v>
          </cell>
          <cell r="M844" t="str">
            <v>david.ortegon@aldeasinfantiles.org.co; angela.rosales@aldeasinfantiles.org.co</v>
          </cell>
          <cell r="N844" t="str">
            <v>SRD</v>
          </cell>
          <cell r="O844" t="str">
            <v>Casa hogar</v>
          </cell>
          <cell r="P844"/>
          <cell r="Q844" t="str">
            <v>Con PARD</v>
          </cell>
          <cell r="R844"/>
          <cell r="S844" t="str">
            <v>7600-630-2021</v>
          </cell>
          <cell r="T844">
            <v>36</v>
          </cell>
          <cell r="U844">
            <v>44545</v>
          </cell>
          <cell r="V844">
            <v>44546</v>
          </cell>
          <cell r="W844">
            <v>44773</v>
          </cell>
          <cell r="X844">
            <v>807411816</v>
          </cell>
          <cell r="Y844" t="str">
            <v>Ivette Barrero Cabrera</v>
          </cell>
          <cell r="Z844" t="str">
            <v>Profesional coordinación técnica Protección</v>
          </cell>
        </row>
        <row r="845">
          <cell r="B845" t="str">
            <v>76-4-844</v>
          </cell>
          <cell r="C845" t="str">
            <v>Valle</v>
          </cell>
          <cell r="D845" t="str">
            <v>Aldeas infantiles SOS Colombia</v>
          </cell>
          <cell r="E845" t="str">
            <v>860024041-6</v>
          </cell>
          <cell r="F845" t="str">
            <v>Angela Maria Monica Bibiana Rosales Rodriguez</v>
          </cell>
          <cell r="G845" t="str">
            <v>Casas 5, 6, 7, 8</v>
          </cell>
          <cell r="H845" t="str">
            <v>Calle 1D No. 79-103 Barrio Prados del Sur</v>
          </cell>
          <cell r="I845" t="str">
            <v>Cali</v>
          </cell>
          <cell r="J845" t="str">
            <v>Centro</v>
          </cell>
          <cell r="K845">
            <v>3240064</v>
          </cell>
          <cell r="L845">
            <v>3176675715</v>
          </cell>
          <cell r="M845" t="str">
            <v>david.ortegon@aldeasinfantiles.org.co; angela.rosales@aldeasinfantiles.org.co</v>
          </cell>
          <cell r="N845" t="str">
            <v>SRD</v>
          </cell>
          <cell r="O845" t="str">
            <v>Casa hogar</v>
          </cell>
          <cell r="P845"/>
          <cell r="Q845" t="str">
            <v>Con PARD</v>
          </cell>
          <cell r="R845"/>
          <cell r="S845" t="str">
            <v>7600-630-2021</v>
          </cell>
          <cell r="T845">
            <v>36</v>
          </cell>
          <cell r="U845">
            <v>44545</v>
          </cell>
          <cell r="V845">
            <v>44546</v>
          </cell>
          <cell r="W845">
            <v>44773</v>
          </cell>
          <cell r="X845"/>
          <cell r="Y845" t="str">
            <v>Ivette Barrero Cabrera</v>
          </cell>
          <cell r="Z845" t="str">
            <v>Profesional coordinación técnica Protección</v>
          </cell>
        </row>
        <row r="846">
          <cell r="B846" t="str">
            <v>76-170-845</v>
          </cell>
          <cell r="C846" t="str">
            <v>Valle</v>
          </cell>
          <cell r="D846" t="str">
            <v>Fundación para el desarrollo de la educación - FUNDAPRE</v>
          </cell>
          <cell r="E846" t="str">
            <v>890327635-0</v>
          </cell>
          <cell r="F846" t="str">
            <v>Holmes Andres Arroyave Angulo</v>
          </cell>
          <cell r="G846" t="str">
            <v>Sede El Vallado</v>
          </cell>
          <cell r="H846" t="str">
            <v>Calle 54 No. 41b-52 Barrio el Vallado</v>
          </cell>
          <cell r="I846" t="str">
            <v>Cali</v>
          </cell>
          <cell r="J846" t="str">
            <v>Suroriental</v>
          </cell>
          <cell r="K846" t="str">
            <v>5567210 - 5580652</v>
          </cell>
          <cell r="L846">
            <v>3147712210</v>
          </cell>
          <cell r="M846" t="str">
            <v>fundapre_nna@hotmail.com; fundapre@hotmail.com; direccion@fundapre.org; externado913@fundapre.org</v>
          </cell>
          <cell r="N846" t="str">
            <v>SRD</v>
          </cell>
          <cell r="O846" t="str">
            <v>Externado</v>
          </cell>
          <cell r="P846" t="str">
            <v>Media jornada</v>
          </cell>
          <cell r="Q846" t="str">
            <v>Con PARD</v>
          </cell>
          <cell r="R846"/>
          <cell r="S846" t="str">
            <v>7600-631-2021</v>
          </cell>
          <cell r="T846">
            <v>140</v>
          </cell>
          <cell r="U846">
            <v>44544</v>
          </cell>
          <cell r="V846">
            <v>44546</v>
          </cell>
          <cell r="W846">
            <v>44773</v>
          </cell>
          <cell r="X846">
            <v>1434375950</v>
          </cell>
          <cell r="Y846" t="str">
            <v>Jaime Arcos Barajas</v>
          </cell>
          <cell r="Z846" t="str">
            <v>Profesional coordinación técnica Protección</v>
          </cell>
        </row>
        <row r="847">
          <cell r="B847" t="str">
            <v>76-170-846</v>
          </cell>
          <cell r="C847" t="str">
            <v>Valle</v>
          </cell>
          <cell r="D847" t="str">
            <v>Fundación para el desarrollo de la educación - FUNDAPRE</v>
          </cell>
          <cell r="E847" t="str">
            <v>890327635-0</v>
          </cell>
          <cell r="F847" t="str">
            <v>Holmes Andres Arroyave Angulo</v>
          </cell>
          <cell r="G847" t="str">
            <v>Sede Lourdes</v>
          </cell>
          <cell r="H847" t="str">
            <v>Carrera 70 No. 1A-30 Barrio Lourdes</v>
          </cell>
          <cell r="I847" t="str">
            <v>Cali</v>
          </cell>
          <cell r="J847" t="str">
            <v>Suroriental</v>
          </cell>
          <cell r="K847" t="str">
            <v>5567210 - 5580652</v>
          </cell>
          <cell r="L847">
            <v>3147712210</v>
          </cell>
          <cell r="M847" t="str">
            <v>fundapre_nna@hotmail.com; fundapre@hotmail.com; direccion@fundapre.org; externado913@fundapre.org</v>
          </cell>
          <cell r="N847" t="str">
            <v>SRD</v>
          </cell>
          <cell r="O847" t="str">
            <v>Externado</v>
          </cell>
          <cell r="P847" t="str">
            <v>Media jornada</v>
          </cell>
          <cell r="Q847" t="str">
            <v>Con PARD</v>
          </cell>
          <cell r="R847"/>
          <cell r="S847" t="str">
            <v>7600-631-2021</v>
          </cell>
          <cell r="T847">
            <v>50</v>
          </cell>
          <cell r="U847">
            <v>44544</v>
          </cell>
          <cell r="V847">
            <v>44546</v>
          </cell>
          <cell r="W847">
            <v>44773</v>
          </cell>
          <cell r="X847"/>
          <cell r="Y847" t="str">
            <v>Jaime Arcos Barajas</v>
          </cell>
          <cell r="Z847" t="str">
            <v>Profesional coordinación técnica Protección</v>
          </cell>
        </row>
        <row r="848">
          <cell r="B848" t="str">
            <v>76-170-847</v>
          </cell>
          <cell r="C848" t="str">
            <v>Valle</v>
          </cell>
          <cell r="D848" t="str">
            <v>Fundación para el desarrollo de la educación - FUNDAPRE</v>
          </cell>
          <cell r="E848" t="str">
            <v>890327635-0</v>
          </cell>
          <cell r="F848" t="str">
            <v>Holmes Andres Arroyave Angulo</v>
          </cell>
          <cell r="G848" t="str">
            <v>Sede Sucre</v>
          </cell>
          <cell r="H848" t="str">
            <v>Calle 19 No. 8-92 Barrio Sucre</v>
          </cell>
          <cell r="I848" t="str">
            <v>Cali</v>
          </cell>
          <cell r="J848" t="str">
            <v>Suroriental</v>
          </cell>
          <cell r="K848" t="str">
            <v>5567210 - 5580652</v>
          </cell>
          <cell r="L848">
            <v>3147712210</v>
          </cell>
          <cell r="M848" t="str">
            <v>fundapre_nna@hotmail.com; fundapre@hotmail.com; direccion@fundapre.org; externado913@fundapre.org</v>
          </cell>
          <cell r="N848" t="str">
            <v>SRD</v>
          </cell>
          <cell r="O848" t="str">
            <v>Externado</v>
          </cell>
          <cell r="P848" t="str">
            <v>Media jornada</v>
          </cell>
          <cell r="Q848" t="str">
            <v>Con PARD</v>
          </cell>
          <cell r="R848"/>
          <cell r="S848" t="str">
            <v>7600-631-2021</v>
          </cell>
          <cell r="T848">
            <v>50</v>
          </cell>
          <cell r="U848">
            <v>44544</v>
          </cell>
          <cell r="V848">
            <v>44546</v>
          </cell>
          <cell r="W848">
            <v>44773</v>
          </cell>
          <cell r="X848"/>
          <cell r="Y848" t="str">
            <v>Jaime Arcos Barajas</v>
          </cell>
          <cell r="Z848" t="str">
            <v>Profesional coordinación técnica Protección</v>
          </cell>
        </row>
        <row r="849">
          <cell r="B849" t="str">
            <v>76-170-848</v>
          </cell>
          <cell r="C849" t="str">
            <v>Valle</v>
          </cell>
          <cell r="D849" t="str">
            <v>Fundación para el desarrollo de la educación - FUNDAPRE</v>
          </cell>
          <cell r="E849" t="str">
            <v>890327635-0</v>
          </cell>
          <cell r="F849" t="str">
            <v>Holmes Andres Arroyave Angulo</v>
          </cell>
          <cell r="G849" t="str">
            <v>Sede Nuevo Latir</v>
          </cell>
          <cell r="H849" t="str">
            <v>Calle 76 No. 28-20 Barrio Alfonso Bonilla Aragon</v>
          </cell>
          <cell r="I849" t="str">
            <v>Cali</v>
          </cell>
          <cell r="J849" t="str">
            <v>Suroriental</v>
          </cell>
          <cell r="K849" t="str">
            <v>5567210 - 5580652</v>
          </cell>
          <cell r="L849">
            <v>3147712210</v>
          </cell>
          <cell r="M849" t="str">
            <v>fundapre_nna@hotmail.com; fundapre@hotmail.com; direccion@fundapre.org; externado913@fundapre.org</v>
          </cell>
          <cell r="N849" t="str">
            <v>SRD</v>
          </cell>
          <cell r="O849" t="str">
            <v>Externado</v>
          </cell>
          <cell r="P849" t="str">
            <v>Media jornada</v>
          </cell>
          <cell r="Q849" t="str">
            <v>Con PARD</v>
          </cell>
          <cell r="R849"/>
          <cell r="S849" t="str">
            <v>7600-631-2021</v>
          </cell>
          <cell r="T849">
            <v>110</v>
          </cell>
          <cell r="U849">
            <v>44544</v>
          </cell>
          <cell r="V849">
            <v>44546</v>
          </cell>
          <cell r="W849">
            <v>44773</v>
          </cell>
          <cell r="X849"/>
          <cell r="Y849" t="str">
            <v>Jaime Arcos Barajas</v>
          </cell>
          <cell r="Z849" t="str">
            <v>Profesional coordinación técnica Protección</v>
          </cell>
        </row>
        <row r="850">
          <cell r="B850" t="str">
            <v>76-9-849</v>
          </cell>
          <cell r="C850" t="str">
            <v>Valle</v>
          </cell>
          <cell r="D850" t="str">
            <v>Asociación creemos en ti</v>
          </cell>
          <cell r="E850" t="str">
            <v>830051999-1</v>
          </cell>
          <cell r="F850" t="str">
            <v>Martha Isabel Vargas Angel</v>
          </cell>
          <cell r="G850" t="str">
            <v>Sede Cali</v>
          </cell>
          <cell r="H850" t="str">
            <v>Carrera 43 No. 5C-47 Barrio Tequendama</v>
          </cell>
          <cell r="I850" t="str">
            <v>Cali</v>
          </cell>
          <cell r="J850" t="str">
            <v>Centro</v>
          </cell>
          <cell r="K850">
            <v>3808587</v>
          </cell>
          <cell r="L850"/>
          <cell r="M850" t="str">
            <v>asocreemosenticali@yahoo.es;laurispradilla9@hotmail.com</v>
          </cell>
          <cell r="N850" t="str">
            <v>SRD</v>
          </cell>
          <cell r="O850" t="str">
            <v>Apoyo psicológico especializado</v>
          </cell>
          <cell r="P850"/>
          <cell r="Q850" t="str">
            <v>Con PARD</v>
          </cell>
          <cell r="R850"/>
          <cell r="S850" t="str">
            <v>7600-632-2021</v>
          </cell>
          <cell r="T850">
            <v>437</v>
          </cell>
          <cell r="U850">
            <v>44544</v>
          </cell>
          <cell r="V850">
            <v>44546</v>
          </cell>
          <cell r="W850">
            <v>44773</v>
          </cell>
          <cell r="X850">
            <v>1557619000</v>
          </cell>
          <cell r="Y850" t="str">
            <v>Ivette Barrero Cabrera</v>
          </cell>
          <cell r="Z850" t="str">
            <v>Profesional coordinación técnica Protección</v>
          </cell>
        </row>
        <row r="851">
          <cell r="B851" t="str">
            <v>76-9-850</v>
          </cell>
          <cell r="C851" t="str">
            <v>Valle</v>
          </cell>
          <cell r="D851" t="str">
            <v>Asociación creemos en ti</v>
          </cell>
          <cell r="E851" t="str">
            <v>830051999-1</v>
          </cell>
          <cell r="F851" t="str">
            <v>Martha Isabel Vargas Angel</v>
          </cell>
          <cell r="G851" t="str">
            <v>Sede Jamundí</v>
          </cell>
          <cell r="H851" t="str">
            <v>Carrera 11 No. 8-42 Local 206</v>
          </cell>
          <cell r="I851" t="str">
            <v>Jamundí</v>
          </cell>
          <cell r="J851" t="str">
            <v>Centro</v>
          </cell>
          <cell r="K851">
            <v>3808587</v>
          </cell>
          <cell r="L851"/>
          <cell r="M851" t="str">
            <v>asocreemosenticali@yahoo.es;laurispradilla9@hotmail.com</v>
          </cell>
          <cell r="N851" t="str">
            <v>SRD</v>
          </cell>
          <cell r="O851" t="str">
            <v>Apoyo psicológico especializado</v>
          </cell>
          <cell r="P851"/>
          <cell r="Q851" t="str">
            <v>Con PARD</v>
          </cell>
          <cell r="R851"/>
          <cell r="S851" t="str">
            <v>7600-632-2021</v>
          </cell>
          <cell r="T851">
            <v>64</v>
          </cell>
          <cell r="U851">
            <v>44544</v>
          </cell>
          <cell r="V851">
            <v>44546</v>
          </cell>
          <cell r="W851">
            <v>44773</v>
          </cell>
          <cell r="X851"/>
          <cell r="Y851" t="str">
            <v>Ivette Barrero Cabrera</v>
          </cell>
          <cell r="Z851" t="str">
            <v>Profesional coordinación técnica Protección</v>
          </cell>
        </row>
        <row r="852">
          <cell r="B852" t="str">
            <v>76-9-851</v>
          </cell>
          <cell r="C852" t="str">
            <v>Valle</v>
          </cell>
          <cell r="D852" t="str">
            <v>Asociación creemos en ti</v>
          </cell>
          <cell r="E852" t="str">
            <v>830051999-1</v>
          </cell>
          <cell r="F852" t="str">
            <v>Martha Isabel Vargas Angel</v>
          </cell>
          <cell r="G852" t="str">
            <v>Sede Palmira</v>
          </cell>
          <cell r="H852" t="str">
            <v>Carrera 31 No. 28-16 Barrio Nuevo</v>
          </cell>
          <cell r="I852" t="str">
            <v>Palmira</v>
          </cell>
          <cell r="J852" t="str">
            <v>Centro</v>
          </cell>
          <cell r="K852">
            <v>3808587</v>
          </cell>
          <cell r="L852"/>
          <cell r="M852" t="str">
            <v>asocreemosenticali@yahoo.es;laurispradilla9@hotmail.com</v>
          </cell>
          <cell r="N852" t="str">
            <v>SRD</v>
          </cell>
          <cell r="O852" t="str">
            <v>Apoyo psicológico especializado</v>
          </cell>
          <cell r="P852"/>
          <cell r="Q852" t="str">
            <v>Con PARD</v>
          </cell>
          <cell r="R852"/>
          <cell r="S852" t="str">
            <v>7600-632-2021</v>
          </cell>
          <cell r="T852">
            <v>62</v>
          </cell>
          <cell r="U852">
            <v>44544</v>
          </cell>
          <cell r="V852">
            <v>44546</v>
          </cell>
          <cell r="W852">
            <v>44773</v>
          </cell>
          <cell r="X852"/>
          <cell r="Y852" t="str">
            <v>Ivette Barrero Cabrera</v>
          </cell>
          <cell r="Z852" t="str">
            <v>Profesional coordinación técnica Protección</v>
          </cell>
        </row>
        <row r="853">
          <cell r="B853" t="str">
            <v>76-9-852</v>
          </cell>
          <cell r="C853" t="str">
            <v>Valle</v>
          </cell>
          <cell r="D853" t="str">
            <v>Asociación creemos en ti</v>
          </cell>
          <cell r="E853" t="str">
            <v>830051999-1</v>
          </cell>
          <cell r="F853" t="str">
            <v>Martha Isabel Vargas Angel</v>
          </cell>
          <cell r="G853" t="str">
            <v>Sede Roldanillo</v>
          </cell>
          <cell r="H853" t="str">
            <v>Calle 8 No. 9-50 Local A7 Centro Comercial Lider</v>
          </cell>
          <cell r="I853" t="str">
            <v>Roldanillo</v>
          </cell>
          <cell r="J853" t="str">
            <v>Centro</v>
          </cell>
          <cell r="K853">
            <v>3808587</v>
          </cell>
          <cell r="L853"/>
          <cell r="M853" t="str">
            <v>asocreemosenticali@yahoo.es;laurispradilla9@hotmail.com</v>
          </cell>
          <cell r="N853" t="str">
            <v>SRD</v>
          </cell>
          <cell r="O853" t="str">
            <v>Apoyo psicológico especializado</v>
          </cell>
          <cell r="P853"/>
          <cell r="Q853" t="str">
            <v>Con PARD</v>
          </cell>
          <cell r="R853"/>
          <cell r="S853" t="str">
            <v>7600-632-2021</v>
          </cell>
          <cell r="T853">
            <v>54</v>
          </cell>
          <cell r="U853">
            <v>44544</v>
          </cell>
          <cell r="V853">
            <v>44546</v>
          </cell>
          <cell r="W853">
            <v>44773</v>
          </cell>
          <cell r="X853"/>
          <cell r="Y853" t="str">
            <v>Ivette Barrero Cabrera</v>
          </cell>
          <cell r="Z853" t="str">
            <v>Profesional coordinación técnica Protección</v>
          </cell>
        </row>
        <row r="854">
          <cell r="B854" t="str">
            <v>76-9-853</v>
          </cell>
          <cell r="C854" t="str">
            <v>Valle</v>
          </cell>
          <cell r="D854" t="str">
            <v>Asociación creemos en ti</v>
          </cell>
          <cell r="E854" t="str">
            <v>830051999-1</v>
          </cell>
          <cell r="F854" t="str">
            <v>Martha Isabel Vargas Angel</v>
          </cell>
          <cell r="G854" t="str">
            <v>Sede Tulua</v>
          </cell>
          <cell r="H854" t="str">
            <v>Carrera 27 No. 24-63 Oficina 102</v>
          </cell>
          <cell r="I854" t="str">
            <v>Tuluá</v>
          </cell>
          <cell r="J854" t="str">
            <v>Centro</v>
          </cell>
          <cell r="K854">
            <v>3808587</v>
          </cell>
          <cell r="L854"/>
          <cell r="M854" t="str">
            <v>asocreemosenticali@yahoo.es;laurispradilla9@hotmail.com</v>
          </cell>
          <cell r="N854" t="str">
            <v>SRD</v>
          </cell>
          <cell r="O854" t="str">
            <v>Apoyo psicológico especializado</v>
          </cell>
          <cell r="P854"/>
          <cell r="Q854" t="str">
            <v>Con PARD</v>
          </cell>
          <cell r="R854"/>
          <cell r="S854" t="str">
            <v>7600-632-2021</v>
          </cell>
          <cell r="T854">
            <v>108</v>
          </cell>
          <cell r="U854">
            <v>44544</v>
          </cell>
          <cell r="V854">
            <v>44546</v>
          </cell>
          <cell r="W854">
            <v>44773</v>
          </cell>
          <cell r="X854"/>
          <cell r="Y854" t="str">
            <v>Ivette Barrero Cabrera</v>
          </cell>
          <cell r="Z854" t="str">
            <v>Profesional coordinación técnica Protección</v>
          </cell>
        </row>
        <row r="855">
          <cell r="B855" t="str">
            <v>76-212-854</v>
          </cell>
          <cell r="C855" t="str">
            <v>Valle</v>
          </cell>
          <cell r="D855" t="str">
            <v>Fundación taller del maestro</v>
          </cell>
          <cell r="E855" t="str">
            <v>805029013-2</v>
          </cell>
          <cell r="F855" t="str">
            <v>Camilo Ernesto Alvarado Osorio</v>
          </cell>
          <cell r="G855" t="str">
            <v>Casa Egreso</v>
          </cell>
          <cell r="H855" t="str">
            <v>Calle 5B1 No. 30-17 Barrio San Fernando</v>
          </cell>
          <cell r="I855" t="str">
            <v>Cali</v>
          </cell>
          <cell r="J855" t="str">
            <v>Centro</v>
          </cell>
          <cell r="K855">
            <v>8899053</v>
          </cell>
          <cell r="L855"/>
          <cell r="M855" t="str">
            <v>fundacioneltallerdelmaestro@hotmail.com; tallerdelmaestro.coord@hotmail.com</v>
          </cell>
          <cell r="N855" t="str">
            <v>SRD</v>
          </cell>
          <cell r="O855" t="str">
            <v>Internado</v>
          </cell>
          <cell r="P855"/>
          <cell r="Q855" t="str">
            <v>Con PARD</v>
          </cell>
          <cell r="R855"/>
          <cell r="S855" t="str">
            <v>7600-633-2021</v>
          </cell>
          <cell r="T855">
            <v>40</v>
          </cell>
          <cell r="U855">
            <v>44545</v>
          </cell>
          <cell r="V855">
            <v>44546</v>
          </cell>
          <cell r="W855">
            <v>44773</v>
          </cell>
          <cell r="X855">
            <v>448562120</v>
          </cell>
          <cell r="Y855" t="str">
            <v>Jaime Arcos Barajas</v>
          </cell>
          <cell r="Z855" t="str">
            <v>Profesional coordinación técnica Protección</v>
          </cell>
        </row>
        <row r="856">
          <cell r="B856" t="str">
            <v>76-223-855</v>
          </cell>
          <cell r="C856" t="str">
            <v>Valle</v>
          </cell>
          <cell r="D856" t="str">
            <v>Hogar juvenil campesino la Leonera</v>
          </cell>
          <cell r="E856" t="str">
            <v>805003462-3</v>
          </cell>
          <cell r="F856" t="str">
            <v>Tomas Dorian Muñoz Lucio</v>
          </cell>
          <cell r="G856"/>
          <cell r="H856" t="str">
            <v>Corregimiento La Leonera</v>
          </cell>
          <cell r="I856" t="str">
            <v>Cali</v>
          </cell>
          <cell r="J856" t="str">
            <v>Centro</v>
          </cell>
          <cell r="K856">
            <v>8927239</v>
          </cell>
          <cell r="L856" t="str">
            <v>3165299791 - 3188684543 - 3147680411</v>
          </cell>
          <cell r="M856" t="str">
            <v>hjcleonera@hotmail.es</v>
          </cell>
          <cell r="N856" t="str">
            <v>SRD</v>
          </cell>
          <cell r="O856" t="str">
            <v>Externado</v>
          </cell>
          <cell r="P856" t="str">
            <v>Media jornada</v>
          </cell>
          <cell r="Q856" t="str">
            <v>Con PARD</v>
          </cell>
          <cell r="R856"/>
          <cell r="S856" t="str">
            <v>7600-634-2021</v>
          </cell>
          <cell r="T856">
            <v>40</v>
          </cell>
          <cell r="U856">
            <v>44544</v>
          </cell>
          <cell r="V856">
            <v>44546</v>
          </cell>
          <cell r="W856">
            <v>44773</v>
          </cell>
          <cell r="X856">
            <v>163928680</v>
          </cell>
          <cell r="Y856" t="str">
            <v>Angela Alejandra Gomez Cruz</v>
          </cell>
          <cell r="Z856" t="str">
            <v>Profesional coordinación técnica Protección</v>
          </cell>
        </row>
        <row r="857">
          <cell r="B857" t="str">
            <v>76-23-856</v>
          </cell>
          <cell r="C857" t="str">
            <v>Valle</v>
          </cell>
          <cell r="D857" t="str">
            <v>Asociación para la salud mental infantil y del adolescente - SIMA</v>
          </cell>
          <cell r="E857" t="str">
            <v>800106362-1</v>
          </cell>
          <cell r="F857" t="str">
            <v>Orlando Solarte Santanilla</v>
          </cell>
          <cell r="G857"/>
          <cell r="H857" t="str">
            <v>Calle 4 No. 57-38 Barrio Cuarto de Legua</v>
          </cell>
          <cell r="I857" t="str">
            <v>Cali</v>
          </cell>
          <cell r="J857" t="str">
            <v>Centro</v>
          </cell>
          <cell r="K857" t="str">
            <v>5134793 - 6805704 - 3962978</v>
          </cell>
          <cell r="L857">
            <v>3174313924</v>
          </cell>
          <cell r="M857" t="str">
            <v>sima19902009@hotmail.com</v>
          </cell>
          <cell r="N857" t="str">
            <v>SRD</v>
          </cell>
          <cell r="O857" t="str">
            <v>Intervención de apoyo psicosocial</v>
          </cell>
          <cell r="P857"/>
          <cell r="Q857" t="str">
            <v>Con PARD</v>
          </cell>
          <cell r="R857"/>
          <cell r="S857" t="str">
            <v>7600-635-2021</v>
          </cell>
          <cell r="T857">
            <v>250</v>
          </cell>
          <cell r="U857">
            <v>44546</v>
          </cell>
          <cell r="V857">
            <v>44546</v>
          </cell>
          <cell r="W857">
            <v>44773</v>
          </cell>
          <cell r="X857">
            <v>666145875</v>
          </cell>
          <cell r="Y857" t="str">
            <v>Claritza Ines Portocarrero Granja</v>
          </cell>
          <cell r="Z857" t="str">
            <v>Profesional coordinación técnica Protección</v>
          </cell>
        </row>
        <row r="858">
          <cell r="B858" t="str">
            <v>76-28-857</v>
          </cell>
          <cell r="C858" t="str">
            <v>Valle</v>
          </cell>
          <cell r="D858" t="str">
            <v>Casa de protección del menor nuestra señora del Palmar</v>
          </cell>
          <cell r="E858" t="str">
            <v>891380077-9</v>
          </cell>
          <cell r="F858" t="str">
            <v>Maria Elena Valencia Duque</v>
          </cell>
          <cell r="G858"/>
          <cell r="H858" t="str">
            <v>Calle 31 No. 1-16 Barrio el Bosque</v>
          </cell>
          <cell r="I858" t="str">
            <v>Palmira</v>
          </cell>
          <cell r="J858" t="str">
            <v>Palmira</v>
          </cell>
          <cell r="K858" t="str">
            <v>2732794 - 2734796</v>
          </cell>
          <cell r="L858"/>
          <cell r="M858" t="str">
            <v>capro_ongpal@hotmail.com</v>
          </cell>
          <cell r="N858" t="str">
            <v>SRD</v>
          </cell>
          <cell r="O858" t="str">
            <v>Internado</v>
          </cell>
          <cell r="P858"/>
          <cell r="Q858" t="str">
            <v>Con PARD</v>
          </cell>
          <cell r="R858"/>
          <cell r="S858" t="str">
            <v>7600-636-2021</v>
          </cell>
          <cell r="T858">
            <v>50</v>
          </cell>
          <cell r="U858">
            <v>44545</v>
          </cell>
          <cell r="V858">
            <v>44546</v>
          </cell>
          <cell r="W858">
            <v>44773</v>
          </cell>
          <cell r="X858">
            <v>560702650</v>
          </cell>
          <cell r="Y858" t="str">
            <v>Sandra Isabel Pabuena</v>
          </cell>
          <cell r="Z858" t="str">
            <v>Coordinador centro zonal</v>
          </cell>
        </row>
        <row r="859">
          <cell r="B859" t="str">
            <v>76-182-858</v>
          </cell>
          <cell r="C859" t="str">
            <v>Valle</v>
          </cell>
          <cell r="D859" t="str">
            <v>Fundación para la orientación familiar - FUNOF</v>
          </cell>
          <cell r="E859" t="str">
            <v>891310770-2</v>
          </cell>
          <cell r="F859" t="str">
            <v>Astrid Elena Sevilla Lopez</v>
          </cell>
          <cell r="G859" t="str">
            <v>Sede Cali</v>
          </cell>
          <cell r="H859" t="str">
            <v>Diagonal 50 No. 12-15 Oeste</v>
          </cell>
          <cell r="I859" t="str">
            <v>Cali</v>
          </cell>
          <cell r="J859" t="str">
            <v>Centro</v>
          </cell>
          <cell r="K859" t="str">
            <v>6661473 - 6661608 - 6659931</v>
          </cell>
          <cell r="L859">
            <v>3207882993</v>
          </cell>
          <cell r="M859" t="str">
            <v>coordinacionproteccion@funof.org; funof@funof.org;www.fnof.org</v>
          </cell>
          <cell r="N859" t="str">
            <v>SRD</v>
          </cell>
          <cell r="O859" t="str">
            <v>Intervención de apoyo psicosocial</v>
          </cell>
          <cell r="P859"/>
          <cell r="Q859" t="str">
            <v>Con PARD</v>
          </cell>
          <cell r="R859"/>
          <cell r="S859" t="str">
            <v>7600-637-2021</v>
          </cell>
          <cell r="T859">
            <v>70</v>
          </cell>
          <cell r="U859">
            <v>44544</v>
          </cell>
          <cell r="V859">
            <v>44546</v>
          </cell>
          <cell r="W859">
            <v>44773</v>
          </cell>
          <cell r="X859">
            <v>293104185</v>
          </cell>
          <cell r="Y859" t="str">
            <v>Angela Alejandra Gomez Cruz</v>
          </cell>
          <cell r="Z859" t="str">
            <v>Profesional coordinación técnica Protección</v>
          </cell>
        </row>
        <row r="860">
          <cell r="B860" t="str">
            <v>76-182-859</v>
          </cell>
          <cell r="C860" t="str">
            <v>Valle</v>
          </cell>
          <cell r="D860" t="str">
            <v>Fundación para la orientación familiar - FUNOF</v>
          </cell>
          <cell r="E860" t="str">
            <v>891310770-2</v>
          </cell>
          <cell r="F860" t="str">
            <v>Astrid Elena Sevilla Lopez</v>
          </cell>
          <cell r="G860" t="str">
            <v>Sede Jamundí</v>
          </cell>
          <cell r="H860" t="str">
            <v>Carrera 15A No. 17-142 Barrio la Pradera</v>
          </cell>
          <cell r="I860" t="str">
            <v>Jamundí</v>
          </cell>
          <cell r="J860" t="str">
            <v>Centro</v>
          </cell>
          <cell r="K860" t="str">
            <v>6661473 - 6661608 - 6659931</v>
          </cell>
          <cell r="L860">
            <v>3207882993</v>
          </cell>
          <cell r="M860" t="str">
            <v>coordinacionproteccion@funof.org; funof@funof.org;www.fnof.org</v>
          </cell>
          <cell r="N860" t="str">
            <v>SRD</v>
          </cell>
          <cell r="O860" t="str">
            <v>Intervención de apoyo psicosocial</v>
          </cell>
          <cell r="P860"/>
          <cell r="Q860" t="str">
            <v>Con PARD</v>
          </cell>
          <cell r="R860"/>
          <cell r="S860" t="str">
            <v>7600-637-2021</v>
          </cell>
          <cell r="T860">
            <v>40</v>
          </cell>
          <cell r="U860">
            <v>44544</v>
          </cell>
          <cell r="V860">
            <v>44546</v>
          </cell>
          <cell r="W860">
            <v>44773</v>
          </cell>
          <cell r="X860"/>
          <cell r="Y860" t="str">
            <v>Angela Alejandra Gomez Cruz</v>
          </cell>
          <cell r="Z860" t="str">
            <v>Profesional coordinación técnica Protección</v>
          </cell>
        </row>
        <row r="861">
          <cell r="B861" t="str">
            <v>76-169-860</v>
          </cell>
          <cell r="C861" t="str">
            <v>Valle</v>
          </cell>
          <cell r="D861" t="str">
            <v>Fundación para el bienestar y desarrollo social - FUNBISOCIAL</v>
          </cell>
          <cell r="E861" t="str">
            <v>900333981-4</v>
          </cell>
          <cell r="F861" t="str">
            <v>Rosa Inyailuz Jordan Lobón</v>
          </cell>
          <cell r="G861"/>
          <cell r="H861" t="str">
            <v>Calle 13 No. 10-191 Callejón Gonzalez Corregimiento de Rozo</v>
          </cell>
          <cell r="I861" t="str">
            <v>Palmira</v>
          </cell>
          <cell r="J861" t="str">
            <v>Palmira</v>
          </cell>
          <cell r="K861"/>
          <cell r="L861">
            <v>3153474432</v>
          </cell>
          <cell r="M861" t="str">
            <v>funbisocialsedeparaiso@gmail.com</v>
          </cell>
          <cell r="N861" t="str">
            <v>SRD</v>
          </cell>
          <cell r="O861" t="str">
            <v>Internado</v>
          </cell>
          <cell r="P861"/>
          <cell r="Q861" t="str">
            <v>Discapacidad</v>
          </cell>
          <cell r="R861" t="str">
            <v>Psicosocial</v>
          </cell>
          <cell r="S861" t="str">
            <v>7600-638-2021</v>
          </cell>
          <cell r="T861">
            <v>132</v>
          </cell>
          <cell r="U861">
            <v>44545</v>
          </cell>
          <cell r="V861">
            <v>44546</v>
          </cell>
          <cell r="W861">
            <v>44773</v>
          </cell>
          <cell r="X861">
            <v>2459684916</v>
          </cell>
          <cell r="Y861" t="str">
            <v>Sandra Isabel Pabuena</v>
          </cell>
          <cell r="Z861" t="str">
            <v>Coordinador centro zonal</v>
          </cell>
        </row>
        <row r="862">
          <cell r="B862" t="str">
            <v>76-10-861</v>
          </cell>
          <cell r="C862" t="str">
            <v>Valle</v>
          </cell>
          <cell r="D862" t="str">
            <v>Asociación cristiana de jóvenes - ACJ</v>
          </cell>
          <cell r="E862" t="str">
            <v>890327568-5</v>
          </cell>
          <cell r="F862" t="str">
            <v>Jenny Lopez Torres</v>
          </cell>
          <cell r="G862" t="str">
            <v>Sede El Jordan</v>
          </cell>
          <cell r="H862" t="str">
            <v>Carrera 94A No. 2-16 Barrio Jordan</v>
          </cell>
          <cell r="I862" t="str">
            <v>Cali</v>
          </cell>
          <cell r="J862" t="str">
            <v>Centro</v>
          </cell>
          <cell r="K862" t="str">
            <v>5130719 - 5518204 - 3153033</v>
          </cell>
          <cell r="L862"/>
          <cell r="M862" t="str">
            <v>ymcacali@ymcacali.org; directora@ymcacali.org</v>
          </cell>
          <cell r="N862" t="str">
            <v>SRD</v>
          </cell>
          <cell r="O862" t="str">
            <v>Externado</v>
          </cell>
          <cell r="P862" t="str">
            <v>Media jornada</v>
          </cell>
          <cell r="Q862" t="str">
            <v>Con PARD</v>
          </cell>
          <cell r="R862"/>
          <cell r="S862" t="str">
            <v>7600-639-2021</v>
          </cell>
          <cell r="T862">
            <v>60</v>
          </cell>
          <cell r="U862">
            <v>44545</v>
          </cell>
          <cell r="V862">
            <v>44546</v>
          </cell>
          <cell r="W862">
            <v>44773</v>
          </cell>
          <cell r="X862">
            <v>860625570</v>
          </cell>
          <cell r="Y862" t="str">
            <v>Claritza Ines Portocarrero Granja</v>
          </cell>
          <cell r="Z862" t="str">
            <v>Profesional coordinación técnica Protección</v>
          </cell>
        </row>
        <row r="863">
          <cell r="B863" t="str">
            <v>76-10-862</v>
          </cell>
          <cell r="C863" t="str">
            <v>Valle</v>
          </cell>
          <cell r="D863" t="str">
            <v>Asociación cristiana de jóvenes - ACJ</v>
          </cell>
          <cell r="E863" t="str">
            <v>890327568-5</v>
          </cell>
          <cell r="F863" t="str">
            <v>Jenny Lopez Torres</v>
          </cell>
          <cell r="G863" t="str">
            <v>Sede Bonilla Aragón</v>
          </cell>
          <cell r="H863" t="str">
            <v>Carrera 27 No. 86-04 Segundo Y Tercer Piso Barrio Alfonso Bonilla Aragón</v>
          </cell>
          <cell r="I863" t="str">
            <v>Cali</v>
          </cell>
          <cell r="J863" t="str">
            <v>Suroriental</v>
          </cell>
          <cell r="K863" t="str">
            <v>5130719 - 5518204 - 3153034</v>
          </cell>
          <cell r="L863">
            <v>3164526209</v>
          </cell>
          <cell r="M863" t="str">
            <v>ymcacali@ymcacali.org; directora@ymcacali.org</v>
          </cell>
          <cell r="N863" t="str">
            <v>SRD</v>
          </cell>
          <cell r="O863" t="str">
            <v>Externado</v>
          </cell>
          <cell r="P863" t="str">
            <v>Media jornada</v>
          </cell>
          <cell r="Q863" t="str">
            <v>Con PARD</v>
          </cell>
          <cell r="R863"/>
          <cell r="S863" t="str">
            <v>7600-639-2021</v>
          </cell>
          <cell r="T863">
            <v>100</v>
          </cell>
          <cell r="U863">
            <v>44545</v>
          </cell>
          <cell r="V863">
            <v>44546</v>
          </cell>
          <cell r="W863">
            <v>44773</v>
          </cell>
          <cell r="X863"/>
          <cell r="Y863" t="str">
            <v>Claritza Ines Portocarrero Granja</v>
          </cell>
          <cell r="Z863" t="str">
            <v>Profesional coordinación técnica Protección</v>
          </cell>
        </row>
        <row r="864">
          <cell r="B864" t="str">
            <v>76-10-863</v>
          </cell>
          <cell r="C864" t="str">
            <v>Valle</v>
          </cell>
          <cell r="D864" t="str">
            <v>Asociación cristiana de jóvenes - ACJ</v>
          </cell>
          <cell r="E864" t="str">
            <v>890327568-5</v>
          </cell>
          <cell r="F864" t="str">
            <v>Jenny Lopez Torres</v>
          </cell>
          <cell r="G864" t="str">
            <v>Sede Doce De Octubre</v>
          </cell>
          <cell r="H864" t="str">
            <v>Calle 50 No. 28D-28 Barrio Doce de Octubre</v>
          </cell>
          <cell r="I864" t="str">
            <v>Cali</v>
          </cell>
          <cell r="J864" t="str">
            <v>Suroriental</v>
          </cell>
          <cell r="K864" t="str">
            <v>5130719 - 5518204 - 3153033</v>
          </cell>
          <cell r="L864">
            <v>3164715540</v>
          </cell>
          <cell r="M864" t="str">
            <v>ymcacali@ymcacali.org; directora@ymcacali.org</v>
          </cell>
          <cell r="N864" t="str">
            <v>SRD</v>
          </cell>
          <cell r="O864" t="str">
            <v>Externado</v>
          </cell>
          <cell r="P864" t="str">
            <v>Media jornada</v>
          </cell>
          <cell r="Q864" t="str">
            <v>Con PARD</v>
          </cell>
          <cell r="R864"/>
          <cell r="S864" t="str">
            <v>7600-639-2021</v>
          </cell>
          <cell r="T864">
            <v>50</v>
          </cell>
          <cell r="U864">
            <v>44545</v>
          </cell>
          <cell r="V864">
            <v>44546</v>
          </cell>
          <cell r="W864">
            <v>44773</v>
          </cell>
          <cell r="X864"/>
          <cell r="Y864" t="str">
            <v>Claritza Ines Portocarrero Granja</v>
          </cell>
          <cell r="Z864" t="str">
            <v>Profesional coordinación técnica Protección</v>
          </cell>
        </row>
        <row r="865">
          <cell r="B865" t="str">
            <v>76-169-864</v>
          </cell>
          <cell r="C865" t="str">
            <v>Valle</v>
          </cell>
          <cell r="D865" t="str">
            <v>Fundación para el bienestar y desarrollo social - FUNBISOCIAL</v>
          </cell>
          <cell r="E865" t="str">
            <v>900333981-4</v>
          </cell>
          <cell r="F865" t="str">
            <v>Rosa Inyailuz Jordan Lobón</v>
          </cell>
          <cell r="G865"/>
          <cell r="H865" t="str">
            <v>Avenida 9 No. 7A-21 Corregimiento de Rozo</v>
          </cell>
          <cell r="I865" t="str">
            <v>Palmira</v>
          </cell>
          <cell r="J865" t="str">
            <v>Palmira</v>
          </cell>
          <cell r="K865"/>
          <cell r="L865">
            <v>3205029232</v>
          </cell>
          <cell r="M865" t="str">
            <v>funbisocial@gmail.com</v>
          </cell>
          <cell r="N865" t="str">
            <v>SRD</v>
          </cell>
          <cell r="O865" t="str">
            <v>Internado</v>
          </cell>
          <cell r="P865"/>
          <cell r="Q865" t="str">
            <v>Con PARD</v>
          </cell>
          <cell r="R865"/>
          <cell r="S865" t="str">
            <v>7600-640-2021</v>
          </cell>
          <cell r="T865">
            <v>150</v>
          </cell>
          <cell r="U865">
            <v>44545</v>
          </cell>
          <cell r="V865">
            <v>44546</v>
          </cell>
          <cell r="W865">
            <v>44773</v>
          </cell>
          <cell r="X865">
            <v>1682107950</v>
          </cell>
          <cell r="Y865" t="str">
            <v>Sandra Isabel Pabuena</v>
          </cell>
          <cell r="Z865" t="str">
            <v>Coordinador centro zonal</v>
          </cell>
        </row>
        <row r="866">
          <cell r="B866" t="str">
            <v>76-83-865</v>
          </cell>
          <cell r="C866" t="str">
            <v>Valle</v>
          </cell>
          <cell r="D866" t="str">
            <v>Fundación ayuda a la infancia hogar Bambi - Chiquitines</v>
          </cell>
          <cell r="E866" t="str">
            <v>890319720-5</v>
          </cell>
          <cell r="F866" t="str">
            <v>Gonzalo Gutierrez Lleras</v>
          </cell>
          <cell r="G866" t="str">
            <v>Sede Pance</v>
          </cell>
          <cell r="H866" t="str">
            <v>Calle 22 No. 126-54 Avenida el Banco Pance</v>
          </cell>
          <cell r="I866" t="str">
            <v>Cali</v>
          </cell>
          <cell r="J866" t="str">
            <v>Centro</v>
          </cell>
          <cell r="K866">
            <v>5551485</v>
          </cell>
          <cell r="L866"/>
          <cell r="M866" t="str">
            <v>atencionintegral@bambichiquitines.org</v>
          </cell>
          <cell r="N866" t="str">
            <v>SRD</v>
          </cell>
          <cell r="O866" t="str">
            <v>Internado</v>
          </cell>
          <cell r="P866"/>
          <cell r="Q866" t="str">
            <v>Con PARD</v>
          </cell>
          <cell r="R866"/>
          <cell r="S866" t="str">
            <v>7600-641-2021</v>
          </cell>
          <cell r="T866">
            <v>100</v>
          </cell>
          <cell r="U866">
            <v>44545</v>
          </cell>
          <cell r="V866">
            <v>44546</v>
          </cell>
          <cell r="W866">
            <v>44773</v>
          </cell>
          <cell r="X866">
            <v>1220439050</v>
          </cell>
          <cell r="Y866" t="str">
            <v>Claritza Ines Portocarrero Granja</v>
          </cell>
          <cell r="Z866" t="str">
            <v>Profesional coordinación técnica Protección</v>
          </cell>
        </row>
        <row r="867">
          <cell r="B867" t="str">
            <v>76-10-866</v>
          </cell>
          <cell r="C867" t="str">
            <v>Valle</v>
          </cell>
          <cell r="D867" t="str">
            <v>Asociación cristiana de jóvenes - ACJ</v>
          </cell>
          <cell r="E867" t="str">
            <v>890327568-5</v>
          </cell>
          <cell r="F867" t="str">
            <v>Jenny Lopez Torres</v>
          </cell>
          <cell r="G867"/>
          <cell r="H867" t="str">
            <v>Calle 100 No. 26 B1-63 Barrio Puertas del Sol Sector 4</v>
          </cell>
          <cell r="I867" t="str">
            <v>Cali</v>
          </cell>
          <cell r="J867" t="str">
            <v>Suroriental</v>
          </cell>
          <cell r="K867" t="str">
            <v>5130719 - 5518204 - 3153033</v>
          </cell>
          <cell r="L867"/>
          <cell r="M867" t="str">
            <v>ymcacali@ymcacali.org; directora@ymcacali.org</v>
          </cell>
          <cell r="N867" t="str">
            <v>SRD</v>
          </cell>
          <cell r="O867" t="str">
            <v>Intervención de apoyo psicosocial</v>
          </cell>
          <cell r="P867"/>
          <cell r="Q867" t="str">
            <v>Con PARD</v>
          </cell>
          <cell r="R867"/>
          <cell r="S867" t="str">
            <v>7600-642-2021</v>
          </cell>
          <cell r="T867">
            <v>175</v>
          </cell>
          <cell r="U867">
            <v>44545</v>
          </cell>
          <cell r="V867">
            <v>44546</v>
          </cell>
          <cell r="W867">
            <v>44773</v>
          </cell>
          <cell r="X867">
            <v>466302112.5</v>
          </cell>
          <cell r="Y867" t="str">
            <v>Ivette Barrero Cabrera</v>
          </cell>
          <cell r="Z867" t="str">
            <v>Profesional coordinación técnica Protección</v>
          </cell>
        </row>
        <row r="868">
          <cell r="B868" t="str">
            <v>76-77-867</v>
          </cell>
          <cell r="C868" t="str">
            <v>Valle</v>
          </cell>
          <cell r="D868" t="str">
            <v>Corporación unida por el desarrollo - CORPUDESA</v>
          </cell>
          <cell r="E868" t="str">
            <v>900208959-7</v>
          </cell>
          <cell r="F868" t="str">
            <v>Adrian Eduardo Ocampo Escobar</v>
          </cell>
          <cell r="G868" t="str">
            <v>Sede Manuela Beltrán</v>
          </cell>
          <cell r="H868" t="str">
            <v>Calle 112 No. 26Q-87 Barrio Manuela Beltran</v>
          </cell>
          <cell r="I868" t="str">
            <v>Cali</v>
          </cell>
          <cell r="J868" t="str">
            <v>Suroriental</v>
          </cell>
          <cell r="K868">
            <v>4444719</v>
          </cell>
          <cell r="L868">
            <v>3006535283</v>
          </cell>
          <cell r="M868" t="str">
            <v>corpudesa@gmail.com; corpudesatalentohumano@gmail.com</v>
          </cell>
          <cell r="N868" t="str">
            <v>SRD</v>
          </cell>
          <cell r="O868" t="str">
            <v>Externado</v>
          </cell>
          <cell r="P868" t="str">
            <v>Media jornada</v>
          </cell>
          <cell r="Q868" t="str">
            <v>Con PARD</v>
          </cell>
          <cell r="R868"/>
          <cell r="S868" t="str">
            <v>7600-643-2021</v>
          </cell>
          <cell r="T868">
            <v>100</v>
          </cell>
          <cell r="U868">
            <v>44545</v>
          </cell>
          <cell r="V868">
            <v>44546</v>
          </cell>
          <cell r="W868">
            <v>44773</v>
          </cell>
          <cell r="X868">
            <v>409821700</v>
          </cell>
          <cell r="Y868" t="str">
            <v>Ivette Barrero Cabrera</v>
          </cell>
          <cell r="Z868" t="str">
            <v>Profesional coordinación técnica Protección</v>
          </cell>
        </row>
        <row r="869">
          <cell r="B869" t="str">
            <v>76-171-868</v>
          </cell>
          <cell r="C869" t="str">
            <v>Valle</v>
          </cell>
          <cell r="D869" t="str">
            <v>Fundación para el desarrollo de la niñez desamparada y el fomento del bienestar social - FUNDENID</v>
          </cell>
          <cell r="E869" t="str">
            <v>805017786-5</v>
          </cell>
          <cell r="F869" t="str">
            <v>Andrea Leudo Perez</v>
          </cell>
          <cell r="G869" t="str">
            <v>Sede Cordoba</v>
          </cell>
          <cell r="H869" t="str">
            <v>Calle 55C No. 47-79 Barrio Reservados de Ciudad Córdoba</v>
          </cell>
          <cell r="I869" t="str">
            <v>Cali</v>
          </cell>
          <cell r="J869" t="str">
            <v>Suroriental</v>
          </cell>
          <cell r="K869">
            <v>4035132</v>
          </cell>
          <cell r="L869">
            <v>3188421980</v>
          </cell>
          <cell r="M869" t="str">
            <v>fundenid@hotmail.com</v>
          </cell>
          <cell r="N869" t="str">
            <v>SRD</v>
          </cell>
          <cell r="O869" t="str">
            <v>Externado</v>
          </cell>
          <cell r="P869" t="str">
            <v>Media jornada</v>
          </cell>
          <cell r="Q869" t="str">
            <v>Con PARD</v>
          </cell>
          <cell r="R869"/>
          <cell r="S869" t="str">
            <v>7600-644-2021</v>
          </cell>
          <cell r="T869">
            <v>117</v>
          </cell>
          <cell r="U869">
            <v>44545</v>
          </cell>
          <cell r="V869">
            <v>44546</v>
          </cell>
          <cell r="W869">
            <v>44773</v>
          </cell>
          <cell r="X869">
            <v>807348749</v>
          </cell>
          <cell r="Y869" t="str">
            <v>Jaime Arcos Barajas</v>
          </cell>
          <cell r="Z869" t="str">
            <v>Profesional coordinación técnica Protección</v>
          </cell>
        </row>
        <row r="870">
          <cell r="B870" t="str">
            <v>76-171-869</v>
          </cell>
          <cell r="C870" t="str">
            <v>Valle</v>
          </cell>
          <cell r="D870" t="str">
            <v>Fundación para el desarrollo de la niñez desamparada y el fomento del bienestar social - FUNDENID</v>
          </cell>
          <cell r="E870" t="str">
            <v>805017786-5</v>
          </cell>
          <cell r="F870" t="str">
            <v>Andrea Leudo Perez</v>
          </cell>
          <cell r="G870" t="str">
            <v>Sede Laureano Gomez</v>
          </cell>
          <cell r="H870" t="str">
            <v>Calle 54 No. 32A-89 Barrio Laureano Gomez</v>
          </cell>
          <cell r="I870" t="str">
            <v>Cali</v>
          </cell>
          <cell r="J870" t="str">
            <v>Suroriental</v>
          </cell>
          <cell r="K870">
            <v>4035132</v>
          </cell>
          <cell r="L870">
            <v>3188421980</v>
          </cell>
          <cell r="M870" t="str">
            <v>fundenid@hotmail.com</v>
          </cell>
          <cell r="N870" t="str">
            <v>SRD</v>
          </cell>
          <cell r="O870" t="str">
            <v>Externado</v>
          </cell>
          <cell r="P870" t="str">
            <v>Media jornada</v>
          </cell>
          <cell r="Q870" t="str">
            <v>Con PARD</v>
          </cell>
          <cell r="R870"/>
          <cell r="S870" t="str">
            <v>7600-644-2021</v>
          </cell>
          <cell r="T870">
            <v>80</v>
          </cell>
          <cell r="U870">
            <v>44545</v>
          </cell>
          <cell r="V870">
            <v>44546</v>
          </cell>
          <cell r="W870">
            <v>44773</v>
          </cell>
          <cell r="X870"/>
          <cell r="Y870" t="str">
            <v>Jaime Arcos Barajas</v>
          </cell>
          <cell r="Z870" t="str">
            <v>Profesional coordinación técnica Protección</v>
          </cell>
        </row>
        <row r="871">
          <cell r="B871" t="str">
            <v>76-72-870</v>
          </cell>
          <cell r="C871" t="str">
            <v>Valle</v>
          </cell>
          <cell r="D871" t="str">
            <v>Corporación presencia para el ejercicio de los derechos humanos económicos sociales culturales y ambientales - PREDHESCA</v>
          </cell>
          <cell r="E871" t="str">
            <v>900118249-1</v>
          </cell>
          <cell r="F871" t="str">
            <v>Betty Alarcon Afiuni</v>
          </cell>
          <cell r="G871"/>
          <cell r="H871" t="str">
            <v>Carrera 41D No. 48-05 Barrio el Vallado</v>
          </cell>
          <cell r="I871" t="str">
            <v>Cali</v>
          </cell>
          <cell r="J871" t="str">
            <v>Suroriental</v>
          </cell>
          <cell r="K871">
            <v>3386165</v>
          </cell>
          <cell r="L871">
            <v>3122961097</v>
          </cell>
          <cell r="M871" t="str">
            <v>predhesca@gmail.com</v>
          </cell>
          <cell r="N871" t="str">
            <v>SRD</v>
          </cell>
          <cell r="O871" t="str">
            <v>Externado</v>
          </cell>
          <cell r="P871" t="str">
            <v>Media jornada</v>
          </cell>
          <cell r="Q871" t="str">
            <v>Con PARD</v>
          </cell>
          <cell r="R871"/>
          <cell r="S871" t="str">
            <v>7600-645-2021</v>
          </cell>
          <cell r="T871">
            <v>103</v>
          </cell>
          <cell r="U871">
            <v>44544</v>
          </cell>
          <cell r="V871">
            <v>44546</v>
          </cell>
          <cell r="W871">
            <v>44773</v>
          </cell>
          <cell r="X871">
            <v>422116351</v>
          </cell>
          <cell r="Y871" t="str">
            <v>Angela Alejandra Gomez Cruz</v>
          </cell>
          <cell r="Z871" t="str">
            <v>Profesional coordinación técnica Protección</v>
          </cell>
        </row>
        <row r="872">
          <cell r="B872" t="str">
            <v>76-67-871</v>
          </cell>
          <cell r="C872" t="str">
            <v>Valle</v>
          </cell>
          <cell r="D872" t="str">
            <v>Corporación Juan Bosco</v>
          </cell>
          <cell r="E872" t="str">
            <v>800196208-8</v>
          </cell>
          <cell r="F872" t="str">
            <v>Jose Dario Soto Soto</v>
          </cell>
          <cell r="G872"/>
          <cell r="H872" t="str">
            <v>Calle 83 No. 26P-130 Barrio Alfonso Bonilla Aragon</v>
          </cell>
          <cell r="I872" t="str">
            <v>Cali</v>
          </cell>
          <cell r="J872" t="str">
            <v>Suroriental</v>
          </cell>
          <cell r="K872" t="str">
            <v>5242370 Ext 107 - 4267937</v>
          </cell>
          <cell r="L872"/>
          <cell r="M872" t="str">
            <v>direccion@corpobosco.org;</v>
          </cell>
          <cell r="N872" t="str">
            <v>SRD</v>
          </cell>
          <cell r="O872" t="str">
            <v>Externado</v>
          </cell>
          <cell r="P872" t="str">
            <v>Media jornada</v>
          </cell>
          <cell r="Q872" t="str">
            <v>Con PARD</v>
          </cell>
          <cell r="R872"/>
          <cell r="S872" t="str">
            <v>7600-647-2021</v>
          </cell>
          <cell r="T872">
            <v>100</v>
          </cell>
          <cell r="U872">
            <v>44545</v>
          </cell>
          <cell r="V872">
            <v>44546</v>
          </cell>
          <cell r="W872">
            <v>44773</v>
          </cell>
          <cell r="X872">
            <v>409821700</v>
          </cell>
          <cell r="Y872" t="str">
            <v>Angela Alejandra Gomez Cruz</v>
          </cell>
          <cell r="Z872" t="str">
            <v>Profesional coordinación técnica Protección</v>
          </cell>
        </row>
        <row r="873">
          <cell r="B873" t="str">
            <v>76-67-872</v>
          </cell>
          <cell r="C873" t="str">
            <v>Valle</v>
          </cell>
          <cell r="D873" t="str">
            <v>Corporación Juan Bosco</v>
          </cell>
          <cell r="E873" t="str">
            <v>800196208-8</v>
          </cell>
          <cell r="F873" t="str">
            <v>Jose Dario Soto Soto</v>
          </cell>
          <cell r="G873" t="str">
            <v>Córdoba</v>
          </cell>
          <cell r="H873" t="str">
            <v>Carrera 41E 3 No. 54C-11 Barrio Ciudad Cordoba</v>
          </cell>
          <cell r="I873" t="str">
            <v>Cali</v>
          </cell>
          <cell r="J873" t="str">
            <v>Suroriental</v>
          </cell>
          <cell r="K873" t="str">
            <v>5242370 Ext 107 - 4267937</v>
          </cell>
          <cell r="L873"/>
          <cell r="M873" t="str">
            <v>direccion@corpobosco.org</v>
          </cell>
          <cell r="N873" t="str">
            <v>SRD</v>
          </cell>
          <cell r="O873" t="str">
            <v>Intervención de apoyo psicosocial</v>
          </cell>
          <cell r="P873"/>
          <cell r="Q873" t="str">
            <v>Con PARD</v>
          </cell>
          <cell r="R873"/>
          <cell r="S873" t="str">
            <v>7600-648-2021</v>
          </cell>
          <cell r="T873">
            <v>80</v>
          </cell>
          <cell r="U873">
            <v>44545</v>
          </cell>
          <cell r="V873">
            <v>44546</v>
          </cell>
          <cell r="W873">
            <v>44773</v>
          </cell>
          <cell r="X873">
            <v>346395855</v>
          </cell>
          <cell r="Y873" t="str">
            <v>Angela Alejandra Gomez Cruz</v>
          </cell>
          <cell r="Z873" t="str">
            <v>Profesional coordinación técnica Protección</v>
          </cell>
        </row>
        <row r="874">
          <cell r="B874" t="str">
            <v>76-67-873</v>
          </cell>
          <cell r="C874" t="str">
            <v>Valle</v>
          </cell>
          <cell r="D874" t="str">
            <v>Corporación Juan Bosco</v>
          </cell>
          <cell r="E874" t="str">
            <v>800196208-8</v>
          </cell>
          <cell r="F874" t="str">
            <v>Jose Dario Soto Soto</v>
          </cell>
          <cell r="G874" t="str">
            <v>El Vergel</v>
          </cell>
          <cell r="H874" t="str">
            <v>Carrera 33 No. 44-59 Barrio El Vergel</v>
          </cell>
          <cell r="I874" t="str">
            <v>Cali</v>
          </cell>
          <cell r="J874" t="str">
            <v>Suroriental</v>
          </cell>
          <cell r="K874" t="str">
            <v>5242370 Ext 107 - 4267937</v>
          </cell>
          <cell r="L874"/>
          <cell r="M874" t="str">
            <v>direccion@corpobosco.org</v>
          </cell>
          <cell r="N874" t="str">
            <v>SRD</v>
          </cell>
          <cell r="O874" t="str">
            <v>Intervención de apoyo psicosocial</v>
          </cell>
          <cell r="P874"/>
          <cell r="Q874" t="str">
            <v>Con PARD</v>
          </cell>
          <cell r="R874"/>
          <cell r="S874" t="str">
            <v>7600-648-2021</v>
          </cell>
          <cell r="T874">
            <v>50</v>
          </cell>
          <cell r="U874">
            <v>44545</v>
          </cell>
          <cell r="V874">
            <v>44546</v>
          </cell>
          <cell r="W874">
            <v>44773</v>
          </cell>
          <cell r="X874"/>
          <cell r="Y874" t="str">
            <v>Angela Alejandra Gomez Cruz</v>
          </cell>
          <cell r="Z874" t="str">
            <v>Profesional coordinación técnica Protección</v>
          </cell>
        </row>
        <row r="875">
          <cell r="B875" t="str">
            <v>76-227-874</v>
          </cell>
          <cell r="C875" t="str">
            <v>Valle</v>
          </cell>
          <cell r="D875" t="str">
            <v>Hogares María Goretti</v>
          </cell>
          <cell r="E875" t="str">
            <v>890308380-7</v>
          </cell>
          <cell r="F875" t="str">
            <v>Elisabeth Lozada Betancourth</v>
          </cell>
          <cell r="G875"/>
          <cell r="H875" t="str">
            <v>Carrera 6 No. 2-50 Barrio San Antonio</v>
          </cell>
          <cell r="I875" t="str">
            <v>Cali</v>
          </cell>
          <cell r="J875" t="str">
            <v>Suroriental</v>
          </cell>
          <cell r="K875" t="str">
            <v>8936937 - 8936846</v>
          </cell>
          <cell r="L875">
            <v>3164099100</v>
          </cell>
          <cell r="M875" t="str">
            <v>direccion@hogaresmariagoretti.com</v>
          </cell>
          <cell r="N875" t="str">
            <v>SRD</v>
          </cell>
          <cell r="O875" t="str">
            <v>Internado</v>
          </cell>
          <cell r="P875"/>
          <cell r="Q875" t="str">
            <v>Con PARD</v>
          </cell>
          <cell r="R875"/>
          <cell r="S875" t="str">
            <v>7600-649-2021</v>
          </cell>
          <cell r="T875">
            <v>41</v>
          </cell>
          <cell r="U875">
            <v>44545</v>
          </cell>
          <cell r="V875">
            <v>44546</v>
          </cell>
          <cell r="W875">
            <v>44773</v>
          </cell>
          <cell r="X875">
            <v>461776173</v>
          </cell>
          <cell r="Y875" t="str">
            <v>Jaime Arcos Barajas</v>
          </cell>
          <cell r="Z875" t="str">
            <v>Profesional coordinación técnica Protección</v>
          </cell>
        </row>
        <row r="876">
          <cell r="B876" t="str">
            <v>76-237-875</v>
          </cell>
          <cell r="C876" t="str">
            <v>Valle</v>
          </cell>
          <cell r="D876" t="str">
            <v>Instituto Tobías Emanuel</v>
          </cell>
          <cell r="E876" t="str">
            <v>890303522-3</v>
          </cell>
          <cell r="F876" t="str">
            <v>Leonor Salazar De Quintero</v>
          </cell>
          <cell r="G876"/>
          <cell r="H876" t="str">
            <v>Calle 5B2 No. 37A-75 Barrio San Fernando</v>
          </cell>
          <cell r="I876" t="str">
            <v>Cali</v>
          </cell>
          <cell r="J876" t="str">
            <v>Suroriental</v>
          </cell>
          <cell r="K876" t="str">
            <v>5140202 - 5140343</v>
          </cell>
          <cell r="L876"/>
          <cell r="M876" t="str">
            <v>trabajo.social@tobiasemanuel.org; psicologa@tobiasemanuel.org</v>
          </cell>
          <cell r="N876" t="str">
            <v>SRD</v>
          </cell>
          <cell r="O876" t="str">
            <v>Internado</v>
          </cell>
          <cell r="P876"/>
          <cell r="Q876" t="str">
            <v>Discapacidad</v>
          </cell>
          <cell r="R876" t="str">
            <v>Intelectual</v>
          </cell>
          <cell r="S876" t="str">
            <v>7600-650-2021</v>
          </cell>
          <cell r="T876">
            <v>137</v>
          </cell>
          <cell r="U876">
            <v>44545</v>
          </cell>
          <cell r="V876">
            <v>44546</v>
          </cell>
          <cell r="W876">
            <v>44773</v>
          </cell>
          <cell r="X876">
            <v>1774772668</v>
          </cell>
          <cell r="Y876" t="str">
            <v>Jaime Arcos Barajas</v>
          </cell>
          <cell r="Z876" t="str">
            <v>Profesional coordinación técnica Protección</v>
          </cell>
        </row>
        <row r="877">
          <cell r="B877" t="str">
            <v>76-242-876</v>
          </cell>
          <cell r="C877" t="str">
            <v>Valle</v>
          </cell>
          <cell r="D877" t="str">
            <v>ONG Crecer en familia</v>
          </cell>
          <cell r="E877" t="str">
            <v>805020621-1</v>
          </cell>
          <cell r="F877" t="str">
            <v>Zulamita Ana Liliana Kaim Torres</v>
          </cell>
          <cell r="G877"/>
          <cell r="H877" t="str">
            <v>Carrera 52A No. 5B-62 Barrio Nuevo Tequendama</v>
          </cell>
          <cell r="I877" t="str">
            <v>Cali</v>
          </cell>
          <cell r="J877" t="str">
            <v>Suroriental</v>
          </cell>
          <cell r="K877">
            <v>5143661</v>
          </cell>
          <cell r="L877">
            <v>3165282646</v>
          </cell>
          <cell r="M877" t="str">
            <v>crecefamilia@hotmail.com; crecefamiliahogaressustitutoscali@hotmail.com</v>
          </cell>
          <cell r="N877" t="str">
            <v>SRD</v>
          </cell>
          <cell r="O877" t="str">
            <v>Hogar sustituto entidad</v>
          </cell>
          <cell r="P877"/>
          <cell r="Q877" t="str">
            <v>Discapacidad</v>
          </cell>
          <cell r="R877"/>
          <cell r="S877" t="str">
            <v>7600-651-2021</v>
          </cell>
          <cell r="T877">
            <v>90</v>
          </cell>
          <cell r="U877">
            <v>44544</v>
          </cell>
          <cell r="V877">
            <v>44546</v>
          </cell>
          <cell r="W877">
            <v>44773</v>
          </cell>
          <cell r="X877">
            <v>1151974795</v>
          </cell>
          <cell r="Y877" t="str">
            <v>Ivette Barrero Cabrera</v>
          </cell>
          <cell r="Z877" t="str">
            <v>Profesional coordinación técnica Protección</v>
          </cell>
        </row>
        <row r="878">
          <cell r="B878" t="str">
            <v>76-94-877</v>
          </cell>
          <cell r="C878" t="str">
            <v>Valle</v>
          </cell>
          <cell r="D878" t="str">
            <v>Fundación centro de orientación y albergue de la mujer - Cermujer</v>
          </cell>
          <cell r="E878" t="str">
            <v>800083350-0</v>
          </cell>
          <cell r="F878" t="str">
            <v>Rocio Laverde Obando</v>
          </cell>
          <cell r="G878"/>
          <cell r="H878" t="str">
            <v>Calle 8 No. 14-08</v>
          </cell>
          <cell r="I878" t="str">
            <v>Cali</v>
          </cell>
          <cell r="J878" t="str">
            <v>Centro</v>
          </cell>
          <cell r="K878" t="str">
            <v>8800038 - 8854674</v>
          </cell>
          <cell r="L878"/>
          <cell r="M878" t="str">
            <v>cermujer@hotmail.com</v>
          </cell>
          <cell r="N878" t="str">
            <v>SRD</v>
          </cell>
          <cell r="O878" t="str">
            <v>Internado</v>
          </cell>
          <cell r="P878"/>
          <cell r="Q878" t="str">
            <v>Gestantes</v>
          </cell>
          <cell r="R878"/>
          <cell r="S878" t="str">
            <v>7600-652-2021</v>
          </cell>
          <cell r="T878">
            <v>29</v>
          </cell>
          <cell r="U878">
            <v>44545</v>
          </cell>
          <cell r="V878">
            <v>44546</v>
          </cell>
          <cell r="W878">
            <v>44773</v>
          </cell>
          <cell r="X878">
            <v>331000316.5</v>
          </cell>
          <cell r="Y878" t="str">
            <v>Ivette Barrero Cabrera</v>
          </cell>
          <cell r="Z878" t="str">
            <v>Profesional coordinación técnica Protección</v>
          </cell>
        </row>
        <row r="879">
          <cell r="B879" t="str">
            <v>76-192-878</v>
          </cell>
          <cell r="C879" t="str">
            <v>Valle</v>
          </cell>
          <cell r="D879" t="str">
            <v>Fundación salud mental del Valle</v>
          </cell>
          <cell r="E879" t="str">
            <v>900356106-5</v>
          </cell>
          <cell r="F879" t="str">
            <v>Gilberto Jaramillo Trujillo</v>
          </cell>
          <cell r="G879"/>
          <cell r="H879" t="str">
            <v>Via Potrerito Kilómetro 8 Finca La Cristalina Via Potrerito</v>
          </cell>
          <cell r="I879" t="str">
            <v>Jamundí</v>
          </cell>
          <cell r="J879" t="str">
            <v>Jamundí</v>
          </cell>
          <cell r="K879">
            <v>5922225</v>
          </cell>
          <cell r="L879" t="str">
            <v>3008087918 - 3012895652</v>
          </cell>
          <cell r="M879" t="str">
            <v>fundasament@hotmail.com</v>
          </cell>
          <cell r="N879" t="str">
            <v>SRD</v>
          </cell>
          <cell r="O879" t="str">
            <v>Internado</v>
          </cell>
          <cell r="P879"/>
          <cell r="Q879" t="str">
            <v>Discapacidad</v>
          </cell>
          <cell r="R879" t="str">
            <v>Otros tipos de discapacidad</v>
          </cell>
          <cell r="S879" t="str">
            <v>7600-653-2021</v>
          </cell>
          <cell r="T879">
            <v>85</v>
          </cell>
          <cell r="U879">
            <v>44545</v>
          </cell>
          <cell r="V879">
            <v>44546</v>
          </cell>
          <cell r="W879">
            <v>44773</v>
          </cell>
          <cell r="X879">
            <v>1118635027</v>
          </cell>
          <cell r="Y879" t="str">
            <v>Alejandra Hurtado Trujillo</v>
          </cell>
          <cell r="Z879" t="str">
            <v>Profesional centro zonal</v>
          </cell>
        </row>
        <row r="880">
          <cell r="B880" t="str">
            <v>76-130-879</v>
          </cell>
          <cell r="C880" t="str">
            <v>Valle</v>
          </cell>
          <cell r="D880" t="str">
            <v>Fundación hogar del niño</v>
          </cell>
          <cell r="E880" t="str">
            <v>800069422-4</v>
          </cell>
          <cell r="F880" t="str">
            <v>Rosa Elena Jaramillo De Sendoya</v>
          </cell>
          <cell r="G880" t="str">
            <v>San Francisco De Asis</v>
          </cell>
          <cell r="H880" t="str">
            <v>Ruta Guacari Buga 100 Metros delante de la Calle 10 o Estación De Servicio Mobil Villa Diana</v>
          </cell>
          <cell r="I880" t="str">
            <v>Guacarí</v>
          </cell>
          <cell r="J880" t="str">
            <v>Buga</v>
          </cell>
          <cell r="K880" t="str">
            <v>2538557 - 2538727</v>
          </cell>
          <cell r="L880">
            <v>3155772465</v>
          </cell>
          <cell r="M880" t="str">
            <v>ctsanfranciscodeasis@gmail.com</v>
          </cell>
          <cell r="N880" t="str">
            <v>SRD</v>
          </cell>
          <cell r="O880" t="str">
            <v>Internado</v>
          </cell>
          <cell r="P880"/>
          <cell r="Q880" t="str">
            <v>Con PARD</v>
          </cell>
          <cell r="R880"/>
          <cell r="S880" t="str">
            <v>7600-654-2021</v>
          </cell>
          <cell r="T880">
            <v>50</v>
          </cell>
          <cell r="U880">
            <v>44545</v>
          </cell>
          <cell r="V880">
            <v>44546</v>
          </cell>
          <cell r="W880">
            <v>44773</v>
          </cell>
          <cell r="X880">
            <v>560702650</v>
          </cell>
          <cell r="Y880" t="str">
            <v>Yanciley Salcedo Lenis</v>
          </cell>
          <cell r="Z880" t="str">
            <v>Coordinador centro zonal</v>
          </cell>
        </row>
        <row r="881">
          <cell r="B881" t="str">
            <v>76-199-880</v>
          </cell>
          <cell r="C881" t="str">
            <v>Valle</v>
          </cell>
          <cell r="D881" t="str">
            <v>Fundación ser gestante</v>
          </cell>
          <cell r="E881" t="str">
            <v>900269899-4</v>
          </cell>
          <cell r="F881" t="str">
            <v>Carlos Alonso Salcedo Gonzalez</v>
          </cell>
          <cell r="G881" t="str">
            <v>Sede Futuro</v>
          </cell>
          <cell r="H881" t="str">
            <v>Calle 10 Callejón Siga la Vaca Corregimiento Rozo</v>
          </cell>
          <cell r="I881" t="str">
            <v>Palmira</v>
          </cell>
          <cell r="J881" t="str">
            <v>Palmira</v>
          </cell>
          <cell r="K881">
            <v>2725646</v>
          </cell>
          <cell r="L881">
            <v>3157301223</v>
          </cell>
          <cell r="M881" t="str">
            <v>sergespalmaseca@hotmail.com; fundasergestante@hotmail.com</v>
          </cell>
          <cell r="N881" t="str">
            <v>SRD</v>
          </cell>
          <cell r="O881" t="str">
            <v>Internado</v>
          </cell>
          <cell r="P881"/>
          <cell r="Q881" t="str">
            <v>Discapacidad</v>
          </cell>
          <cell r="R881" t="str">
            <v>Psicosocial</v>
          </cell>
          <cell r="S881" t="str">
            <v>7600-655-2021</v>
          </cell>
          <cell r="T881">
            <v>150</v>
          </cell>
          <cell r="U881">
            <v>44545</v>
          </cell>
          <cell r="V881">
            <v>44546</v>
          </cell>
          <cell r="W881">
            <v>44773</v>
          </cell>
          <cell r="X881">
            <v>4840179380</v>
          </cell>
          <cell r="Y881" t="str">
            <v>Sandra Isabel Pabuena</v>
          </cell>
          <cell r="Z881" t="str">
            <v>Coordinador centro zonal</v>
          </cell>
        </row>
        <row r="882">
          <cell r="B882" t="str">
            <v>76-199-881</v>
          </cell>
          <cell r="C882" t="str">
            <v>Valle</v>
          </cell>
          <cell r="D882" t="str">
            <v>Fundación ser gestante</v>
          </cell>
          <cell r="E882" t="str">
            <v>900269899-4</v>
          </cell>
          <cell r="F882" t="str">
            <v>Carlos Alonso Salcedo Gonzalez</v>
          </cell>
          <cell r="G882" t="str">
            <v>Sede Amor</v>
          </cell>
          <cell r="H882" t="str">
            <v>Callejón La Unión Corregimiento Rozo</v>
          </cell>
          <cell r="I882" t="str">
            <v>Palmira</v>
          </cell>
          <cell r="J882" t="str">
            <v>Palmira</v>
          </cell>
          <cell r="K882">
            <v>2725646</v>
          </cell>
          <cell r="L882">
            <v>3157301223</v>
          </cell>
          <cell r="M882" t="str">
            <v>sergespalmaseca@hotmail.com; fundasergestante@hotmail.com</v>
          </cell>
          <cell r="N882" t="str">
            <v>SRD</v>
          </cell>
          <cell r="O882" t="str">
            <v>Internado</v>
          </cell>
          <cell r="P882"/>
          <cell r="Q882" t="str">
            <v>Discapacidad</v>
          </cell>
          <cell r="R882" t="str">
            <v>Psicosocial</v>
          </cell>
          <cell r="S882" t="str">
            <v>7600-655-2021</v>
          </cell>
          <cell r="T882">
            <v>110</v>
          </cell>
          <cell r="U882">
            <v>44545</v>
          </cell>
          <cell r="V882">
            <v>44546</v>
          </cell>
          <cell r="W882">
            <v>44773</v>
          </cell>
          <cell r="X882"/>
          <cell r="Y882" t="str">
            <v>Sandra Isabel Pabuena</v>
          </cell>
          <cell r="Z882" t="str">
            <v>Coordinador centro zonal</v>
          </cell>
        </row>
        <row r="883">
          <cell r="B883" t="str">
            <v>76-204-882</v>
          </cell>
          <cell r="C883" t="str">
            <v>Valle</v>
          </cell>
          <cell r="D883" t="str">
            <v>Fundación sinapsis vital</v>
          </cell>
          <cell r="E883" t="str">
            <v>900497719-4</v>
          </cell>
          <cell r="F883" t="str">
            <v>Manuel Ricardo Rodriguez Carmona</v>
          </cell>
          <cell r="G883" t="str">
            <v>Sede Octavio Grisales</v>
          </cell>
          <cell r="H883" t="str">
            <v>Corregimiento de Guabas Octavio Grisales Finca el Caballo</v>
          </cell>
          <cell r="I883" t="str">
            <v>Guacarí</v>
          </cell>
          <cell r="J883" t="str">
            <v>Buga</v>
          </cell>
          <cell r="K883">
            <v>2531109</v>
          </cell>
          <cell r="L883">
            <v>3165307274</v>
          </cell>
          <cell r="M883" t="str">
            <v>fundacionsinapsisv@gmail.com</v>
          </cell>
          <cell r="N883" t="str">
            <v>SRD</v>
          </cell>
          <cell r="O883" t="str">
            <v>Internado</v>
          </cell>
          <cell r="P883"/>
          <cell r="Q883" t="str">
            <v>Discapacidad</v>
          </cell>
          <cell r="R883" t="str">
            <v>Psicosocial</v>
          </cell>
          <cell r="S883" t="str">
            <v>7600-656-2021</v>
          </cell>
          <cell r="T883">
            <v>90</v>
          </cell>
          <cell r="U883">
            <v>44545</v>
          </cell>
          <cell r="V883">
            <v>44546</v>
          </cell>
          <cell r="W883">
            <v>44773</v>
          </cell>
          <cell r="X883">
            <v>5026155510</v>
          </cell>
          <cell r="Y883" t="str">
            <v>Yanciley Salcedo Lenis</v>
          </cell>
          <cell r="Z883" t="str">
            <v>Coordinador centro zonal</v>
          </cell>
        </row>
        <row r="884">
          <cell r="B884" t="str">
            <v>76-204-883</v>
          </cell>
          <cell r="C884" t="str">
            <v>Valle</v>
          </cell>
          <cell r="D884" t="str">
            <v>Fundación sinapsis vital</v>
          </cell>
          <cell r="E884" t="str">
            <v>900497719-4</v>
          </cell>
          <cell r="F884" t="str">
            <v>Manuel Ricardo Rodriguez Carmona</v>
          </cell>
          <cell r="G884" t="str">
            <v>Sede Blanca Leila Toro</v>
          </cell>
          <cell r="H884" t="str">
            <v>Ginebra Callejón de la Virgen Finca Guadalupe</v>
          </cell>
          <cell r="I884" t="str">
            <v>Guacarí</v>
          </cell>
          <cell r="J884" t="str">
            <v>Buga</v>
          </cell>
          <cell r="K884">
            <v>2531109</v>
          </cell>
          <cell r="L884">
            <v>3165307274</v>
          </cell>
          <cell r="M884" t="str">
            <v>fundacionsinapsisv@gmail.com</v>
          </cell>
          <cell r="N884" t="str">
            <v>SRD</v>
          </cell>
          <cell r="O884" t="str">
            <v>Internado</v>
          </cell>
          <cell r="P884"/>
          <cell r="Q884" t="str">
            <v>Discapacidad</v>
          </cell>
          <cell r="R884" t="str">
            <v>Psicosocial</v>
          </cell>
          <cell r="S884" t="str">
            <v>7600-656-2021</v>
          </cell>
          <cell r="T884">
            <v>90</v>
          </cell>
          <cell r="U884">
            <v>44545</v>
          </cell>
          <cell r="V884">
            <v>44546</v>
          </cell>
          <cell r="W884">
            <v>44773</v>
          </cell>
          <cell r="X884"/>
          <cell r="Y884" t="str">
            <v>Yanciley Salcedo Lenis</v>
          </cell>
          <cell r="Z884" t="str">
            <v>Coordinador centro zonal</v>
          </cell>
        </row>
        <row r="885">
          <cell r="B885" t="str">
            <v>76-204-884</v>
          </cell>
          <cell r="C885" t="str">
            <v>Valle</v>
          </cell>
          <cell r="D885" t="str">
            <v>Fundación sinapsis vital</v>
          </cell>
          <cell r="E885" t="str">
            <v>900497719-4</v>
          </cell>
          <cell r="F885" t="str">
            <v>Manuel Ricardo Rodriguez Carmona</v>
          </cell>
          <cell r="G885" t="str">
            <v>Sede Paraiso De Los Crisoles</v>
          </cell>
          <cell r="H885" t="str">
            <v>Corregimiento de Guabitas Paraíso de los Crisoles Hacienda Caracolí</v>
          </cell>
          <cell r="I885" t="str">
            <v>Guacarí</v>
          </cell>
          <cell r="J885" t="str">
            <v>Buga</v>
          </cell>
          <cell r="K885">
            <v>2531109</v>
          </cell>
          <cell r="L885">
            <v>3165307274</v>
          </cell>
          <cell r="M885" t="str">
            <v>fundacionsinapsisv@gmail.com</v>
          </cell>
          <cell r="N885" t="str">
            <v>SRD</v>
          </cell>
          <cell r="O885" t="str">
            <v>Internado</v>
          </cell>
          <cell r="P885"/>
          <cell r="Q885" t="str">
            <v>Discapacidad</v>
          </cell>
          <cell r="R885" t="str">
            <v>Psicosocial</v>
          </cell>
          <cell r="S885" t="str">
            <v>7600-656-2021</v>
          </cell>
          <cell r="T885">
            <v>90</v>
          </cell>
          <cell r="U885">
            <v>44545</v>
          </cell>
          <cell r="V885">
            <v>44546</v>
          </cell>
          <cell r="W885">
            <v>44773</v>
          </cell>
          <cell r="X885"/>
          <cell r="Y885" t="str">
            <v>Yanciley Salcedo Lenis</v>
          </cell>
          <cell r="Z885" t="str">
            <v>Coordinador centro zonal</v>
          </cell>
        </row>
        <row r="886">
          <cell r="B886" t="str">
            <v>76-229-885</v>
          </cell>
          <cell r="C886" t="str">
            <v>Valle</v>
          </cell>
          <cell r="D886" t="str">
            <v>Institución casa del niño pobre - Siervas de la madre de Dios</v>
          </cell>
          <cell r="E886" t="str">
            <v>815000672-6</v>
          </cell>
          <cell r="F886" t="str">
            <v>Luz De Los Angeles Ballesteros Chaverra</v>
          </cell>
          <cell r="G886"/>
          <cell r="H886" t="str">
            <v>Calle 28 No. 19-35</v>
          </cell>
          <cell r="I886" t="str">
            <v>Palmira</v>
          </cell>
          <cell r="J886" t="str">
            <v>Palmira</v>
          </cell>
          <cell r="K886">
            <v>2873119</v>
          </cell>
          <cell r="L886">
            <v>3154106236</v>
          </cell>
          <cell r="M886" t="str">
            <v>incanipo@hotmail.com; nna-87@hotmail.com</v>
          </cell>
          <cell r="N886" t="str">
            <v>SRD</v>
          </cell>
          <cell r="O886" t="str">
            <v>Externado</v>
          </cell>
          <cell r="P886" t="str">
            <v>Media jornada</v>
          </cell>
          <cell r="Q886" t="str">
            <v>Con PARD</v>
          </cell>
          <cell r="R886"/>
          <cell r="S886" t="str">
            <v>7600-657-2021</v>
          </cell>
          <cell r="T886">
            <v>120</v>
          </cell>
          <cell r="U886">
            <v>44545</v>
          </cell>
          <cell r="V886">
            <v>44546</v>
          </cell>
          <cell r="W886">
            <v>44773</v>
          </cell>
          <cell r="X886">
            <v>491786040</v>
          </cell>
          <cell r="Y886" t="str">
            <v>Sandra Isabel Pabuena</v>
          </cell>
          <cell r="Z886" t="str">
            <v>Coordinador centro zonal</v>
          </cell>
        </row>
        <row r="887">
          <cell r="B887" t="str">
            <v>76-100-886</v>
          </cell>
          <cell r="C887" t="str">
            <v>Valle</v>
          </cell>
          <cell r="D887" t="str">
            <v>Fundación Christogol</v>
          </cell>
          <cell r="E887" t="str">
            <v>900745755-4</v>
          </cell>
          <cell r="F887" t="str">
            <v>Christofer Hermes Moreno Arias</v>
          </cell>
          <cell r="G887"/>
          <cell r="H887" t="str">
            <v>Calle 4 No. 51D-85 Piso 2 Barrio Transformación</v>
          </cell>
          <cell r="I887" t="str">
            <v>Buenaventura</v>
          </cell>
          <cell r="J887" t="str">
            <v>Buenaventura</v>
          </cell>
          <cell r="K887"/>
          <cell r="L887">
            <v>3146168970</v>
          </cell>
          <cell r="M887" t="str">
            <v>bagadoch@gmail.com</v>
          </cell>
          <cell r="N887" t="str">
            <v>SRD</v>
          </cell>
          <cell r="O887" t="str">
            <v>Externado</v>
          </cell>
          <cell r="P887" t="str">
            <v>Media jornada</v>
          </cell>
          <cell r="Q887" t="str">
            <v>Con PARD</v>
          </cell>
          <cell r="R887"/>
          <cell r="S887" t="str">
            <v>7600-658-2021</v>
          </cell>
          <cell r="T887">
            <v>60</v>
          </cell>
          <cell r="U887">
            <v>44545</v>
          </cell>
          <cell r="V887">
            <v>44546</v>
          </cell>
          <cell r="W887">
            <v>44773</v>
          </cell>
          <cell r="X887">
            <v>245893020</v>
          </cell>
          <cell r="Y887" t="str">
            <v>Karen Lizeth Sinisterra Cuero</v>
          </cell>
          <cell r="Z887" t="str">
            <v>Profesional centro zonal</v>
          </cell>
        </row>
        <row r="888">
          <cell r="B888" t="str">
            <v>76-172-887</v>
          </cell>
          <cell r="C888" t="str">
            <v>Valle</v>
          </cell>
          <cell r="D888" t="str">
            <v>Fundación para el desarrollo de las artes del litoral pacifico - Pacificarte</v>
          </cell>
          <cell r="E888" t="str">
            <v>835001999-6</v>
          </cell>
          <cell r="F888" t="str">
            <v>Monica Maria Correa Gomez</v>
          </cell>
          <cell r="G888" t="str">
            <v>Casa Musical</v>
          </cell>
          <cell r="H888" t="str">
            <v>Diagonal 3A No. 3A-78 Barrio Centro</v>
          </cell>
          <cell r="I888" t="str">
            <v>Buenaventura</v>
          </cell>
          <cell r="J888" t="str">
            <v>Buenaventura</v>
          </cell>
          <cell r="K888">
            <v>2421661</v>
          </cell>
          <cell r="L888">
            <v>3178355449</v>
          </cell>
          <cell r="M888" t="str">
            <v>pacificarte@gmail.com</v>
          </cell>
          <cell r="N888" t="str">
            <v>SRD</v>
          </cell>
          <cell r="O888" t="str">
            <v>Externado</v>
          </cell>
          <cell r="P888" t="str">
            <v>Media jornada</v>
          </cell>
          <cell r="Q888" t="str">
            <v>Con PARD</v>
          </cell>
          <cell r="R888"/>
          <cell r="S888" t="str">
            <v>7600-659-2021</v>
          </cell>
          <cell r="T888">
            <v>60</v>
          </cell>
          <cell r="U888">
            <v>44545</v>
          </cell>
          <cell r="V888">
            <v>44546</v>
          </cell>
          <cell r="W888">
            <v>44773</v>
          </cell>
          <cell r="X888">
            <v>245893020</v>
          </cell>
          <cell r="Y888" t="str">
            <v>Karen Lizeth Sinisterra Cuero</v>
          </cell>
          <cell r="Z888" t="str">
            <v>Profesional centro zonal</v>
          </cell>
        </row>
        <row r="889">
          <cell r="B889" t="str">
            <v>76-201-888</v>
          </cell>
          <cell r="C889" t="str">
            <v>Valle</v>
          </cell>
          <cell r="D889" t="str">
            <v>Fundación servicio juvenil</v>
          </cell>
          <cell r="E889" t="str">
            <v>860038537-8</v>
          </cell>
          <cell r="F889" t="str">
            <v>Leonardo Gomez Hernandez</v>
          </cell>
          <cell r="G889" t="str">
            <v>Buenaventura</v>
          </cell>
          <cell r="H889" t="str">
            <v>Calle 7 No. 40-195 Barrio el Campín</v>
          </cell>
          <cell r="I889" t="str">
            <v>Buenaventura</v>
          </cell>
          <cell r="J889" t="str">
            <v>Buenaventura</v>
          </cell>
          <cell r="K889">
            <v>2431422</v>
          </cell>
          <cell r="L889">
            <v>3102646342</v>
          </cell>
          <cell r="M889" t="str">
            <v>externadobbosconia@hotmail.com</v>
          </cell>
          <cell r="N889" t="str">
            <v>SRD</v>
          </cell>
          <cell r="O889" t="str">
            <v>Externado</v>
          </cell>
          <cell r="P889" t="str">
            <v>Media jornada</v>
          </cell>
          <cell r="Q889" t="str">
            <v>Con PARD</v>
          </cell>
          <cell r="R889"/>
          <cell r="S889" t="str">
            <v>7600-661-2021</v>
          </cell>
          <cell r="T889">
            <v>75</v>
          </cell>
          <cell r="U889">
            <v>44545</v>
          </cell>
          <cell r="V889">
            <v>44546</v>
          </cell>
          <cell r="W889">
            <v>44773</v>
          </cell>
          <cell r="X889">
            <v>307366275</v>
          </cell>
          <cell r="Y889" t="str">
            <v>Karen Lizeth Sinisterra Cuero</v>
          </cell>
          <cell r="Z889" t="str">
            <v>Profesional centro zonal</v>
          </cell>
        </row>
        <row r="890">
          <cell r="B890" t="str">
            <v>76-33-889</v>
          </cell>
          <cell r="C890" t="str">
            <v>Valle</v>
          </cell>
          <cell r="D890" t="str">
            <v>Casita de Belén</v>
          </cell>
          <cell r="E890" t="str">
            <v>890399021-7</v>
          </cell>
          <cell r="F890" t="str">
            <v>Gloria Stella Libreros</v>
          </cell>
          <cell r="G890"/>
          <cell r="H890" t="str">
            <v>Carrera 4 No. 36A-45 Barrio las Delicias</v>
          </cell>
          <cell r="I890" t="str">
            <v>Cali</v>
          </cell>
          <cell r="J890" t="str">
            <v>Nororiental</v>
          </cell>
          <cell r="K890" t="str">
            <v>4431745 - 4441680 - 3809815</v>
          </cell>
          <cell r="L890"/>
          <cell r="M890" t="str">
            <v>trabajosocialinternado@casitadebelen.co; direccion@casitadebelen.co</v>
          </cell>
          <cell r="N890" t="str">
            <v>SRD</v>
          </cell>
          <cell r="O890" t="str">
            <v>Internado</v>
          </cell>
          <cell r="P890"/>
          <cell r="Q890" t="str">
            <v>Con PARD</v>
          </cell>
          <cell r="R890"/>
          <cell r="S890" t="str">
            <v>7600-662-2021</v>
          </cell>
          <cell r="T890">
            <v>96</v>
          </cell>
          <cell r="U890">
            <v>44545</v>
          </cell>
          <cell r="V890">
            <v>44546</v>
          </cell>
          <cell r="W890">
            <v>44773</v>
          </cell>
          <cell r="X890">
            <v>1078549088</v>
          </cell>
          <cell r="Y890" t="str">
            <v>Jaime Arcos Barajas</v>
          </cell>
          <cell r="Z890" t="str">
            <v>Profesional coordinación técnica Protección</v>
          </cell>
        </row>
        <row r="891">
          <cell r="B891" t="str">
            <v>76-222-890</v>
          </cell>
          <cell r="C891" t="str">
            <v>Valle</v>
          </cell>
          <cell r="D891" t="str">
            <v>Hogar juvenil campesino de Bugalagrande</v>
          </cell>
          <cell r="E891" t="str">
            <v>891901205-2</v>
          </cell>
          <cell r="F891" t="str">
            <v>Hector Favio Berrio Diaz</v>
          </cell>
          <cell r="G891"/>
          <cell r="H891" t="str">
            <v>Corregimiento De Galicia Via Chicoral</v>
          </cell>
          <cell r="I891" t="str">
            <v>Bugalagrande</v>
          </cell>
          <cell r="J891" t="str">
            <v>Tuluá</v>
          </cell>
          <cell r="K891">
            <v>7000324</v>
          </cell>
          <cell r="L891">
            <v>3162989705</v>
          </cell>
          <cell r="M891" t="str">
            <v>hjcbugalagrande@yahoo.es</v>
          </cell>
          <cell r="N891" t="str">
            <v>SRD</v>
          </cell>
          <cell r="O891" t="str">
            <v>Internado</v>
          </cell>
          <cell r="P891"/>
          <cell r="Q891" t="str">
            <v>Con PARD</v>
          </cell>
          <cell r="R891"/>
          <cell r="S891" t="str">
            <v>7600-664-2021</v>
          </cell>
          <cell r="T891">
            <v>50</v>
          </cell>
          <cell r="U891">
            <v>44545</v>
          </cell>
          <cell r="V891">
            <v>44546</v>
          </cell>
          <cell r="W891">
            <v>44773</v>
          </cell>
          <cell r="X891">
            <v>560702650</v>
          </cell>
          <cell r="Y891" t="str">
            <v>Gloria Angelica Osorio Gutierrez</v>
          </cell>
          <cell r="Z891" t="str">
            <v>Coordinador centro zonal</v>
          </cell>
        </row>
        <row r="892">
          <cell r="B892" t="str">
            <v>76-178-891</v>
          </cell>
          <cell r="C892" t="str">
            <v>Valle</v>
          </cell>
          <cell r="D892" t="str">
            <v>Fundación para la acción social nueva vida</v>
          </cell>
          <cell r="E892" t="str">
            <v>800139469-1</v>
          </cell>
          <cell r="F892" t="str">
            <v>Jose Oswaldo Mondragón Varela</v>
          </cell>
          <cell r="G892"/>
          <cell r="H892" t="str">
            <v>Carrera 52 No. 82-246 Tres Esquinas</v>
          </cell>
          <cell r="I892" t="str">
            <v>Sevilla</v>
          </cell>
          <cell r="J892" t="str">
            <v>Sevilla</v>
          </cell>
          <cell r="K892"/>
          <cell r="L892" t="str">
            <v>3157126414 - 3113157397</v>
          </cell>
          <cell r="M892" t="str">
            <v>fundacionuevavida@hotmail.com</v>
          </cell>
          <cell r="N892" t="str">
            <v>SRD</v>
          </cell>
          <cell r="O892" t="str">
            <v>Externado</v>
          </cell>
          <cell r="P892" t="str">
            <v>Media jornada</v>
          </cell>
          <cell r="Q892" t="str">
            <v>Con PARD</v>
          </cell>
          <cell r="R892"/>
          <cell r="S892" t="str">
            <v>7600-665-2021</v>
          </cell>
          <cell r="T892">
            <v>60</v>
          </cell>
          <cell r="U892">
            <v>44545</v>
          </cell>
          <cell r="V892">
            <v>44546</v>
          </cell>
          <cell r="W892">
            <v>44773</v>
          </cell>
          <cell r="X892">
            <v>245893020</v>
          </cell>
          <cell r="Y892" t="str">
            <v>Noralba Rivas Arenas</v>
          </cell>
          <cell r="Z892" t="str">
            <v>Coordinador centro zonal</v>
          </cell>
        </row>
        <row r="893">
          <cell r="B893" t="str">
            <v>76-26-892</v>
          </cell>
          <cell r="C893" t="str">
            <v>Valle</v>
          </cell>
          <cell r="D893" t="str">
            <v>Casa de protección a la niñez mundo nuevo</v>
          </cell>
          <cell r="E893" t="str">
            <v>891904274-4</v>
          </cell>
          <cell r="F893" t="str">
            <v>Ana Julia Bejarano Restrepo</v>
          </cell>
          <cell r="G893"/>
          <cell r="H893" t="str">
            <v>Manzana 49 Casa 01 Barrio Bosques de Maracaibo</v>
          </cell>
          <cell r="I893" t="str">
            <v>Tuluá</v>
          </cell>
          <cell r="J893" t="str">
            <v>Tuluá</v>
          </cell>
          <cell r="K893" t="str">
            <v>233 7766</v>
          </cell>
          <cell r="L893" t="str">
            <v>3128433457 - 3122583348</v>
          </cell>
          <cell r="M893" t="str">
            <v>capromun@gmail.com</v>
          </cell>
          <cell r="N893" t="str">
            <v>SRD</v>
          </cell>
          <cell r="O893" t="str">
            <v>Externado</v>
          </cell>
          <cell r="P893" t="str">
            <v>Media jornada</v>
          </cell>
          <cell r="Q893" t="str">
            <v>Con PARD</v>
          </cell>
          <cell r="R893"/>
          <cell r="S893" t="str">
            <v>7600-666-2021</v>
          </cell>
          <cell r="T893">
            <v>50</v>
          </cell>
          <cell r="U893">
            <v>44545</v>
          </cell>
          <cell r="V893">
            <v>44546</v>
          </cell>
          <cell r="W893">
            <v>44773</v>
          </cell>
          <cell r="X893">
            <v>204910850</v>
          </cell>
          <cell r="Y893" t="str">
            <v>Gloria Angelica Osorio Gutierrez</v>
          </cell>
          <cell r="Z893" t="str">
            <v>Coordinador centro zonal</v>
          </cell>
        </row>
        <row r="894">
          <cell r="B894" t="str">
            <v>76-26-893</v>
          </cell>
          <cell r="C894" t="str">
            <v>Valle</v>
          </cell>
          <cell r="D894" t="str">
            <v>Casa de protección a la niñez mundo nuevo</v>
          </cell>
          <cell r="E894" t="str">
            <v>891904274-4</v>
          </cell>
          <cell r="F894" t="str">
            <v>Ana Julia Bejarano Restrepo</v>
          </cell>
          <cell r="G894"/>
          <cell r="H894" t="str">
            <v>Manzana 49 Ultima Etapa Barrio Bosques de Maracaibo</v>
          </cell>
          <cell r="I894" t="str">
            <v>Tuluá</v>
          </cell>
          <cell r="J894" t="str">
            <v>Tuluá</v>
          </cell>
          <cell r="K894" t="str">
            <v>233 7766</v>
          </cell>
          <cell r="L894" t="str">
            <v>3128433457 - 3122583348</v>
          </cell>
          <cell r="M894" t="str">
            <v>capromun@gmail.com</v>
          </cell>
          <cell r="N894" t="str">
            <v>SRD</v>
          </cell>
          <cell r="O894" t="str">
            <v>Internado</v>
          </cell>
          <cell r="P894"/>
          <cell r="Q894" t="str">
            <v>Con PARD</v>
          </cell>
          <cell r="R894"/>
          <cell r="S894" t="str">
            <v>7600-669-2021</v>
          </cell>
          <cell r="T894">
            <v>27</v>
          </cell>
          <cell r="U894">
            <v>44545</v>
          </cell>
          <cell r="V894">
            <v>44546</v>
          </cell>
          <cell r="W894">
            <v>44773</v>
          </cell>
          <cell r="X894">
            <v>302779431</v>
          </cell>
          <cell r="Y894" t="str">
            <v>Gloria Angelica Osorio Gutierrez</v>
          </cell>
          <cell r="Z894" t="str">
            <v>Coordinador centro zonal</v>
          </cell>
        </row>
        <row r="895">
          <cell r="B895" t="str">
            <v>76-176-894</v>
          </cell>
          <cell r="C895" t="str">
            <v>Valle</v>
          </cell>
          <cell r="D895" t="str">
            <v>Fundación para el fomento de la educación, la salud, la alimentación y la nutrición de Colombia - FESANCO</v>
          </cell>
          <cell r="E895" t="str">
            <v>801001664-0</v>
          </cell>
          <cell r="F895" t="str">
            <v>Guillermo Jose Arcila Soto</v>
          </cell>
          <cell r="G895" t="str">
            <v>Sede Cartago</v>
          </cell>
          <cell r="H895" t="str">
            <v>Calle 12 No. 1N-42 Barrio el Prado</v>
          </cell>
          <cell r="I895" t="str">
            <v>Cartago</v>
          </cell>
          <cell r="J895" t="str">
            <v>Roldanillo</v>
          </cell>
          <cell r="K895" t="str">
            <v>7458844 - 2244545 - 2246966</v>
          </cell>
          <cell r="L895">
            <v>3146173718</v>
          </cell>
          <cell r="M895" t="str">
            <v>consorcioconfuturo@hotmail.com; coordinacionconfuturovalle@hotmail.com</v>
          </cell>
          <cell r="N895" t="str">
            <v>SRD</v>
          </cell>
          <cell r="O895" t="str">
            <v>Hogar sustituto entidad</v>
          </cell>
          <cell r="P895"/>
          <cell r="Q895" t="str">
            <v>Discapacidad</v>
          </cell>
          <cell r="R895"/>
          <cell r="S895" t="str">
            <v>7600-670-2021</v>
          </cell>
          <cell r="T895">
            <v>45</v>
          </cell>
          <cell r="U895">
            <v>44546</v>
          </cell>
          <cell r="V895">
            <v>44546</v>
          </cell>
          <cell r="W895">
            <v>44773</v>
          </cell>
          <cell r="X895">
            <v>1152574795</v>
          </cell>
          <cell r="Y895" t="str">
            <v>Carlos Augusto Jimenez Laverde</v>
          </cell>
          <cell r="Z895" t="str">
            <v>Coordinador centro zonal</v>
          </cell>
        </row>
        <row r="896">
          <cell r="B896" t="str">
            <v>76-176-895</v>
          </cell>
          <cell r="C896" t="str">
            <v>Valle</v>
          </cell>
          <cell r="D896" t="str">
            <v>Fundación para el fomento de la educación, la salud, la alimentación y la nutrición de Colombia - FESANCO</v>
          </cell>
          <cell r="E896" t="str">
            <v>801001664-0</v>
          </cell>
          <cell r="F896" t="str">
            <v>Guillermo Jose Arcila Soto</v>
          </cell>
          <cell r="G896" t="str">
            <v>Sede Tulua</v>
          </cell>
          <cell r="H896" t="str">
            <v>Carrera 22 No. 30-44 Barrio Sajonia</v>
          </cell>
          <cell r="I896" t="str">
            <v>Tuluá</v>
          </cell>
          <cell r="J896" t="str">
            <v>Roldanillo</v>
          </cell>
          <cell r="K896" t="str">
            <v>7458844 - 2244545 - 2246966</v>
          </cell>
          <cell r="L896">
            <v>3146173718</v>
          </cell>
          <cell r="M896" t="str">
            <v>consorcioconfuturo@hotmail.com; coordinacionconfuturovalle@hotmail.com</v>
          </cell>
          <cell r="N896" t="str">
            <v>SRD</v>
          </cell>
          <cell r="O896" t="str">
            <v>Hogar sustituto entidad</v>
          </cell>
          <cell r="P896"/>
          <cell r="Q896" t="str">
            <v>Discapacidad</v>
          </cell>
          <cell r="R896"/>
          <cell r="S896" t="str">
            <v>7600-670-2021</v>
          </cell>
          <cell r="T896">
            <v>45</v>
          </cell>
          <cell r="U896">
            <v>44546</v>
          </cell>
          <cell r="V896">
            <v>44546</v>
          </cell>
          <cell r="W896">
            <v>44773</v>
          </cell>
          <cell r="X896"/>
          <cell r="Y896" t="str">
            <v>Carlos Augusto Jimenez Laverde</v>
          </cell>
          <cell r="Z896" t="str">
            <v>Coordinador centro zonal</v>
          </cell>
        </row>
        <row r="897">
          <cell r="B897" t="str">
            <v>76-176-896</v>
          </cell>
          <cell r="C897" t="str">
            <v>Valle</v>
          </cell>
          <cell r="D897" t="str">
            <v>Fundación para el fomento de la educación, la salud, la alimentación y la nutrición de Colombia - FESANCO</v>
          </cell>
          <cell r="E897" t="str">
            <v>801001664-0</v>
          </cell>
          <cell r="F897" t="str">
            <v>Guillermo Jose Arcila Soto</v>
          </cell>
          <cell r="G897" t="str">
            <v>Sede Cartago</v>
          </cell>
          <cell r="H897" t="str">
            <v>Calle 12 No. 1N-42 Barrio el Prado</v>
          </cell>
          <cell r="I897" t="str">
            <v>Cartago</v>
          </cell>
          <cell r="J897" t="str">
            <v>Roldanillo</v>
          </cell>
          <cell r="K897" t="str">
            <v>7458844 - 2244545 - 2246966</v>
          </cell>
          <cell r="L897">
            <v>3146173718</v>
          </cell>
          <cell r="M897" t="str">
            <v>consorcioconfuturo@hotmail.com; coordinacionconfuturovalle@hotmail.com</v>
          </cell>
          <cell r="N897" t="str">
            <v>SRD</v>
          </cell>
          <cell r="O897" t="str">
            <v>Hogar sustituto entidad</v>
          </cell>
          <cell r="P897"/>
          <cell r="Q897" t="str">
            <v>Con PARD</v>
          </cell>
          <cell r="R897"/>
          <cell r="S897" t="str">
            <v>7600-671-2021</v>
          </cell>
          <cell r="T897">
            <v>125</v>
          </cell>
          <cell r="U897">
            <v>44545</v>
          </cell>
          <cell r="V897">
            <v>44546</v>
          </cell>
          <cell r="W897">
            <v>44773</v>
          </cell>
          <cell r="X897">
            <v>2405637500</v>
          </cell>
          <cell r="Y897" t="str">
            <v>Carlos Augusto Jimenez Laverde</v>
          </cell>
          <cell r="Z897" t="str">
            <v>Coordinador centro zonal</v>
          </cell>
        </row>
        <row r="898">
          <cell r="B898" t="str">
            <v>76-176-897</v>
          </cell>
          <cell r="C898" t="str">
            <v>Valle</v>
          </cell>
          <cell r="D898" t="str">
            <v>Fundación para el fomento de la educación, la salud, la alimentación y la nutrición de Colombia - FESANCO</v>
          </cell>
          <cell r="E898" t="str">
            <v>801001664-0</v>
          </cell>
          <cell r="F898" t="str">
            <v>Guillermo Jose Arcila Soto</v>
          </cell>
          <cell r="G898" t="str">
            <v>Sede Tulua</v>
          </cell>
          <cell r="H898" t="str">
            <v>Carrera 22 No. 30-44 Barrio Sajonia</v>
          </cell>
          <cell r="I898" t="str">
            <v>Tuluá</v>
          </cell>
          <cell r="J898" t="str">
            <v>Roldanillo</v>
          </cell>
          <cell r="K898" t="str">
            <v>7458844 - 2244545 - 2246966</v>
          </cell>
          <cell r="L898">
            <v>3146173718</v>
          </cell>
          <cell r="M898" t="str">
            <v>consorcioconfuturo@hotmail.com; coordinacionconfuturovalle@hotmail.com</v>
          </cell>
          <cell r="N898" t="str">
            <v>SRD</v>
          </cell>
          <cell r="O898" t="str">
            <v>Hogar sustituto entidad</v>
          </cell>
          <cell r="P898"/>
          <cell r="Q898" t="str">
            <v>Con PARD</v>
          </cell>
          <cell r="R898"/>
          <cell r="S898" t="str">
            <v>7600-671-2021</v>
          </cell>
          <cell r="T898">
            <v>125</v>
          </cell>
          <cell r="U898">
            <v>44545</v>
          </cell>
          <cell r="V898">
            <v>44546</v>
          </cell>
          <cell r="W898">
            <v>44773</v>
          </cell>
          <cell r="X898"/>
          <cell r="Y898" t="str">
            <v>Carlos Augusto Jimenez Laverde</v>
          </cell>
          <cell r="Z898" t="str">
            <v>Coordinador centro zonal</v>
          </cell>
        </row>
        <row r="899">
          <cell r="B899" t="str">
            <v>76-247-898</v>
          </cell>
          <cell r="C899" t="str">
            <v>Valle</v>
          </cell>
          <cell r="D899" t="str">
            <v>Pía sociedad saleciana inspectoría san Luis Beltrán centro de capacitación don Bosco</v>
          </cell>
          <cell r="E899" t="str">
            <v>890905980-7</v>
          </cell>
          <cell r="F899" t="str">
            <v>Francisco Antonio Rios Giraldo</v>
          </cell>
          <cell r="G899"/>
          <cell r="H899" t="str">
            <v>Carrera 31 No. 39-42 Barrio El Diamante</v>
          </cell>
          <cell r="I899" t="str">
            <v>Cali</v>
          </cell>
          <cell r="J899" t="str">
            <v>Sur</v>
          </cell>
          <cell r="K899" t="str">
            <v>4373530 - 4373531 -4261577 - 4373543</v>
          </cell>
          <cell r="L899"/>
          <cell r="M899" t="str">
            <v>proyectos@ccdonbosco.org; ccdbosco@ccdbosco.org</v>
          </cell>
          <cell r="N899" t="str">
            <v>SRD</v>
          </cell>
          <cell r="O899" t="str">
            <v>Casa de protección</v>
          </cell>
          <cell r="P899"/>
          <cell r="Q899" t="str">
            <v>Desvinculados</v>
          </cell>
          <cell r="R899"/>
          <cell r="S899" t="str">
            <v>7600-672-2021</v>
          </cell>
          <cell r="T899">
            <v>30</v>
          </cell>
          <cell r="U899">
            <v>44545</v>
          </cell>
          <cell r="V899">
            <v>44546</v>
          </cell>
          <cell r="W899">
            <v>44773</v>
          </cell>
          <cell r="X899">
            <v>421227840</v>
          </cell>
          <cell r="Y899" t="str">
            <v>Jaime Arcos Barajas</v>
          </cell>
          <cell r="Z899" t="str">
            <v>Profesional coordinación técnica Protección</v>
          </cell>
        </row>
        <row r="900">
          <cell r="B900" t="str">
            <v>76-247-899</v>
          </cell>
          <cell r="C900" t="str">
            <v>Valle</v>
          </cell>
          <cell r="D900" t="str">
            <v>Pía sociedad saleciana inspectoría san Luis Beltrán centro de capacitación don Bosco</v>
          </cell>
          <cell r="E900" t="str">
            <v>890905980-7</v>
          </cell>
          <cell r="F900" t="str">
            <v>Francisco Antonio Rios Giraldo</v>
          </cell>
          <cell r="G900"/>
          <cell r="H900" t="str">
            <v>Carrera 31 No. 39-42 Barrio El Diamante</v>
          </cell>
          <cell r="I900" t="str">
            <v>Cali</v>
          </cell>
          <cell r="J900" t="str">
            <v>Sur</v>
          </cell>
          <cell r="K900" t="str">
            <v>4373530 - 4373531 -4261577 - 4373543</v>
          </cell>
          <cell r="L900"/>
          <cell r="M900" t="str">
            <v>psicosocial@ccdonbosco.org</v>
          </cell>
          <cell r="N900" t="str">
            <v>SRD</v>
          </cell>
          <cell r="O900" t="str">
            <v>Externado</v>
          </cell>
          <cell r="P900" t="str">
            <v>Jornada completa</v>
          </cell>
          <cell r="Q900" t="str">
            <v>Con PARD</v>
          </cell>
          <cell r="R900"/>
          <cell r="S900" t="str">
            <v>7600-673-2021</v>
          </cell>
          <cell r="T900">
            <v>55</v>
          </cell>
          <cell r="U900">
            <v>44545</v>
          </cell>
          <cell r="V900">
            <v>44546</v>
          </cell>
          <cell r="W900">
            <v>44773</v>
          </cell>
          <cell r="X900">
            <v>325902610</v>
          </cell>
          <cell r="Y900" t="str">
            <v>Ivette Barrero Cabrera</v>
          </cell>
          <cell r="Z900" t="str">
            <v>Profesional coordinación técnica Protección</v>
          </cell>
        </row>
        <row r="901">
          <cell r="B901" t="str">
            <v>76-247-900</v>
          </cell>
          <cell r="C901" t="str">
            <v>Valle</v>
          </cell>
          <cell r="D901" t="str">
            <v>Pía sociedad saleciana inspectoría san Luis Beltrán centro de capacitación don Bosco</v>
          </cell>
          <cell r="E901" t="str">
            <v>890905980-7</v>
          </cell>
          <cell r="F901" t="str">
            <v>Francisco Antonio Rios Giraldo</v>
          </cell>
          <cell r="G901"/>
          <cell r="H901" t="str">
            <v>Carrera 31 No. 39-42 Barrio El Diamante</v>
          </cell>
          <cell r="I901" t="str">
            <v>Cali</v>
          </cell>
          <cell r="J901" t="str">
            <v>Sur</v>
          </cell>
          <cell r="K901" t="str">
            <v>4373530 - 4373531 -4261577 - 4373543</v>
          </cell>
          <cell r="L901"/>
          <cell r="M901" t="str">
            <v>proyectos@ccdonbosco.org; ccdbosco@ccdbosco.org; programaexternado@ccdonbosco.org</v>
          </cell>
          <cell r="N901" t="str">
            <v>SRD</v>
          </cell>
          <cell r="O901" t="str">
            <v>Externado</v>
          </cell>
          <cell r="P901" t="str">
            <v>Media jornada</v>
          </cell>
          <cell r="Q901" t="str">
            <v>Con PARD</v>
          </cell>
          <cell r="R901"/>
          <cell r="S901" t="str">
            <v>7600-674-2021</v>
          </cell>
          <cell r="T901">
            <v>75</v>
          </cell>
          <cell r="U901">
            <v>44545</v>
          </cell>
          <cell r="V901">
            <v>44546</v>
          </cell>
          <cell r="W901">
            <v>44773</v>
          </cell>
          <cell r="X901">
            <v>307366275</v>
          </cell>
          <cell r="Y901" t="str">
            <v>Claritza Ines Portocarrero Granja</v>
          </cell>
          <cell r="Z901" t="str">
            <v>Profesional coordinación técnica Protección</v>
          </cell>
        </row>
        <row r="902">
          <cell r="B902" t="str">
            <v>76-135-901</v>
          </cell>
          <cell r="C902" t="str">
            <v>Valle</v>
          </cell>
          <cell r="D902" t="str">
            <v>Fundación hogares Claret</v>
          </cell>
          <cell r="E902" t="str">
            <v>800098983-8</v>
          </cell>
          <cell r="F902" t="str">
            <v>Diana Ortiz</v>
          </cell>
          <cell r="G902" t="str">
            <v>Sede La Buitrera</v>
          </cell>
          <cell r="H902" t="str">
            <v>Kilómetro 3 Via Polverines Corregimiento La Buitrera</v>
          </cell>
          <cell r="I902" t="str">
            <v>Cali</v>
          </cell>
          <cell r="J902" t="str">
            <v>Sur</v>
          </cell>
          <cell r="K902" t="str">
            <v>5140515 - 5140517</v>
          </cell>
          <cell r="L902"/>
          <cell r="M902" t="str">
            <v>ciudadela.valle@fhclaret.org; info.valle@fhclaret.org</v>
          </cell>
          <cell r="N902" t="str">
            <v>SRD</v>
          </cell>
          <cell r="O902" t="str">
            <v>Internado</v>
          </cell>
          <cell r="P902"/>
          <cell r="Q902" t="str">
            <v>Con PARD</v>
          </cell>
          <cell r="R902"/>
          <cell r="S902" t="str">
            <v>7600-675-2021</v>
          </cell>
          <cell r="T902">
            <v>75</v>
          </cell>
          <cell r="U902">
            <v>44547</v>
          </cell>
          <cell r="V902">
            <v>44546</v>
          </cell>
          <cell r="W902">
            <v>44773</v>
          </cell>
          <cell r="X902">
            <v>841053975</v>
          </cell>
          <cell r="Y902" t="str">
            <v>Claritza Ines Portocarrero Granja</v>
          </cell>
          <cell r="Z902" t="str">
            <v>Profesional coordinación técnica Protección</v>
          </cell>
        </row>
        <row r="903">
          <cell r="B903" t="str">
            <v>76-234-902</v>
          </cell>
          <cell r="C903" t="str">
            <v>Valle</v>
          </cell>
          <cell r="D903" t="str">
            <v>Instituto Oscar Scarpetta Orejuela de Protección infantil</v>
          </cell>
          <cell r="E903" t="str">
            <v>890304176-2</v>
          </cell>
          <cell r="F903" t="str">
            <v>Luciana Gonzalez Jaramillo</v>
          </cell>
          <cell r="G903" t="str">
            <v>Sede Cascajal</v>
          </cell>
          <cell r="H903" t="str">
            <v>Carrera 139 No. 44-151 Corregimiento Hormiguero Vereda Cascajal</v>
          </cell>
          <cell r="I903" t="str">
            <v>Cali</v>
          </cell>
          <cell r="J903" t="str">
            <v>Sur</v>
          </cell>
          <cell r="K903" t="str">
            <v>5558525 - 3803552 - 3803594</v>
          </cell>
          <cell r="L903"/>
          <cell r="M903" t="str">
            <v>institucional@iosopi.org.co; luciana.gonzalez@iosopi.org.co; institutooscarscarpetta@gmail.com; direccioniosopi@gmail.com</v>
          </cell>
          <cell r="N903" t="str">
            <v>SRD</v>
          </cell>
          <cell r="O903" t="str">
            <v>Internado</v>
          </cell>
          <cell r="P903"/>
          <cell r="Q903" t="str">
            <v>Con PARD</v>
          </cell>
          <cell r="R903"/>
          <cell r="S903" t="str">
            <v>7600-676-2021</v>
          </cell>
          <cell r="T903">
            <v>161</v>
          </cell>
          <cell r="U903">
            <v>44545</v>
          </cell>
          <cell r="V903">
            <v>44546</v>
          </cell>
          <cell r="W903">
            <v>44773</v>
          </cell>
          <cell r="X903">
            <v>1808164533</v>
          </cell>
          <cell r="Y903" t="str">
            <v>Claritza Ines Portocarrero Granja</v>
          </cell>
          <cell r="Z903" t="str">
            <v>Profesional coordinación técnica Protección</v>
          </cell>
        </row>
        <row r="904">
          <cell r="B904" t="str">
            <v>76-87-903</v>
          </cell>
          <cell r="C904" t="str">
            <v>Valle</v>
          </cell>
          <cell r="D904" t="str">
            <v>Fundación Caicedo González Riopaila Castilla</v>
          </cell>
          <cell r="E904" t="str">
            <v>890301972-5</v>
          </cell>
          <cell r="F904" t="str">
            <v>Ana Milena Lemos Paredes</v>
          </cell>
          <cell r="G904"/>
          <cell r="H904" t="str">
            <v>Carrera 38N No. 3CN-86 Barrio Prados del Norte</v>
          </cell>
          <cell r="I904" t="str">
            <v>Cali</v>
          </cell>
          <cell r="J904" t="str">
            <v>Centro</v>
          </cell>
          <cell r="K904">
            <v>8838847</v>
          </cell>
          <cell r="L904"/>
          <cell r="M904" t="str">
            <v>hsustitutos@fcgriopailacastilla.org; auxiliarhs@fcgriopailacastilla.org; sadministrativahs@fundacioncaicedogonzalez.org</v>
          </cell>
          <cell r="N904" t="str">
            <v>SRD</v>
          </cell>
          <cell r="O904" t="str">
            <v>Hogar sustituto entidad</v>
          </cell>
          <cell r="P904"/>
          <cell r="Q904" t="str">
            <v>Con PARD</v>
          </cell>
          <cell r="R904"/>
          <cell r="S904" t="str">
            <v>7600-679-2021</v>
          </cell>
          <cell r="T904">
            <v>280</v>
          </cell>
          <cell r="U904">
            <v>44546</v>
          </cell>
          <cell r="V904">
            <v>44546</v>
          </cell>
          <cell r="W904">
            <v>44773</v>
          </cell>
          <cell r="X904">
            <v>2694724814</v>
          </cell>
          <cell r="Y904" t="str">
            <v>Ivette Barrero Cabrera</v>
          </cell>
          <cell r="Z904" t="str">
            <v>Profesional coordinación técnica Protección</v>
          </cell>
        </row>
        <row r="905">
          <cell r="B905" t="str">
            <v>76-242-904</v>
          </cell>
          <cell r="C905" t="str">
            <v>Valle</v>
          </cell>
          <cell r="D905" t="str">
            <v>ONG Crecer en familia</v>
          </cell>
          <cell r="E905" t="str">
            <v>805020621-1</v>
          </cell>
          <cell r="F905" t="str">
            <v>Zulamita Ana Liliana Kaim Torres</v>
          </cell>
          <cell r="G905"/>
          <cell r="H905" t="str">
            <v>Vía Rio Claro Callejón Coca Cola Finca el Manantial</v>
          </cell>
          <cell r="I905" t="str">
            <v>Jamundí</v>
          </cell>
          <cell r="J905" t="str">
            <v>Jamundí</v>
          </cell>
          <cell r="K905">
            <v>5143661</v>
          </cell>
          <cell r="L905">
            <v>3165282646</v>
          </cell>
          <cell r="M905" t="str">
            <v>crecefamiliavillaesperanza@gmail.com</v>
          </cell>
          <cell r="N905" t="str">
            <v>SRD</v>
          </cell>
          <cell r="O905" t="str">
            <v>Internado</v>
          </cell>
          <cell r="P905"/>
          <cell r="Q905" t="str">
            <v>Con PARD</v>
          </cell>
          <cell r="R905"/>
          <cell r="S905" t="str">
            <v>7600-681-2021</v>
          </cell>
          <cell r="T905">
            <v>50</v>
          </cell>
          <cell r="U905">
            <v>44545</v>
          </cell>
          <cell r="V905">
            <v>44546</v>
          </cell>
          <cell r="W905">
            <v>44773</v>
          </cell>
          <cell r="X905">
            <v>561903196</v>
          </cell>
          <cell r="Y905" t="str">
            <v>Alejandra Hurtado Trujillo</v>
          </cell>
          <cell r="Z905" t="str">
            <v>Profesional centro zonal</v>
          </cell>
        </row>
        <row r="906">
          <cell r="B906" t="str">
            <v>76-182-905</v>
          </cell>
          <cell r="C906" t="str">
            <v>Valle</v>
          </cell>
          <cell r="D906" t="str">
            <v>Fundación para la orientación familiar - FUNOF</v>
          </cell>
          <cell r="E906" t="str">
            <v>891310770-2</v>
          </cell>
          <cell r="F906" t="str">
            <v>Astrid Elena Sevilla Lopez</v>
          </cell>
          <cell r="G906"/>
          <cell r="H906" t="str">
            <v>Calle 29 No. 17-51 Barrio la Colombiana</v>
          </cell>
          <cell r="I906" t="str">
            <v>Palmira</v>
          </cell>
          <cell r="J906" t="str">
            <v>Palmira</v>
          </cell>
          <cell r="K906" t="str">
            <v>6661473 - 6661608 - 6659931</v>
          </cell>
          <cell r="L906">
            <v>3207882993</v>
          </cell>
          <cell r="M906" t="str">
            <v>coordinacionproteccion@funof.org; funof@funof.org;www.fnof.org</v>
          </cell>
          <cell r="N906" t="str">
            <v>SRPA</v>
          </cell>
          <cell r="O906" t="str">
            <v>Libertad vigilada – asistida</v>
          </cell>
          <cell r="P906"/>
          <cell r="Q906" t="str">
            <v>SRPA</v>
          </cell>
          <cell r="R906"/>
          <cell r="S906" t="str">
            <v>7600-660-2021</v>
          </cell>
          <cell r="T906">
            <v>50</v>
          </cell>
          <cell r="U906">
            <v>44545</v>
          </cell>
          <cell r="V906">
            <v>44546</v>
          </cell>
          <cell r="W906">
            <v>44773</v>
          </cell>
          <cell r="X906">
            <v>181325350</v>
          </cell>
          <cell r="Y906" t="str">
            <v>Sandra Isabel Pabuena</v>
          </cell>
          <cell r="Z906" t="str">
            <v>Coordinador centro zonal</v>
          </cell>
        </row>
        <row r="907">
          <cell r="B907" t="str">
            <v>76-242-906</v>
          </cell>
          <cell r="C907" t="str">
            <v>Valle</v>
          </cell>
          <cell r="D907" t="str">
            <v>ONG Crecer en familia</v>
          </cell>
          <cell r="E907" t="str">
            <v>805020621-1</v>
          </cell>
          <cell r="F907" t="str">
            <v>Zulamita Ana Liliana Kaim Torres</v>
          </cell>
          <cell r="G907"/>
          <cell r="H907" t="str">
            <v>Calle 29 No. 28-19 Barrio Centro</v>
          </cell>
          <cell r="I907" t="str">
            <v>Palmira</v>
          </cell>
          <cell r="J907" t="str">
            <v>Palmira</v>
          </cell>
          <cell r="K907">
            <v>5143661</v>
          </cell>
          <cell r="L907">
            <v>3165282646</v>
          </cell>
          <cell r="M907" t="str">
            <v>crecefamilia@hotmail.com</v>
          </cell>
          <cell r="N907" t="str">
            <v>SRPA</v>
          </cell>
          <cell r="O907" t="str">
            <v>Centro transitorio</v>
          </cell>
          <cell r="P907"/>
          <cell r="Q907" t="str">
            <v>SRPA</v>
          </cell>
          <cell r="R907"/>
          <cell r="S907" t="str">
            <v>7600-663-2021</v>
          </cell>
          <cell r="T907">
            <v>8</v>
          </cell>
          <cell r="U907">
            <v>44545</v>
          </cell>
          <cell r="V907">
            <v>44546</v>
          </cell>
          <cell r="W907">
            <v>44773</v>
          </cell>
          <cell r="X907">
            <v>123224484</v>
          </cell>
          <cell r="Y907" t="str">
            <v>Sandra Isabel Pabuena</v>
          </cell>
          <cell r="Z907" t="str">
            <v>Coordinador centro zonal</v>
          </cell>
        </row>
        <row r="908">
          <cell r="B908" t="str">
            <v>76-242-907</v>
          </cell>
          <cell r="C908" t="str">
            <v>Valle</v>
          </cell>
          <cell r="D908" t="str">
            <v>ONG Crecer en familia</v>
          </cell>
          <cell r="E908" t="str">
            <v>805020621-1</v>
          </cell>
          <cell r="F908" t="str">
            <v>Zulamita Ana Liliana Kaim Torres</v>
          </cell>
          <cell r="G908" t="str">
            <v>Sede Valle Del Lili</v>
          </cell>
          <cell r="H908" t="str">
            <v>Carrera 108 No. 48-91 Kilómetro 1 Via Jamundi</v>
          </cell>
          <cell r="I908" t="str">
            <v>Cali</v>
          </cell>
          <cell r="J908" t="str">
            <v>Restaurar</v>
          </cell>
          <cell r="K908">
            <v>5143661</v>
          </cell>
          <cell r="L908">
            <v>3165282646</v>
          </cell>
          <cell r="M908" t="str">
            <v>crecefamilia@hotmail.com</v>
          </cell>
          <cell r="N908" t="str">
            <v>SRPA</v>
          </cell>
          <cell r="O908" t="str">
            <v>Centro de internamiento preventivo</v>
          </cell>
          <cell r="P908"/>
          <cell r="Q908" t="str">
            <v>SRPA</v>
          </cell>
          <cell r="R908"/>
          <cell r="S908" t="str">
            <v>7600-667-2021</v>
          </cell>
          <cell r="T908">
            <v>52</v>
          </cell>
          <cell r="U908">
            <v>44545</v>
          </cell>
          <cell r="V908">
            <v>44546</v>
          </cell>
          <cell r="W908">
            <v>44773</v>
          </cell>
          <cell r="X908">
            <v>1818023405</v>
          </cell>
          <cell r="Y908" t="str">
            <v>Jaime Arcos Barajas</v>
          </cell>
          <cell r="Z908" t="str">
            <v>Profesional coordinación técnica Protección</v>
          </cell>
        </row>
        <row r="909">
          <cell r="B909" t="str">
            <v>76-242-908</v>
          </cell>
          <cell r="C909" t="str">
            <v>Valle</v>
          </cell>
          <cell r="D909" t="str">
            <v>ONG Crecer en familia</v>
          </cell>
          <cell r="E909" t="str">
            <v>805020621-1</v>
          </cell>
          <cell r="F909" t="str">
            <v>Zulamita Ana Liliana Kaim Torres</v>
          </cell>
          <cell r="G909" t="str">
            <v>Sede Buen Pastor</v>
          </cell>
          <cell r="H909" t="str">
            <v>Calle 31A No. 28-34 Manzana 1 Barrio la Fortaleza</v>
          </cell>
          <cell r="I909" t="str">
            <v>Cali</v>
          </cell>
          <cell r="J909" t="str">
            <v>Restaurar</v>
          </cell>
          <cell r="K909">
            <v>5143661</v>
          </cell>
          <cell r="L909">
            <v>3165282646</v>
          </cell>
          <cell r="M909" t="str">
            <v>crecefamilia@hotmail.com</v>
          </cell>
          <cell r="N909" t="str">
            <v>SRPA</v>
          </cell>
          <cell r="O909" t="str">
            <v>Centro de internamiento preventivo</v>
          </cell>
          <cell r="P909"/>
          <cell r="Q909" t="str">
            <v>SRPA</v>
          </cell>
          <cell r="R909"/>
          <cell r="S909" t="str">
            <v>7600-667-2021</v>
          </cell>
          <cell r="T909">
            <v>58</v>
          </cell>
          <cell r="U909">
            <v>44545</v>
          </cell>
          <cell r="V909">
            <v>44546</v>
          </cell>
          <cell r="W909">
            <v>44773</v>
          </cell>
          <cell r="X909"/>
          <cell r="Y909" t="str">
            <v>Jaime Arcos Barajas</v>
          </cell>
          <cell r="Z909" t="str">
            <v>Profesional coordinación técnica Protección</v>
          </cell>
        </row>
        <row r="910">
          <cell r="B910" t="str">
            <v>76-242-909</v>
          </cell>
          <cell r="C910" t="str">
            <v>Valle</v>
          </cell>
          <cell r="D910" t="str">
            <v>ONG Crecer en familia</v>
          </cell>
          <cell r="E910" t="str">
            <v>805020621-1</v>
          </cell>
          <cell r="F910" t="str">
            <v>Zulamita Ana Liliana Kaim Torres</v>
          </cell>
          <cell r="G910"/>
          <cell r="H910" t="str">
            <v>Carrera 27 No. 6-64 Piso 1 Barrio el Cedro</v>
          </cell>
          <cell r="I910" t="str">
            <v>Cali</v>
          </cell>
          <cell r="J910" t="str">
            <v>Restaurar</v>
          </cell>
          <cell r="K910">
            <v>5143661</v>
          </cell>
          <cell r="L910">
            <v>3165282646</v>
          </cell>
          <cell r="M910" t="str">
            <v>crecefamilia@hotmail.com</v>
          </cell>
          <cell r="N910" t="str">
            <v>SRPA</v>
          </cell>
          <cell r="O910" t="str">
            <v>Semicerrado externado</v>
          </cell>
          <cell r="P910" t="str">
            <v>Media Jornada</v>
          </cell>
          <cell r="Q910" t="str">
            <v>SRPA</v>
          </cell>
          <cell r="R910"/>
          <cell r="S910" t="str">
            <v>7600-668-2021</v>
          </cell>
          <cell r="T910">
            <v>50</v>
          </cell>
          <cell r="U910">
            <v>44545</v>
          </cell>
          <cell r="V910">
            <v>44546</v>
          </cell>
          <cell r="W910">
            <v>44773</v>
          </cell>
          <cell r="X910">
            <v>218607700</v>
          </cell>
          <cell r="Y910" t="str">
            <v>Ivette Barrero Cabrera</v>
          </cell>
          <cell r="Z910" t="str">
            <v>Profesional coordinación técnica Protección</v>
          </cell>
        </row>
        <row r="911">
          <cell r="B911" t="str">
            <v>76-242-910</v>
          </cell>
          <cell r="C911" t="str">
            <v>Valle</v>
          </cell>
          <cell r="D911" t="str">
            <v>ONG Crecer en familia</v>
          </cell>
          <cell r="E911" t="str">
            <v>805020621-1</v>
          </cell>
          <cell r="F911" t="str">
            <v>Zulamita Ana Liliana Kaim Torres</v>
          </cell>
          <cell r="G911"/>
          <cell r="H911" t="str">
            <v>Calle 30 Carrera 33 Esquina Barrio la Estacion</v>
          </cell>
          <cell r="I911" t="str">
            <v>Palmira</v>
          </cell>
          <cell r="J911" t="str">
            <v>Palmira</v>
          </cell>
          <cell r="K911">
            <v>5143661</v>
          </cell>
          <cell r="L911">
            <v>3165282646</v>
          </cell>
          <cell r="M911" t="str">
            <v>crecefamiliaciplaspalmas@hotmail.com</v>
          </cell>
          <cell r="N911" t="str">
            <v>SRPA</v>
          </cell>
          <cell r="O911" t="str">
            <v>Centro de internamiento preventivo</v>
          </cell>
          <cell r="P911"/>
          <cell r="Q911" t="str">
            <v>SRPA</v>
          </cell>
          <cell r="R911"/>
          <cell r="S911" t="str">
            <v>7600-677-2021</v>
          </cell>
          <cell r="T911">
            <v>40</v>
          </cell>
          <cell r="U911">
            <v>44545</v>
          </cell>
          <cell r="V911">
            <v>44546</v>
          </cell>
          <cell r="W911">
            <v>44773</v>
          </cell>
          <cell r="X911">
            <v>661099420</v>
          </cell>
          <cell r="Y911" t="str">
            <v>Sandra Isabel Pabuena</v>
          </cell>
          <cell r="Z911" t="str">
            <v>Coordinador centro zonal</v>
          </cell>
        </row>
        <row r="912">
          <cell r="B912" t="str">
            <v>76-242-911</v>
          </cell>
          <cell r="C912" t="str">
            <v>Valle</v>
          </cell>
          <cell r="D912" t="str">
            <v>ONG Crecer en familia</v>
          </cell>
          <cell r="E912" t="str">
            <v>805020621-1</v>
          </cell>
          <cell r="F912" t="str">
            <v>Zulamita Ana Liliana Kaim Torres</v>
          </cell>
          <cell r="G912"/>
          <cell r="H912" t="str">
            <v>Carrera 26 No. 32-46 Barrio Centro</v>
          </cell>
          <cell r="I912" t="str">
            <v>Palmira</v>
          </cell>
          <cell r="J912" t="str">
            <v>Palmira</v>
          </cell>
          <cell r="K912">
            <v>5143661</v>
          </cell>
          <cell r="L912">
            <v>3165282646</v>
          </cell>
          <cell r="M912" t="str">
            <v>crecefamiliapalmira@hotmail.com</v>
          </cell>
          <cell r="N912" t="str">
            <v>SRPA</v>
          </cell>
          <cell r="O912" t="str">
            <v>Semicerrado externado</v>
          </cell>
          <cell r="P912" t="str">
            <v>Media Jornada</v>
          </cell>
          <cell r="Q912" t="str">
            <v>SRPA</v>
          </cell>
          <cell r="R912"/>
          <cell r="S912" t="str">
            <v>7600-678-2021</v>
          </cell>
          <cell r="T912">
            <v>50</v>
          </cell>
          <cell r="U912">
            <v>44545</v>
          </cell>
          <cell r="V912">
            <v>44546</v>
          </cell>
          <cell r="W912">
            <v>44773</v>
          </cell>
          <cell r="X912">
            <v>218607700</v>
          </cell>
          <cell r="Y912" t="str">
            <v>Sandra Isabel Pabuena</v>
          </cell>
          <cell r="Z912" t="str">
            <v>Coordinador centro zonal</v>
          </cell>
        </row>
        <row r="913">
          <cell r="B913" t="str">
            <v>76-182-912</v>
          </cell>
          <cell r="C913" t="str">
            <v>Valle</v>
          </cell>
          <cell r="D913" t="str">
            <v>Fundación para la orientación familiar - FUNOF</v>
          </cell>
          <cell r="E913" t="str">
            <v>891310770-2</v>
          </cell>
          <cell r="F913" t="str">
            <v>Astrid Elena Sevilla Lopez</v>
          </cell>
          <cell r="G913" t="str">
            <v>Sede Cali</v>
          </cell>
          <cell r="H913" t="str">
            <v>Calle 38 Norte No. 3N-51 Barrio Prados del Norte</v>
          </cell>
          <cell r="I913" t="str">
            <v>Cali</v>
          </cell>
          <cell r="J913" t="str">
            <v>Restaurar</v>
          </cell>
          <cell r="K913" t="str">
            <v>6661473 - 6661608 - 6659931</v>
          </cell>
          <cell r="L913">
            <v>3207882993</v>
          </cell>
          <cell r="M913" t="str">
            <v>coordinacionproteccion@funof.org; funof@funof.org;www.fnof.org</v>
          </cell>
          <cell r="N913" t="str">
            <v>SRPA</v>
          </cell>
          <cell r="O913" t="str">
            <v>Libertad vigilada – asistida</v>
          </cell>
          <cell r="P913"/>
          <cell r="Q913" t="str">
            <v>SRPA</v>
          </cell>
          <cell r="R913"/>
          <cell r="S913" t="str">
            <v>7600-680-2021</v>
          </cell>
          <cell r="T913">
            <v>50</v>
          </cell>
          <cell r="U913">
            <v>44545</v>
          </cell>
          <cell r="V913">
            <v>44546</v>
          </cell>
          <cell r="W913">
            <v>44773</v>
          </cell>
          <cell r="X913">
            <v>362650700</v>
          </cell>
          <cell r="Y913" t="str">
            <v>Claritza Ines Portocarrero Granja</v>
          </cell>
          <cell r="Z913" t="str">
            <v>Profesional coordinación técnica Protección</v>
          </cell>
        </row>
        <row r="914">
          <cell r="B914" t="str">
            <v>76-182-913</v>
          </cell>
          <cell r="C914" t="str">
            <v>Valle</v>
          </cell>
          <cell r="D914" t="str">
            <v>Fundación para la orientación familiar - FUNOF</v>
          </cell>
          <cell r="E914" t="str">
            <v>891310770-2</v>
          </cell>
          <cell r="F914" t="str">
            <v>Astrid Elena Sevilla Lopez</v>
          </cell>
          <cell r="G914" t="str">
            <v>Sede Tulua</v>
          </cell>
          <cell r="H914" t="str">
            <v>Calle 33 No. 21-51 Barrio Sajonia</v>
          </cell>
          <cell r="I914" t="str">
            <v>Tuluá</v>
          </cell>
          <cell r="J914" t="str">
            <v>Restaurar</v>
          </cell>
          <cell r="K914" t="str">
            <v>6661473 - 6661608 - 6659931</v>
          </cell>
          <cell r="L914">
            <v>3207882993</v>
          </cell>
          <cell r="M914" t="str">
            <v>coordinacionproteccion@funof.org; funof@funof.org;www.fnof.org</v>
          </cell>
          <cell r="N914" t="str">
            <v>SRPA</v>
          </cell>
          <cell r="O914" t="str">
            <v>Libertad vigilada – asistida</v>
          </cell>
          <cell r="P914"/>
          <cell r="Q914" t="str">
            <v>SRPA</v>
          </cell>
          <cell r="R914"/>
          <cell r="S914" t="str">
            <v>7600-680-2021</v>
          </cell>
          <cell r="T914">
            <v>50</v>
          </cell>
          <cell r="U914">
            <v>44545</v>
          </cell>
          <cell r="V914">
            <v>44546</v>
          </cell>
          <cell r="W914">
            <v>44773</v>
          </cell>
          <cell r="X914"/>
          <cell r="Y914" t="str">
            <v>Claritza Ines Portocarrero Granja</v>
          </cell>
          <cell r="Z914" t="str">
            <v>Profesional coordinación técnica Protección</v>
          </cell>
        </row>
        <row r="915">
          <cell r="B915" t="str">
            <v>76-135-914</v>
          </cell>
          <cell r="C915" t="str">
            <v>Valle</v>
          </cell>
          <cell r="D915" t="str">
            <v>Fundación hogares Claret</v>
          </cell>
          <cell r="E915" t="str">
            <v>800098983-8</v>
          </cell>
          <cell r="F915" t="str">
            <v>Diana Ortiz</v>
          </cell>
          <cell r="G915" t="str">
            <v>Sede Camino Real</v>
          </cell>
          <cell r="H915" t="str">
            <v>Calle 8F No. 50-34 Barrio Camino Real</v>
          </cell>
          <cell r="I915" t="str">
            <v>Cali</v>
          </cell>
          <cell r="J915" t="str">
            <v>Restaurar</v>
          </cell>
          <cell r="K915" t="str">
            <v>5140515 - 5140517</v>
          </cell>
          <cell r="L915"/>
          <cell r="M915" t="str">
            <v>info.concienciajoven@fhclaret.org; concienciajoven.valle@fhclaret.org</v>
          </cell>
          <cell r="N915" t="str">
            <v>SRPA</v>
          </cell>
          <cell r="O915" t="str">
            <v>Libertad vigilada – asistida</v>
          </cell>
          <cell r="P915"/>
          <cell r="Q915" t="str">
            <v>SRPA</v>
          </cell>
          <cell r="R915"/>
          <cell r="S915" t="str">
            <v>7600-682-2021</v>
          </cell>
          <cell r="T915">
            <v>50</v>
          </cell>
          <cell r="U915">
            <v>44547</v>
          </cell>
          <cell r="V915">
            <v>44546</v>
          </cell>
          <cell r="W915">
            <v>44773</v>
          </cell>
          <cell r="X915">
            <v>181325350</v>
          </cell>
          <cell r="Y915" t="str">
            <v>Angela Alejandra Gomez Cruz</v>
          </cell>
          <cell r="Z915" t="str">
            <v>Profesional coordinación técnica Protección</v>
          </cell>
        </row>
        <row r="916">
          <cell r="B916" t="str">
            <v>76-77-915</v>
          </cell>
          <cell r="C916" t="str">
            <v>Valle</v>
          </cell>
          <cell r="D916" t="str">
            <v>Corporación unida por el desarrollo - CORPUDESA</v>
          </cell>
          <cell r="E916" t="str">
            <v>900208959-7</v>
          </cell>
          <cell r="F916" t="str">
            <v>Adrian Eduardo Ocampo Escobar</v>
          </cell>
          <cell r="G916" t="str">
            <v>Sede La Campiña</v>
          </cell>
          <cell r="H916" t="str">
            <v>Calle 44N No. 6BN-41 La Campiña</v>
          </cell>
          <cell r="I916" t="str">
            <v>Cali</v>
          </cell>
          <cell r="J916" t="str">
            <v>Restaurar</v>
          </cell>
          <cell r="K916">
            <v>4444719</v>
          </cell>
          <cell r="L916">
            <v>3006535283</v>
          </cell>
          <cell r="M916" t="str">
            <v>corpudesa@gmail.com</v>
          </cell>
          <cell r="N916" t="str">
            <v>SRPA</v>
          </cell>
          <cell r="O916" t="str">
            <v>Apoyo postinstitucional – SRPA</v>
          </cell>
          <cell r="P916"/>
          <cell r="Q916" t="str">
            <v>SRPA</v>
          </cell>
          <cell r="R916"/>
          <cell r="S916" t="str">
            <v>7600-683-2021</v>
          </cell>
          <cell r="T916">
            <v>120</v>
          </cell>
          <cell r="U916">
            <v>44545</v>
          </cell>
          <cell r="V916">
            <v>44546</v>
          </cell>
          <cell r="W916">
            <v>44773</v>
          </cell>
          <cell r="X916">
            <v>459439360</v>
          </cell>
          <cell r="Y916" t="str">
            <v>Claritza Ines Portocarrero Granja</v>
          </cell>
          <cell r="Z916" t="str">
            <v>Profesional coordinación técnica Protección</v>
          </cell>
        </row>
        <row r="917">
          <cell r="B917" t="str">
            <v>76-77-916</v>
          </cell>
          <cell r="C917" t="str">
            <v>Valle</v>
          </cell>
          <cell r="D917" t="str">
            <v>Corporación unida por el desarrollo - CORPUDESA</v>
          </cell>
          <cell r="E917" t="str">
            <v>900208959-7</v>
          </cell>
          <cell r="F917" t="str">
            <v>Adrian Eduardo Ocampo Escobar</v>
          </cell>
          <cell r="G917" t="str">
            <v>Sede Buga</v>
          </cell>
          <cell r="H917" t="str">
            <v>Calle 44N No. 6BN-41 La Campiña</v>
          </cell>
          <cell r="I917" t="str">
            <v>Guadalajara De Buga</v>
          </cell>
          <cell r="J917" t="str">
            <v>Restaurar</v>
          </cell>
          <cell r="K917">
            <v>4444719</v>
          </cell>
          <cell r="L917">
            <v>3006535283</v>
          </cell>
          <cell r="M917" t="str">
            <v>corpudesa@gmail.com</v>
          </cell>
          <cell r="N917" t="str">
            <v>SRPA</v>
          </cell>
          <cell r="O917" t="str">
            <v>Apoyo postinstitucional – SRPA</v>
          </cell>
          <cell r="P917"/>
          <cell r="Q917" t="str">
            <v>SRPA</v>
          </cell>
          <cell r="R917"/>
          <cell r="S917" t="str">
            <v>7600-683-2021</v>
          </cell>
          <cell r="T917">
            <v>40</v>
          </cell>
          <cell r="U917">
            <v>44545</v>
          </cell>
          <cell r="V917">
            <v>44546</v>
          </cell>
          <cell r="W917">
            <v>44773</v>
          </cell>
          <cell r="X917"/>
          <cell r="Y917" t="str">
            <v>Claritza Ines Portocarrero Granja</v>
          </cell>
          <cell r="Z917" t="str">
            <v>Profesional coordinación técnica Protección</v>
          </cell>
        </row>
        <row r="918">
          <cell r="B918" t="str">
            <v>76-77-917</v>
          </cell>
          <cell r="C918" t="str">
            <v>Valle</v>
          </cell>
          <cell r="D918" t="str">
            <v>Corporación unida por el desarrollo - CORPUDESA</v>
          </cell>
          <cell r="E918" t="str">
            <v>900208959-7</v>
          </cell>
          <cell r="F918" t="str">
            <v>Adrian Eduardo Ocampo Escobar</v>
          </cell>
          <cell r="G918" t="str">
            <v>Sede La Campiña</v>
          </cell>
          <cell r="H918" t="str">
            <v>Calle 44N No. 6BN-41 La Campiña</v>
          </cell>
          <cell r="I918" t="str">
            <v>Cali</v>
          </cell>
          <cell r="J918" t="str">
            <v>Restaurar</v>
          </cell>
          <cell r="K918">
            <v>4444719</v>
          </cell>
          <cell r="L918">
            <v>3006535283</v>
          </cell>
          <cell r="M918" t="str">
            <v>corpudesa@gmail.com</v>
          </cell>
          <cell r="N918" t="str">
            <v>SRPA</v>
          </cell>
          <cell r="O918" t="str">
            <v>Prestación de servicios sociales a la comunidad</v>
          </cell>
          <cell r="P918"/>
          <cell r="Q918" t="str">
            <v>SRPA</v>
          </cell>
          <cell r="R918"/>
          <cell r="S918" t="str">
            <v>7600-684-2021</v>
          </cell>
          <cell r="T918">
            <v>40</v>
          </cell>
          <cell r="U918">
            <v>44545</v>
          </cell>
          <cell r="V918">
            <v>44546</v>
          </cell>
          <cell r="W918">
            <v>44773</v>
          </cell>
          <cell r="X918">
            <v>99916800</v>
          </cell>
          <cell r="Y918" t="str">
            <v>Angela Alejandra Gomez Cruz</v>
          </cell>
          <cell r="Z918" t="str">
            <v>Profesional coordinación técnica Protección</v>
          </cell>
        </row>
        <row r="919">
          <cell r="B919" t="str">
            <v>76-242-918</v>
          </cell>
          <cell r="C919" t="str">
            <v>Valle</v>
          </cell>
          <cell r="D919" t="str">
            <v>ONG Crecer en familia</v>
          </cell>
          <cell r="E919" t="str">
            <v>805020621-1</v>
          </cell>
          <cell r="F919" t="str">
            <v>Zulamita Ana Liliana Kaim Torres</v>
          </cell>
          <cell r="G919" t="str">
            <v>Sede El Trebol</v>
          </cell>
          <cell r="H919" t="str">
            <v>Carrera 23 No. 56-69 Barrio el Trebol</v>
          </cell>
          <cell r="I919" t="str">
            <v>Cali</v>
          </cell>
          <cell r="J919" t="str">
            <v>Restaurar</v>
          </cell>
          <cell r="K919">
            <v>5143661</v>
          </cell>
          <cell r="L919">
            <v>3165282646</v>
          </cell>
          <cell r="M919" t="str">
            <v>crecefamilia@hotmail.com</v>
          </cell>
          <cell r="N919" t="str">
            <v>SRPA</v>
          </cell>
          <cell r="O919" t="str">
            <v>Centro transitorio</v>
          </cell>
          <cell r="P919"/>
          <cell r="Q919" t="str">
            <v>SRPA</v>
          </cell>
          <cell r="R919"/>
          <cell r="S919" t="str">
            <v>7600-685-2021</v>
          </cell>
          <cell r="T919">
            <v>25</v>
          </cell>
          <cell r="U919">
            <v>44545</v>
          </cell>
          <cell r="V919">
            <v>44546</v>
          </cell>
          <cell r="W919">
            <v>44773</v>
          </cell>
          <cell r="X919">
            <v>385076512.5</v>
          </cell>
          <cell r="Y919" t="str">
            <v>Jaime Arcos Barajas</v>
          </cell>
          <cell r="Z919" t="str">
            <v>Profesional coordinación técnica Protección</v>
          </cell>
        </row>
        <row r="920">
          <cell r="B920" t="str">
            <v>76-242-919</v>
          </cell>
          <cell r="C920" t="str">
            <v>Valle</v>
          </cell>
          <cell r="D920" t="str">
            <v>ONG Crecer en familia</v>
          </cell>
          <cell r="E920" t="str">
            <v>805020621-1</v>
          </cell>
          <cell r="F920" t="str">
            <v>Zulamita Ana Liliana Kaim Torres</v>
          </cell>
          <cell r="G920"/>
          <cell r="H920" t="str">
            <v>Finca Villa Paz Vereda el Tesoro Corregimiento el Paso de la Bolsa</v>
          </cell>
          <cell r="I920" t="str">
            <v>Jamundí</v>
          </cell>
          <cell r="J920" t="str">
            <v>Jamundí</v>
          </cell>
          <cell r="K920">
            <v>5143661</v>
          </cell>
          <cell r="L920">
            <v>3165282646</v>
          </cell>
          <cell r="M920" t="str">
            <v>crecerenfamiliavillapaz@hotmail.com</v>
          </cell>
          <cell r="N920" t="str">
            <v>SRPA</v>
          </cell>
          <cell r="O920" t="str">
            <v>Internado RAJ</v>
          </cell>
          <cell r="P920"/>
          <cell r="Q920" t="str">
            <v>RAJ</v>
          </cell>
          <cell r="R920"/>
          <cell r="S920" t="str">
            <v>7600-686-2021</v>
          </cell>
          <cell r="T920">
            <v>80</v>
          </cell>
          <cell r="U920">
            <v>44546</v>
          </cell>
          <cell r="V920">
            <v>44546</v>
          </cell>
          <cell r="W920">
            <v>44773</v>
          </cell>
          <cell r="X920">
            <v>1026611440</v>
          </cell>
          <cell r="Y920" t="str">
            <v>Alejandra Hurtado Trujillo</v>
          </cell>
          <cell r="Z920" t="str">
            <v>Profesional centro zonal</v>
          </cell>
        </row>
        <row r="921">
          <cell r="B921" t="str">
            <v>76-77-920</v>
          </cell>
          <cell r="C921" t="str">
            <v>Valle</v>
          </cell>
          <cell r="D921" t="str">
            <v>Corporación unida por el desarrollo - CORPUDESA</v>
          </cell>
          <cell r="E921" t="str">
            <v>900208959-7</v>
          </cell>
          <cell r="F921" t="str">
            <v>Adrian Eduardo Ocampo Escobar</v>
          </cell>
          <cell r="G921" t="str">
            <v>Sede Buga</v>
          </cell>
          <cell r="H921" t="str">
            <v>Carrera 8 No. 5-54 Barrio el Carmelo</v>
          </cell>
          <cell r="I921" t="str">
            <v>Guadalajara De Buga</v>
          </cell>
          <cell r="J921" t="str">
            <v>Restaurar</v>
          </cell>
          <cell r="K921">
            <v>4444719</v>
          </cell>
          <cell r="L921">
            <v>3006535283</v>
          </cell>
          <cell r="M921" t="str">
            <v>corpudesa@gmail.com</v>
          </cell>
          <cell r="N921" t="str">
            <v>SRPA</v>
          </cell>
          <cell r="O921" t="str">
            <v>Libertad vigilada – asistida</v>
          </cell>
          <cell r="P921"/>
          <cell r="Q921" t="str">
            <v>SRPA</v>
          </cell>
          <cell r="R921"/>
          <cell r="S921" t="str">
            <v>7600-687-2021</v>
          </cell>
          <cell r="T921">
            <v>40</v>
          </cell>
          <cell r="U921">
            <v>44545</v>
          </cell>
          <cell r="V921">
            <v>44546</v>
          </cell>
          <cell r="W921">
            <v>44773</v>
          </cell>
          <cell r="X921">
            <v>543976050</v>
          </cell>
          <cell r="Y921" t="str">
            <v>Jaime Arcos Barajas</v>
          </cell>
          <cell r="Z921" t="str">
            <v>Profesional coordinación técnica Protección</v>
          </cell>
        </row>
        <row r="922">
          <cell r="B922" t="str">
            <v>76-77-921</v>
          </cell>
          <cell r="C922" t="str">
            <v>Valle</v>
          </cell>
          <cell r="D922" t="str">
            <v>Corporación unida por el desarrollo - CORPUDESA</v>
          </cell>
          <cell r="E922" t="str">
            <v>900208959-7</v>
          </cell>
          <cell r="F922" t="str">
            <v>Adrian Eduardo Ocampo Escobar</v>
          </cell>
          <cell r="G922" t="str">
            <v>Sede La Campiña</v>
          </cell>
          <cell r="H922" t="str">
            <v>Calle 44N No. 6BN-41 La Campiña</v>
          </cell>
          <cell r="I922" t="str">
            <v>Cali</v>
          </cell>
          <cell r="J922" t="str">
            <v>Restaurar</v>
          </cell>
          <cell r="K922">
            <v>4444719</v>
          </cell>
          <cell r="L922">
            <v>3006535283</v>
          </cell>
          <cell r="M922" t="str">
            <v>corpudesa@gmail.com</v>
          </cell>
          <cell r="N922" t="str">
            <v>SRPA</v>
          </cell>
          <cell r="O922" t="str">
            <v>Libertad vigilada – asistida</v>
          </cell>
          <cell r="P922"/>
          <cell r="Q922" t="str">
            <v>SRPA</v>
          </cell>
          <cell r="R922"/>
          <cell r="S922" t="str">
            <v>7600-687-2021</v>
          </cell>
          <cell r="T922">
            <v>110</v>
          </cell>
          <cell r="U922">
            <v>44545</v>
          </cell>
          <cell r="V922">
            <v>44546</v>
          </cell>
          <cell r="W922">
            <v>44773</v>
          </cell>
          <cell r="X922"/>
          <cell r="Y922" t="str">
            <v>Jaime Arcos Barajas</v>
          </cell>
          <cell r="Z922" t="str">
            <v>Profesional coordinación técnica Protección</v>
          </cell>
        </row>
        <row r="923">
          <cell r="B923" t="str">
            <v>76-242-922</v>
          </cell>
          <cell r="C923" t="str">
            <v>Valle</v>
          </cell>
          <cell r="D923" t="str">
            <v>ONG Crecer en familia</v>
          </cell>
          <cell r="E923" t="str">
            <v>805020621-1</v>
          </cell>
          <cell r="F923" t="str">
            <v>Zulamita Ana Liliana Kaim Torres</v>
          </cell>
          <cell r="G923" t="str">
            <v>Sede Buen Pastor</v>
          </cell>
          <cell r="H923" t="str">
            <v>Calle 31A No. 27b-34 Barrio La Fortaleza</v>
          </cell>
          <cell r="I923" t="str">
            <v>Cali</v>
          </cell>
          <cell r="J923" t="str">
            <v>Restaurar</v>
          </cell>
          <cell r="K923">
            <v>5143661</v>
          </cell>
          <cell r="L923">
            <v>3165282646</v>
          </cell>
          <cell r="M923" t="str">
            <v>crecerenfamiliabuenpastor@gmail.com;crecerenfamiliadireccioncfjbp@gmail.com</v>
          </cell>
          <cell r="N923" t="str">
            <v>SRPA</v>
          </cell>
          <cell r="O923" t="str">
            <v>Centro de atención especializada</v>
          </cell>
          <cell r="P923"/>
          <cell r="Q923" t="str">
            <v>SRPA</v>
          </cell>
          <cell r="R923"/>
          <cell r="S923" t="str">
            <v>7600-688-2021</v>
          </cell>
          <cell r="T923">
            <v>200</v>
          </cell>
          <cell r="U923">
            <v>44546</v>
          </cell>
          <cell r="V923">
            <v>44546</v>
          </cell>
          <cell r="W923">
            <v>44773</v>
          </cell>
          <cell r="X923">
            <v>8615918040</v>
          </cell>
          <cell r="Y923" t="str">
            <v>Angela Alejandra Gomez Cruz</v>
          </cell>
          <cell r="Z923" t="str">
            <v>Profesional coordinación técnica Protección</v>
          </cell>
        </row>
        <row r="924">
          <cell r="B924" t="str">
            <v>76-242-923</v>
          </cell>
          <cell r="C924" t="str">
            <v>Valle</v>
          </cell>
          <cell r="D924" t="str">
            <v>ONG Crecer en familia</v>
          </cell>
          <cell r="E924" t="str">
            <v>805020621-1</v>
          </cell>
          <cell r="F924" t="str">
            <v>Zulamita Ana Liliana Kaim Torres</v>
          </cell>
          <cell r="G924" t="str">
            <v>Sede Valle Del Lili</v>
          </cell>
          <cell r="H924" t="str">
            <v>Carrera 108 No. 48-91 Kilómetro 1 Via Jamundi</v>
          </cell>
          <cell r="I924" t="str">
            <v>Cali</v>
          </cell>
          <cell r="J924" t="str">
            <v>Restaurar</v>
          </cell>
          <cell r="K924">
            <v>5143661</v>
          </cell>
          <cell r="L924">
            <v>3165282646</v>
          </cell>
          <cell r="M924" t="str">
            <v>crecerenfamiliabuenpastor@gmail.com;crecerenfamiliadireccioncfjbp@gmail.com</v>
          </cell>
          <cell r="N924" t="str">
            <v>SRPA</v>
          </cell>
          <cell r="O924" t="str">
            <v>Centro de atención especializada</v>
          </cell>
          <cell r="P924"/>
          <cell r="Q924" t="str">
            <v>SRPA</v>
          </cell>
          <cell r="R924"/>
          <cell r="S924" t="str">
            <v>7600-688-2021</v>
          </cell>
          <cell r="T924">
            <v>320</v>
          </cell>
          <cell r="U924">
            <v>44546</v>
          </cell>
          <cell r="V924">
            <v>44546</v>
          </cell>
          <cell r="W924">
            <v>44773</v>
          </cell>
          <cell r="X924"/>
          <cell r="Y924" t="str">
            <v>Angela Alejandra Gomez Cruz</v>
          </cell>
          <cell r="Z924" t="str">
            <v>Profesional coordinación técnica Protección</v>
          </cell>
        </row>
        <row r="925">
          <cell r="B925" t="str">
            <v>05-253-924</v>
          </cell>
          <cell r="C925" t="str">
            <v>Antioquia</v>
          </cell>
          <cell r="D925" t="str">
            <v>Fundación Alavés</v>
          </cell>
          <cell r="E925" t="str">
            <v>901424650-6</v>
          </cell>
          <cell r="F925" t="str">
            <v>Virsuly Yaneth David Calle</v>
          </cell>
          <cell r="G925"/>
          <cell r="H925" t="str">
            <v>Vereda El Barro Kilometro 4 finca La Uribe</v>
          </cell>
          <cell r="I925" t="str">
            <v>Girardota</v>
          </cell>
          <cell r="J925" t="str">
            <v>Aburra Norte</v>
          </cell>
          <cell r="K925"/>
          <cell r="L925" t="str">
            <v>3136601947- 3148216056</v>
          </cell>
          <cell r="M925" t="str">
            <v>coordinacionfundacionalaves@gmail.com &lt;coordinacionfundacionalaves@gmail.com&gt;; fundacionalaves@gmail.com &lt;fundacionalaves@gmail.com&gt;; contratacionfundacionalaves@gmail.com &lt;contratacionfundacionalaves@gmail.com</v>
          </cell>
          <cell r="N925" t="str">
            <v>SRD</v>
          </cell>
          <cell r="O925" t="str">
            <v>Internado</v>
          </cell>
          <cell r="P925"/>
          <cell r="Q925" t="str">
            <v>Discapacidad</v>
          </cell>
          <cell r="R925" t="str">
            <v>Psicosocial</v>
          </cell>
          <cell r="S925" t="str">
            <v>0500-422-2022</v>
          </cell>
          <cell r="T925">
            <v>74</v>
          </cell>
          <cell r="U925">
            <v>44593</v>
          </cell>
          <cell r="V925">
            <v>44593</v>
          </cell>
          <cell r="W925">
            <v>44773</v>
          </cell>
          <cell r="X925">
            <v>1103120664</v>
          </cell>
          <cell r="Y925" t="str">
            <v>Olga Lucia Mesa Palacio</v>
          </cell>
          <cell r="Z925" t="str">
            <v>Profesional centro zonal</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28"/>
  <sheetViews>
    <sheetView showGridLines="0" tabSelected="1" view="pageBreakPreview" zoomScale="85" zoomScaleNormal="100" zoomScaleSheetLayoutView="85" workbookViewId="0">
      <selection activeCell="C1" sqref="C1"/>
    </sheetView>
  </sheetViews>
  <sheetFormatPr baseColWidth="10" defaultColWidth="14.7109375" defaultRowHeight="15" customHeight="1" x14ac:dyDescent="0.2"/>
  <cols>
    <col min="1" max="10" width="15.7109375" style="2" customWidth="1"/>
    <col min="11" max="16384" width="14.7109375" style="1"/>
  </cols>
  <sheetData>
    <row r="1" spans="1:13" ht="30.75" customHeight="1" thickBot="1" x14ac:dyDescent="0.25">
      <c r="A1" s="283" t="s">
        <v>1</v>
      </c>
      <c r="B1" s="284"/>
      <c r="C1" s="64"/>
      <c r="D1" s="62" t="s">
        <v>0</v>
      </c>
      <c r="E1" s="63"/>
      <c r="F1" s="62" t="s">
        <v>25</v>
      </c>
      <c r="G1" s="54"/>
      <c r="H1" s="61" t="s">
        <v>281</v>
      </c>
      <c r="I1" s="285" t="str">
        <f>+IF(OR(I21="valide todas las variables",I26="valide todas las variables",I36="valide todas las variables",I40="valide todas las variables",I44="valide todas las variables",I85="valide todas las variables",I88="valide todas las variables",I94="valide todas las variables",I103="valide todas las variables",I107="valide todas las variables",I116="valide todas las variables",I120="valide todas las variables",I129="valide todas las variables",I135="valide todas las variables",I139="valide todas las variables",I142="valide todas las variables",I151="valide todas las variables",I161="valide todas las variables",I167="valide todas las variables",I177="valide todas las variables",I185="valide todas las variables"),"",Consolidado!KJ10)</f>
        <v/>
      </c>
      <c r="J1" s="286"/>
      <c r="M1" s="60"/>
    </row>
    <row r="2" spans="1:13" ht="15" customHeight="1" x14ac:dyDescent="0.2">
      <c r="A2" s="266" t="s">
        <v>2</v>
      </c>
      <c r="B2" s="267"/>
      <c r="C2" s="267"/>
      <c r="D2" s="267"/>
      <c r="E2" s="267"/>
      <c r="F2" s="267"/>
      <c r="G2" s="267"/>
      <c r="H2" s="267"/>
      <c r="I2" s="267"/>
      <c r="J2" s="268"/>
    </row>
    <row r="3" spans="1:13" ht="15" customHeight="1" x14ac:dyDescent="0.2">
      <c r="A3" s="163" t="s">
        <v>3</v>
      </c>
      <c r="B3" s="164"/>
      <c r="C3" s="164" t="s">
        <v>4</v>
      </c>
      <c r="D3" s="164"/>
      <c r="E3" s="164"/>
      <c r="F3" s="164"/>
      <c r="G3" s="164"/>
      <c r="H3" s="164"/>
      <c r="I3" s="164" t="s">
        <v>5</v>
      </c>
      <c r="J3" s="165"/>
    </row>
    <row r="4" spans="1:13" ht="15" customHeight="1" x14ac:dyDescent="0.2">
      <c r="A4" s="281" t="str">
        <f>+IFERROR(VLOOKUP(G1,[3]Directorio!$B$1:$Z$1200,2,FALSE),"")</f>
        <v/>
      </c>
      <c r="B4" s="279"/>
      <c r="C4" s="279" t="str">
        <f>+IFERROR(VLOOKUP(G1,[3]Directorio!$B$1:$Z$1200,3,FALSE),"")</f>
        <v/>
      </c>
      <c r="D4" s="279"/>
      <c r="E4" s="279"/>
      <c r="F4" s="279"/>
      <c r="G4" s="279"/>
      <c r="H4" s="279"/>
      <c r="I4" s="279" t="str">
        <f>+IFERROR(VLOOKUP(G1,[3]Directorio!$B$1:$Z$1200,4,FALSE),"")</f>
        <v/>
      </c>
      <c r="J4" s="282"/>
    </row>
    <row r="5" spans="1:13" ht="15" customHeight="1" x14ac:dyDescent="0.2">
      <c r="A5" s="163" t="s">
        <v>7</v>
      </c>
      <c r="B5" s="164"/>
      <c r="C5" s="164"/>
      <c r="D5" s="164"/>
      <c r="E5" s="164" t="s">
        <v>6</v>
      </c>
      <c r="F5" s="164"/>
      <c r="G5" s="164"/>
      <c r="H5" s="164"/>
      <c r="I5" s="164"/>
      <c r="J5" s="165"/>
    </row>
    <row r="6" spans="1:13" ht="15" customHeight="1" x14ac:dyDescent="0.2">
      <c r="A6" s="281" t="str">
        <f>+IFERROR(VLOOKUP(G1,[3]Directorio!$B$1:$Z$1200,5,FALSE),"")</f>
        <v/>
      </c>
      <c r="B6" s="279"/>
      <c r="C6" s="279"/>
      <c r="D6" s="279"/>
      <c r="E6" s="279" t="str">
        <f>+IFERROR(VLOOKUP(G1,[3]Directorio!$B$1:$Z$1200,6,FALSE),"")</f>
        <v/>
      </c>
      <c r="F6" s="279"/>
      <c r="G6" s="279"/>
      <c r="H6" s="279"/>
      <c r="I6" s="279"/>
      <c r="J6" s="282"/>
    </row>
    <row r="7" spans="1:13" ht="15" customHeight="1" x14ac:dyDescent="0.2">
      <c r="A7" s="163" t="s">
        <v>8</v>
      </c>
      <c r="B7" s="164"/>
      <c r="C7" s="164"/>
      <c r="D7" s="164"/>
      <c r="E7" s="164" t="s">
        <v>9</v>
      </c>
      <c r="F7" s="164"/>
      <c r="G7" s="164"/>
      <c r="H7" s="164" t="s">
        <v>10</v>
      </c>
      <c r="I7" s="164"/>
      <c r="J7" s="165"/>
    </row>
    <row r="8" spans="1:13" ht="15" customHeight="1" x14ac:dyDescent="0.2">
      <c r="A8" s="281" t="str">
        <f>+IFERROR(VLOOKUP(G1,[3]Directorio!$B$1:$Z$1200,7,FALSE),"")</f>
        <v/>
      </c>
      <c r="B8" s="279"/>
      <c r="C8" s="279"/>
      <c r="D8" s="279"/>
      <c r="E8" s="279" t="str">
        <f>+IFERROR(VLOOKUP(G1,[3]Directorio!$B$1:$Z$1200,8,FALSE),"")</f>
        <v/>
      </c>
      <c r="F8" s="279"/>
      <c r="G8" s="279"/>
      <c r="H8" s="279" t="str">
        <f>+IFERROR(VLOOKUP(G1,[3]Directorio!$B$1:$Z$1200,9,FALSE),"")</f>
        <v/>
      </c>
      <c r="I8" s="279"/>
      <c r="J8" s="282"/>
    </row>
    <row r="9" spans="1:13" ht="15" customHeight="1" x14ac:dyDescent="0.2">
      <c r="A9" s="163" t="s">
        <v>11</v>
      </c>
      <c r="B9" s="164"/>
      <c r="C9" s="164"/>
      <c r="D9" s="164" t="s">
        <v>12</v>
      </c>
      <c r="E9" s="164"/>
      <c r="F9" s="164"/>
      <c r="G9" s="164" t="s">
        <v>13</v>
      </c>
      <c r="H9" s="164"/>
      <c r="I9" s="164"/>
      <c r="J9" s="165"/>
    </row>
    <row r="10" spans="1:13" ht="15" customHeight="1" thickBot="1" x14ac:dyDescent="0.25">
      <c r="A10" s="276" t="str">
        <f>+IFERROR(VLOOKUP(G1,[3]Directorio!$B$1:$Z$1200,10,FALSE),"")</f>
        <v/>
      </c>
      <c r="B10" s="277"/>
      <c r="C10" s="277"/>
      <c r="D10" s="277" t="str">
        <f>+IFERROR(VLOOKUP(G1,[3]Directorio!$B$1:$Z$1200,11,FALSE),"")</f>
        <v/>
      </c>
      <c r="E10" s="277"/>
      <c r="F10" s="277"/>
      <c r="G10" s="277" t="str">
        <f>+IFERROR(VLOOKUP(G1,[3]Directorio!$B$1:$Z$1200,12,FALSE),"")</f>
        <v/>
      </c>
      <c r="H10" s="277"/>
      <c r="I10" s="277"/>
      <c r="J10" s="278"/>
    </row>
    <row r="11" spans="1:13" ht="15" customHeight="1" x14ac:dyDescent="0.2">
      <c r="A11" s="266" t="s">
        <v>14</v>
      </c>
      <c r="B11" s="267"/>
      <c r="C11" s="267"/>
      <c r="D11" s="267"/>
      <c r="E11" s="267"/>
      <c r="F11" s="267"/>
      <c r="G11" s="267"/>
      <c r="H11" s="267"/>
      <c r="I11" s="267"/>
      <c r="J11" s="268"/>
    </row>
    <row r="12" spans="1:13" ht="15" customHeight="1" x14ac:dyDescent="0.2">
      <c r="A12" s="56" t="s">
        <v>155</v>
      </c>
      <c r="B12" s="164" t="s">
        <v>15</v>
      </c>
      <c r="C12" s="164"/>
      <c r="D12" s="164"/>
      <c r="E12" s="251" t="s">
        <v>16</v>
      </c>
      <c r="F12" s="248"/>
      <c r="G12" s="251" t="s">
        <v>17</v>
      </c>
      <c r="H12" s="248"/>
      <c r="I12" s="251" t="s">
        <v>156</v>
      </c>
      <c r="J12" s="257"/>
    </row>
    <row r="13" spans="1:13" ht="15" customHeight="1" x14ac:dyDescent="0.2">
      <c r="A13" s="55" t="str">
        <f>+IFERROR(VLOOKUP(G1,[3]Directorio!$B$1:$Z$1200,13,FALSE),"")</f>
        <v/>
      </c>
      <c r="B13" s="279" t="str">
        <f>+IFERROR(VLOOKUP(G1,[3]Directorio!$B$1:$Z$1200,14,FALSE),"")</f>
        <v/>
      </c>
      <c r="C13" s="279"/>
      <c r="D13" s="279"/>
      <c r="E13" s="252" t="str">
        <f>+IFERROR(VLOOKUP(G1,[3]Directorio!$B$1:$Z$1200,15,FALSE),"")</f>
        <v/>
      </c>
      <c r="F13" s="250"/>
      <c r="G13" s="252" t="str">
        <f>+IFERROR(VLOOKUP(G1,[3]Directorio!$B$1:$Z$1200,16,FALSE),"")</f>
        <v/>
      </c>
      <c r="H13" s="250"/>
      <c r="I13" s="252" t="str">
        <f>+IFERROR(VLOOKUP(G1,[3]Directorio!$B$1:$Z$1200,17,FALSE),"")</f>
        <v/>
      </c>
      <c r="J13" s="280"/>
    </row>
    <row r="14" spans="1:13" ht="15" customHeight="1" x14ac:dyDescent="0.2">
      <c r="A14" s="247" t="s">
        <v>18</v>
      </c>
      <c r="B14" s="248"/>
      <c r="C14" s="251" t="s">
        <v>19</v>
      </c>
      <c r="D14" s="248"/>
      <c r="E14" s="251" t="s">
        <v>279</v>
      </c>
      <c r="F14" s="248"/>
      <c r="G14" s="164" t="s">
        <v>20</v>
      </c>
      <c r="H14" s="164"/>
      <c r="I14" s="164" t="s">
        <v>21</v>
      </c>
      <c r="J14" s="165"/>
    </row>
    <row r="15" spans="1:13" ht="15" customHeight="1" x14ac:dyDescent="0.2">
      <c r="A15" s="249" t="str">
        <f>+IFERROR(VLOOKUP(G1,[3]Directorio!$B$1:$Z$1200,18,FALSE),"")</f>
        <v/>
      </c>
      <c r="B15" s="250"/>
      <c r="C15" s="252" t="str">
        <f>+IFERROR(VLOOKUP(G1,[3]Directorio!$B$1:$Z$1200,19,FALSE),"")</f>
        <v/>
      </c>
      <c r="D15" s="250"/>
      <c r="E15" s="253" t="str">
        <f>+IFERROR(VLOOKUP(G1,[3]Directorio!$B$1:$Z$1200,20,FALSE),"")</f>
        <v/>
      </c>
      <c r="F15" s="254"/>
      <c r="G15" s="264" t="str">
        <f>+IFERROR(VLOOKUP(G1,[3]Directorio!$B$1:$Z$1200,21,FALSE),"")</f>
        <v/>
      </c>
      <c r="H15" s="264"/>
      <c r="I15" s="264" t="str">
        <f>+IFERROR(VLOOKUP(G1,[3]Directorio!$B$1:$Z$1200,22,FALSE),"")</f>
        <v/>
      </c>
      <c r="J15" s="265"/>
    </row>
    <row r="16" spans="1:13" ht="15" customHeight="1" x14ac:dyDescent="0.2">
      <c r="A16" s="247" t="s">
        <v>22</v>
      </c>
      <c r="B16" s="248"/>
      <c r="C16" s="251" t="s">
        <v>23</v>
      </c>
      <c r="D16" s="256"/>
      <c r="E16" s="256"/>
      <c r="F16" s="256"/>
      <c r="G16" s="248"/>
      <c r="H16" s="251" t="s">
        <v>280</v>
      </c>
      <c r="I16" s="256"/>
      <c r="J16" s="257"/>
    </row>
    <row r="17" spans="1:10" ht="15" customHeight="1" thickBot="1" x14ac:dyDescent="0.25">
      <c r="A17" s="258" t="str">
        <f>+IFERROR(VLOOKUP(G1,[3]Directorio!$B$1:$Z$1200,23,FALSE),"")</f>
        <v/>
      </c>
      <c r="B17" s="259"/>
      <c r="C17" s="260" t="str">
        <f>+IFERROR(VLOOKUP(G1,[3]Directorio!$B$1:$Z$1200,24,FALSE),"")</f>
        <v/>
      </c>
      <c r="D17" s="261"/>
      <c r="E17" s="261"/>
      <c r="F17" s="261"/>
      <c r="G17" s="262"/>
      <c r="H17" s="260" t="str">
        <f>+IFERROR(VLOOKUP(G1,[3]Directorio!$B$1:$Z$1200,25,FALSE),"")</f>
        <v/>
      </c>
      <c r="I17" s="261"/>
      <c r="J17" s="263"/>
    </row>
    <row r="18" spans="1:10" ht="15" customHeight="1" x14ac:dyDescent="0.2">
      <c r="A18" s="266" t="s">
        <v>27</v>
      </c>
      <c r="B18" s="267"/>
      <c r="C18" s="267"/>
      <c r="D18" s="267"/>
      <c r="E18" s="267"/>
      <c r="F18" s="267"/>
      <c r="G18" s="267"/>
      <c r="H18" s="267"/>
      <c r="I18" s="267"/>
      <c r="J18" s="268"/>
    </row>
    <row r="19" spans="1:10" ht="15" customHeight="1" thickBot="1" x14ac:dyDescent="0.25">
      <c r="A19" s="269" t="s">
        <v>24</v>
      </c>
      <c r="B19" s="270"/>
      <c r="C19" s="271"/>
      <c r="D19" s="271"/>
      <c r="E19" s="271"/>
      <c r="F19" s="270" t="s">
        <v>26</v>
      </c>
      <c r="G19" s="270"/>
      <c r="H19" s="271"/>
      <c r="I19" s="271"/>
      <c r="J19" s="272"/>
    </row>
    <row r="20" spans="1:10" ht="30" customHeight="1" thickBot="1" x14ac:dyDescent="0.25">
      <c r="A20" s="273" t="s">
        <v>297</v>
      </c>
      <c r="B20" s="274"/>
      <c r="C20" s="274"/>
      <c r="D20" s="274"/>
      <c r="E20" s="274"/>
      <c r="F20" s="274"/>
      <c r="G20" s="274"/>
      <c r="H20" s="274"/>
      <c r="I20" s="274"/>
      <c r="J20" s="275"/>
    </row>
    <row r="21" spans="1:10" ht="54.95" customHeight="1" thickBot="1" x14ac:dyDescent="0.25">
      <c r="A21" s="185" t="s">
        <v>285</v>
      </c>
      <c r="B21" s="186"/>
      <c r="C21" s="186"/>
      <c r="D21" s="186"/>
      <c r="E21" s="186"/>
      <c r="F21" s="186"/>
      <c r="G21" s="186"/>
      <c r="H21" s="187"/>
      <c r="I21" s="188" t="str">
        <f>+IF(OR(D22="Valide todos los criterios"),"Valide todas las variables",IF(AND(D22="Cumple variable"),"Cumple obligación","No cumple obligación"))</f>
        <v>Valide todas las variables</v>
      </c>
      <c r="J21" s="189"/>
    </row>
    <row r="22" spans="1:10" ht="20.100000000000001" customHeight="1" x14ac:dyDescent="0.2">
      <c r="A22" s="212" t="s">
        <v>286</v>
      </c>
      <c r="B22" s="8" t="s">
        <v>36</v>
      </c>
      <c r="C22" s="9"/>
      <c r="D22" s="227" t="str">
        <f>+IF(OR(C22="",C23="",C24="",C25=""),"Valide todos los criterios",IF(AND(C22="Cumple",C23="Cumple",C24="Cumple",C25="Cumple"),"Cumple variable","No cumple variable"))</f>
        <v>Valide todos los criterios</v>
      </c>
      <c r="E22" s="218" t="s">
        <v>45</v>
      </c>
      <c r="F22" s="218"/>
      <c r="G22" s="218"/>
      <c r="H22" s="218"/>
      <c r="I22" s="218"/>
      <c r="J22" s="219"/>
    </row>
    <row r="23" spans="1:10" ht="50.1" customHeight="1" x14ac:dyDescent="0.2">
      <c r="A23" s="213"/>
      <c r="B23" s="6" t="s">
        <v>37</v>
      </c>
      <c r="C23" s="7"/>
      <c r="D23" s="228"/>
      <c r="E23" s="190"/>
      <c r="F23" s="191"/>
      <c r="G23" s="191"/>
      <c r="H23" s="191"/>
      <c r="I23" s="191"/>
      <c r="J23" s="192"/>
    </row>
    <row r="24" spans="1:10" ht="50.1" customHeight="1" x14ac:dyDescent="0.2">
      <c r="A24" s="213"/>
      <c r="B24" s="6" t="s">
        <v>38</v>
      </c>
      <c r="C24" s="7"/>
      <c r="D24" s="228"/>
      <c r="E24" s="190"/>
      <c r="F24" s="191"/>
      <c r="G24" s="191"/>
      <c r="H24" s="191"/>
      <c r="I24" s="191"/>
      <c r="J24" s="192"/>
    </row>
    <row r="25" spans="1:10" ht="50.1" customHeight="1" thickBot="1" x14ac:dyDescent="0.25">
      <c r="A25" s="214"/>
      <c r="B25" s="10" t="s">
        <v>39</v>
      </c>
      <c r="C25" s="58"/>
      <c r="D25" s="229"/>
      <c r="E25" s="193"/>
      <c r="F25" s="194"/>
      <c r="G25" s="194"/>
      <c r="H25" s="194"/>
      <c r="I25" s="194"/>
      <c r="J25" s="195"/>
    </row>
    <row r="26" spans="1:10" ht="60" customHeight="1" thickBot="1" x14ac:dyDescent="0.25">
      <c r="A26" s="185" t="s">
        <v>282</v>
      </c>
      <c r="B26" s="186"/>
      <c r="C26" s="186"/>
      <c r="D26" s="186"/>
      <c r="E26" s="186"/>
      <c r="F26" s="186"/>
      <c r="G26" s="186"/>
      <c r="H26" s="187"/>
      <c r="I26" s="188" t="str">
        <f>+IF(C35="X","Obligación no aplica",IF(OR(D27="Valide todos los criterios"),"Valide todas las variables",IF(AND(D27="Cumple variable"),"Cumple obligación","No cumple obligación")))</f>
        <v>Valide todas las variables</v>
      </c>
      <c r="J26" s="189"/>
    </row>
    <row r="27" spans="1:10" ht="20.100000000000001" customHeight="1" x14ac:dyDescent="0.2">
      <c r="A27" s="212" t="s">
        <v>287</v>
      </c>
      <c r="B27" s="8" t="s">
        <v>36</v>
      </c>
      <c r="C27" s="9"/>
      <c r="D27" s="227" t="str">
        <f>+IF(C35="X","Variable no aplica",IF(AND(C30="No aplica",C33="No aplica"),IF(OR(C27="",C28="",C29="",C31="",C32="",C34=""),"Valide todos los criterios",IF(AND(C27="Cumple",C28="Cumple",C29="Cumple",C31="Cumple",C32="Cumple",C34="Cumple"),"Cumple variable","No cumple variable")),IF(C30="No aplica",IF(OR(C27="",C28="",C29="",C31="",C32="",C33="",C34=""),"Valide todos los criterios",IF(AND(C27="Cumple",C28="Cumple",C29="Cumple",C31="Cumple",C32="Cumple",C33="Cumple",C34="Cumple"),"Cumple variable","No cumple variable")),IF(C33="No aplica",IF(OR(C27="",C28="",C29="",C30="",C31="",C32="",C34=""),"Valide todos los criterios",IF(AND(C27="Cumple",C28="Cumple",C29="Cumple",C30="Cumple",C31="Cumple",C32="Cumple",C34="Cumple"),"Cumple variable","No cumple variable")),IF(OR(C27="",C28="",C29="",C30="",C31="",C32="",C33="",C34=""),"Valide todos los criterios",IF(AND(C27="Cumple",C28="Cumple",C29="Cumple",C30="Cumple",C31="Cumple",C32="Cumple",C33="Cumple",C34="Cumple"),"Cumple variable","No cumple variable"))))))</f>
        <v>Valide todos los criterios</v>
      </c>
      <c r="E27" s="218" t="s">
        <v>45</v>
      </c>
      <c r="F27" s="218"/>
      <c r="G27" s="218"/>
      <c r="H27" s="218"/>
      <c r="I27" s="218"/>
      <c r="J27" s="219"/>
    </row>
    <row r="28" spans="1:10" ht="20.100000000000001" customHeight="1" x14ac:dyDescent="0.2">
      <c r="A28" s="213"/>
      <c r="B28" s="6" t="s">
        <v>37</v>
      </c>
      <c r="C28" s="7"/>
      <c r="D28" s="228"/>
      <c r="E28" s="190"/>
      <c r="F28" s="191"/>
      <c r="G28" s="191"/>
      <c r="H28" s="191"/>
      <c r="I28" s="191"/>
      <c r="J28" s="192"/>
    </row>
    <row r="29" spans="1:10" ht="20.100000000000001" customHeight="1" x14ac:dyDescent="0.2">
      <c r="A29" s="213"/>
      <c r="B29" s="6" t="s">
        <v>38</v>
      </c>
      <c r="C29" s="7"/>
      <c r="D29" s="228"/>
      <c r="E29" s="190"/>
      <c r="F29" s="191"/>
      <c r="G29" s="191"/>
      <c r="H29" s="191"/>
      <c r="I29" s="191"/>
      <c r="J29" s="192"/>
    </row>
    <row r="30" spans="1:10" ht="20.100000000000001" customHeight="1" x14ac:dyDescent="0.2">
      <c r="A30" s="213"/>
      <c r="B30" s="6" t="s">
        <v>39</v>
      </c>
      <c r="C30" s="7"/>
      <c r="D30" s="228"/>
      <c r="E30" s="190"/>
      <c r="F30" s="191"/>
      <c r="G30" s="191"/>
      <c r="H30" s="191"/>
      <c r="I30" s="191"/>
      <c r="J30" s="192"/>
    </row>
    <row r="31" spans="1:10" ht="20.100000000000001" customHeight="1" x14ac:dyDescent="0.2">
      <c r="A31" s="213"/>
      <c r="B31" s="6" t="s">
        <v>40</v>
      </c>
      <c r="C31" s="7"/>
      <c r="D31" s="228"/>
      <c r="E31" s="190"/>
      <c r="F31" s="191"/>
      <c r="G31" s="191"/>
      <c r="H31" s="191"/>
      <c r="I31" s="191"/>
      <c r="J31" s="192"/>
    </row>
    <row r="32" spans="1:10" ht="20.100000000000001" customHeight="1" x14ac:dyDescent="0.2">
      <c r="A32" s="213"/>
      <c r="B32" s="6" t="s">
        <v>41</v>
      </c>
      <c r="C32" s="7"/>
      <c r="D32" s="228"/>
      <c r="E32" s="190"/>
      <c r="F32" s="191"/>
      <c r="G32" s="191"/>
      <c r="H32" s="191"/>
      <c r="I32" s="191"/>
      <c r="J32" s="192"/>
    </row>
    <row r="33" spans="1:10" ht="20.100000000000001" customHeight="1" x14ac:dyDescent="0.2">
      <c r="A33" s="213"/>
      <c r="B33" s="6" t="s">
        <v>42</v>
      </c>
      <c r="C33" s="7"/>
      <c r="D33" s="228"/>
      <c r="E33" s="190"/>
      <c r="F33" s="191"/>
      <c r="G33" s="191"/>
      <c r="H33" s="191"/>
      <c r="I33" s="191"/>
      <c r="J33" s="192"/>
    </row>
    <row r="34" spans="1:10" ht="20.100000000000001" customHeight="1" x14ac:dyDescent="0.2">
      <c r="A34" s="220"/>
      <c r="B34" s="6" t="s">
        <v>43</v>
      </c>
      <c r="C34" s="13"/>
      <c r="D34" s="236"/>
      <c r="E34" s="190"/>
      <c r="F34" s="191"/>
      <c r="G34" s="191"/>
      <c r="H34" s="191"/>
      <c r="I34" s="191"/>
      <c r="J34" s="192"/>
    </row>
    <row r="35" spans="1:10" ht="20.100000000000001" customHeight="1" thickBot="1" x14ac:dyDescent="0.25">
      <c r="A35" s="214"/>
      <c r="B35" s="14" t="s">
        <v>47</v>
      </c>
      <c r="C35" s="15"/>
      <c r="D35" s="229"/>
      <c r="E35" s="193"/>
      <c r="F35" s="194"/>
      <c r="G35" s="194"/>
      <c r="H35" s="194"/>
      <c r="I35" s="194"/>
      <c r="J35" s="195"/>
    </row>
    <row r="36" spans="1:10" ht="99.95" customHeight="1" thickBot="1" x14ac:dyDescent="0.25">
      <c r="A36" s="185" t="s">
        <v>331</v>
      </c>
      <c r="B36" s="186"/>
      <c r="C36" s="186"/>
      <c r="D36" s="186"/>
      <c r="E36" s="186"/>
      <c r="F36" s="186"/>
      <c r="G36" s="186"/>
      <c r="H36" s="187"/>
      <c r="I36" s="188" t="str">
        <f>+IF(OR(D37="Valide todos los criterios"),"Valide todas las variables",IF(AND(D37="Cumple variable"),"Cumple obligación","No cumple obligación"))</f>
        <v>Valide todas las variables</v>
      </c>
      <c r="J36" s="189"/>
    </row>
    <row r="37" spans="1:10" ht="20.100000000000001" customHeight="1" x14ac:dyDescent="0.2">
      <c r="A37" s="212" t="s">
        <v>288</v>
      </c>
      <c r="B37" s="8" t="s">
        <v>36</v>
      </c>
      <c r="C37" s="9"/>
      <c r="D37" s="221" t="str">
        <f>+IF(OR(C37="",C38="",C39=""),"Valide todos los criterios",IF(AND(C37="Cumple",C38="Cumple",C39="Cumple"),"Cumple variable","No cumple variable"))</f>
        <v>Valide todos los criterios</v>
      </c>
      <c r="E37" s="218" t="s">
        <v>45</v>
      </c>
      <c r="F37" s="218"/>
      <c r="G37" s="218"/>
      <c r="H37" s="218"/>
      <c r="I37" s="218"/>
      <c r="J37" s="219"/>
    </row>
    <row r="38" spans="1:10" ht="80.099999999999994" customHeight="1" x14ac:dyDescent="0.2">
      <c r="A38" s="213"/>
      <c r="B38" s="6" t="s">
        <v>37</v>
      </c>
      <c r="C38" s="7"/>
      <c r="D38" s="222"/>
      <c r="E38" s="190"/>
      <c r="F38" s="191"/>
      <c r="G38" s="191"/>
      <c r="H38" s="191"/>
      <c r="I38" s="191"/>
      <c r="J38" s="192"/>
    </row>
    <row r="39" spans="1:10" ht="80.099999999999994" customHeight="1" thickBot="1" x14ac:dyDescent="0.25">
      <c r="A39" s="214"/>
      <c r="B39" s="10" t="s">
        <v>38</v>
      </c>
      <c r="C39" s="11"/>
      <c r="D39" s="223"/>
      <c r="E39" s="193"/>
      <c r="F39" s="194"/>
      <c r="G39" s="194"/>
      <c r="H39" s="194"/>
      <c r="I39" s="194"/>
      <c r="J39" s="195"/>
    </row>
    <row r="40" spans="1:10" ht="95.1" customHeight="1" thickBot="1" x14ac:dyDescent="0.25">
      <c r="A40" s="185" t="s">
        <v>283</v>
      </c>
      <c r="B40" s="186"/>
      <c r="C40" s="186"/>
      <c r="D40" s="186"/>
      <c r="E40" s="186"/>
      <c r="F40" s="186"/>
      <c r="G40" s="186"/>
      <c r="H40" s="187"/>
      <c r="I40" s="188" t="str">
        <f>+IF(OR(D41="Valide todos los criterios"),"Valide todas las variables",IF(AND(D41="Cumple variable"),"Cumple obligación","No cumple obligación"))</f>
        <v>Valide todas las variables</v>
      </c>
      <c r="J40" s="189"/>
    </row>
    <row r="41" spans="1:10" ht="20.100000000000001" customHeight="1" x14ac:dyDescent="0.2">
      <c r="A41" s="212" t="s">
        <v>166</v>
      </c>
      <c r="B41" s="8" t="s">
        <v>36</v>
      </c>
      <c r="C41" s="9"/>
      <c r="D41" s="221" t="str">
        <f>+IF(C43="No aplica",IF(OR(C41="",C42=""),"Valide todos los criterios",IF(AND(C41="Cumple",C42="Cumple"),"Cumple variable","No cumple variable")),IF(OR(C41="",C42="",C43=""),"Valide todos los criterios",IF(AND(C41="Cumple",C42="Cumple",C43="Cumple"),"Cumple variable","No cumple variable")))</f>
        <v>Valide todos los criterios</v>
      </c>
      <c r="E41" s="218" t="s">
        <v>45</v>
      </c>
      <c r="F41" s="218"/>
      <c r="G41" s="218"/>
      <c r="H41" s="218"/>
      <c r="I41" s="218"/>
      <c r="J41" s="219"/>
    </row>
    <row r="42" spans="1:10" ht="99.95" customHeight="1" x14ac:dyDescent="0.2">
      <c r="A42" s="213"/>
      <c r="B42" s="6" t="s">
        <v>37</v>
      </c>
      <c r="C42" s="7"/>
      <c r="D42" s="222"/>
      <c r="E42" s="190"/>
      <c r="F42" s="191"/>
      <c r="G42" s="191"/>
      <c r="H42" s="191"/>
      <c r="I42" s="191"/>
      <c r="J42" s="192"/>
    </row>
    <row r="43" spans="1:10" ht="99.95" customHeight="1" thickBot="1" x14ac:dyDescent="0.25">
      <c r="A43" s="220"/>
      <c r="B43" s="12" t="s">
        <v>38</v>
      </c>
      <c r="C43" s="13"/>
      <c r="D43" s="222"/>
      <c r="E43" s="190"/>
      <c r="F43" s="191"/>
      <c r="G43" s="191"/>
      <c r="H43" s="191"/>
      <c r="I43" s="191"/>
      <c r="J43" s="192"/>
    </row>
    <row r="44" spans="1:10" ht="69.95" customHeight="1" thickBot="1" x14ac:dyDescent="0.25">
      <c r="A44" s="185" t="s">
        <v>284</v>
      </c>
      <c r="B44" s="186"/>
      <c r="C44" s="186"/>
      <c r="D44" s="186"/>
      <c r="E44" s="186"/>
      <c r="F44" s="186"/>
      <c r="G44" s="121" t="s">
        <v>348</v>
      </c>
      <c r="H44" s="120"/>
      <c r="I44" s="255" t="str">
        <f>+IF(H44="Si",IF(OR(D45="Valide todos los criterios"),"Valide todas las variables",IF(AND(D45="Cumple variable"),"Cumple obligación","No cumple obligación")),IF(OR(D45="Valide todos los criterios",D51="Valide todos los criterios",D54="Valide todos los criterios",D71="Valide todos los criterios",D78="Valide todos los criterios"),"Valide todas las variables",IF(AND(D45="Cumple variable",D51="Cumple variable",D54="Cumple variable",D71="Cumple variable",D78="Cumple variable"),"Cumple obligación","No cumple obligación")))</f>
        <v>Valide todas las variables</v>
      </c>
      <c r="J44" s="189"/>
    </row>
    <row r="45" spans="1:10" ht="20.100000000000001" customHeight="1" x14ac:dyDescent="0.2">
      <c r="A45" s="233" t="s">
        <v>167</v>
      </c>
      <c r="B45" s="8" t="s">
        <v>36</v>
      </c>
      <c r="C45" s="9"/>
      <c r="D45" s="227" t="str">
        <f>+IF(H44="Si",IF(OR(C45=""),"Valide todos los criterios",IF(AND(C45="Cumple"),"Cumple variable","No cumple variable")),IF(OR(C45="",C46="",C47="",C48="",C49="",C50=""),"Valide todos los criterios",IF(AND(C45="Cumple",C46="Cumple",C47="Cumple",C48="Cumple",C49="Cumple",C50="Cumple"),"Cumple variable","No cumple variable")))</f>
        <v>Valide todos los criterios</v>
      </c>
      <c r="E45" s="218" t="s">
        <v>45</v>
      </c>
      <c r="F45" s="218"/>
      <c r="G45" s="218"/>
      <c r="H45" s="218"/>
      <c r="I45" s="218"/>
      <c r="J45" s="219"/>
    </row>
    <row r="46" spans="1:10" ht="32.1" customHeight="1" x14ac:dyDescent="0.2">
      <c r="A46" s="234"/>
      <c r="B46" s="6" t="s">
        <v>37</v>
      </c>
      <c r="C46" s="119"/>
      <c r="D46" s="228"/>
      <c r="E46" s="190"/>
      <c r="F46" s="191"/>
      <c r="G46" s="191"/>
      <c r="H46" s="191"/>
      <c r="I46" s="191"/>
      <c r="J46" s="192"/>
    </row>
    <row r="47" spans="1:10" ht="32.1" customHeight="1" x14ac:dyDescent="0.2">
      <c r="A47" s="234"/>
      <c r="B47" s="6" t="s">
        <v>38</v>
      </c>
      <c r="C47" s="119"/>
      <c r="D47" s="228"/>
      <c r="E47" s="190"/>
      <c r="F47" s="191"/>
      <c r="G47" s="191"/>
      <c r="H47" s="191"/>
      <c r="I47" s="191"/>
      <c r="J47" s="192"/>
    </row>
    <row r="48" spans="1:10" ht="32.1" customHeight="1" x14ac:dyDescent="0.2">
      <c r="A48" s="234"/>
      <c r="B48" s="6" t="s">
        <v>39</v>
      </c>
      <c r="C48" s="119"/>
      <c r="D48" s="228"/>
      <c r="E48" s="190"/>
      <c r="F48" s="191"/>
      <c r="G48" s="191"/>
      <c r="H48" s="191"/>
      <c r="I48" s="191"/>
      <c r="J48" s="192"/>
    </row>
    <row r="49" spans="1:10" ht="32.1" customHeight="1" x14ac:dyDescent="0.2">
      <c r="A49" s="234"/>
      <c r="B49" s="6" t="s">
        <v>40</v>
      </c>
      <c r="C49" s="119"/>
      <c r="D49" s="228"/>
      <c r="E49" s="190"/>
      <c r="F49" s="191"/>
      <c r="G49" s="191"/>
      <c r="H49" s="191"/>
      <c r="I49" s="191"/>
      <c r="J49" s="192"/>
    </row>
    <row r="50" spans="1:10" ht="32.1" customHeight="1" thickBot="1" x14ac:dyDescent="0.25">
      <c r="A50" s="235"/>
      <c r="B50" s="10" t="s">
        <v>41</v>
      </c>
      <c r="C50" s="117"/>
      <c r="D50" s="229"/>
      <c r="E50" s="193"/>
      <c r="F50" s="194"/>
      <c r="G50" s="194"/>
      <c r="H50" s="194"/>
      <c r="I50" s="194"/>
      <c r="J50" s="195"/>
    </row>
    <row r="51" spans="1:10" ht="20.100000000000001" customHeight="1" x14ac:dyDescent="0.2">
      <c r="A51" s="212" t="s">
        <v>168</v>
      </c>
      <c r="B51" s="8" t="s">
        <v>36</v>
      </c>
      <c r="C51" s="9"/>
      <c r="D51" s="227" t="str">
        <f>+IF(OR(C51="",C52="",C53=""),"Valide todos los criterios",IF(AND(C51="Cumple",C52="Cumple",C53="Cumple"),"Cumple variable","No cumple variable"))</f>
        <v>Valide todos los criterios</v>
      </c>
      <c r="E51" s="218" t="s">
        <v>45</v>
      </c>
      <c r="F51" s="218"/>
      <c r="G51" s="218"/>
      <c r="H51" s="218"/>
      <c r="I51" s="218"/>
      <c r="J51" s="219"/>
    </row>
    <row r="52" spans="1:10" ht="99.95" customHeight="1" x14ac:dyDescent="0.2">
      <c r="A52" s="213"/>
      <c r="B52" s="6" t="s">
        <v>37</v>
      </c>
      <c r="C52" s="119"/>
      <c r="D52" s="228"/>
      <c r="E52" s="190"/>
      <c r="F52" s="191"/>
      <c r="G52" s="191"/>
      <c r="H52" s="191"/>
      <c r="I52" s="191"/>
      <c r="J52" s="192"/>
    </row>
    <row r="53" spans="1:10" ht="99.95" customHeight="1" thickBot="1" x14ac:dyDescent="0.25">
      <c r="A53" s="214"/>
      <c r="B53" s="10" t="s">
        <v>38</v>
      </c>
      <c r="C53" s="117"/>
      <c r="D53" s="229"/>
      <c r="E53" s="193"/>
      <c r="F53" s="194"/>
      <c r="G53" s="194"/>
      <c r="H53" s="194"/>
      <c r="I53" s="194"/>
      <c r="J53" s="195"/>
    </row>
    <row r="54" spans="1:10" ht="20.100000000000001" customHeight="1" x14ac:dyDescent="0.2">
      <c r="A54" s="237" t="s">
        <v>53</v>
      </c>
      <c r="B54" s="118" t="s">
        <v>36</v>
      </c>
      <c r="C54" s="119"/>
      <c r="D54" s="239" t="str">
        <f>+IF(A57="No",IF(OR(C54="",C55="",C56="",C57="",C58="",C59="",C60="",C61="",C62="",C63="",C64="",C65="",C66="",C67="",C68=""),"Valide todos los criterios",IF(AND(C54="Cumple",C55="Cumple",C56="Cumple",C57="Cumple",C58="Cumple",C59="Cumple",C60="Cumple",C61="Cumple",C62="Cumple",C63="Cumple",C64="Cumple",C65="Cumple",C66="Cumple",C67="Cumple",C68="Cumple"),"Cumple variable","No cumple variable")),IF(OR(C69="",C70=""),"Valide todos los criterios",IF(AND(C69="Cumple",C70="Cumple"),"Cumple variable","No cumple variable")))</f>
        <v>Valide todos los criterios</v>
      </c>
      <c r="E54" s="240" t="s">
        <v>45</v>
      </c>
      <c r="F54" s="240"/>
      <c r="G54" s="240"/>
      <c r="H54" s="240"/>
      <c r="I54" s="240"/>
      <c r="J54" s="241"/>
    </row>
    <row r="55" spans="1:10" ht="20.100000000000001" customHeight="1" x14ac:dyDescent="0.2">
      <c r="A55" s="237"/>
      <c r="B55" s="6" t="s">
        <v>37</v>
      </c>
      <c r="C55" s="7"/>
      <c r="D55" s="228"/>
      <c r="E55" s="190"/>
      <c r="F55" s="191"/>
      <c r="G55" s="191"/>
      <c r="H55" s="191"/>
      <c r="I55" s="191"/>
      <c r="J55" s="192"/>
    </row>
    <row r="56" spans="1:10" ht="20.100000000000001" customHeight="1" x14ac:dyDescent="0.2">
      <c r="A56" s="238"/>
      <c r="B56" s="6" t="s">
        <v>38</v>
      </c>
      <c r="C56" s="7"/>
      <c r="D56" s="228"/>
      <c r="E56" s="190"/>
      <c r="F56" s="191"/>
      <c r="G56" s="191"/>
      <c r="H56" s="191"/>
      <c r="I56" s="191"/>
      <c r="J56" s="192"/>
    </row>
    <row r="57" spans="1:10" ht="20.100000000000001" customHeight="1" x14ac:dyDescent="0.2">
      <c r="A57" s="242"/>
      <c r="B57" s="6" t="s">
        <v>39</v>
      </c>
      <c r="C57" s="7"/>
      <c r="D57" s="228"/>
      <c r="E57" s="190"/>
      <c r="F57" s="191"/>
      <c r="G57" s="191"/>
      <c r="H57" s="191"/>
      <c r="I57" s="191"/>
      <c r="J57" s="192"/>
    </row>
    <row r="58" spans="1:10" ht="20.100000000000001" customHeight="1" x14ac:dyDescent="0.2">
      <c r="A58" s="242"/>
      <c r="B58" s="6" t="s">
        <v>40</v>
      </c>
      <c r="C58" s="7"/>
      <c r="D58" s="228"/>
      <c r="E58" s="190"/>
      <c r="F58" s="191"/>
      <c r="G58" s="191"/>
      <c r="H58" s="191"/>
      <c r="I58" s="191"/>
      <c r="J58" s="192"/>
    </row>
    <row r="59" spans="1:10" ht="20.100000000000001" customHeight="1" x14ac:dyDescent="0.2">
      <c r="A59" s="234" t="s">
        <v>169</v>
      </c>
      <c r="B59" s="6" t="s">
        <v>41</v>
      </c>
      <c r="C59" s="7"/>
      <c r="D59" s="228"/>
      <c r="E59" s="190"/>
      <c r="F59" s="191"/>
      <c r="G59" s="191"/>
      <c r="H59" s="191"/>
      <c r="I59" s="191"/>
      <c r="J59" s="192"/>
    </row>
    <row r="60" spans="1:10" ht="20.100000000000001" customHeight="1" x14ac:dyDescent="0.2">
      <c r="A60" s="234"/>
      <c r="B60" s="6" t="s">
        <v>42</v>
      </c>
      <c r="C60" s="7"/>
      <c r="D60" s="228"/>
      <c r="E60" s="190"/>
      <c r="F60" s="191"/>
      <c r="G60" s="191"/>
      <c r="H60" s="191"/>
      <c r="I60" s="191"/>
      <c r="J60" s="192"/>
    </row>
    <row r="61" spans="1:10" ht="20.100000000000001" customHeight="1" x14ac:dyDescent="0.2">
      <c r="A61" s="234"/>
      <c r="B61" s="12" t="s">
        <v>43</v>
      </c>
      <c r="C61" s="7"/>
      <c r="D61" s="236"/>
      <c r="E61" s="190"/>
      <c r="F61" s="191"/>
      <c r="G61" s="191"/>
      <c r="H61" s="191"/>
      <c r="I61" s="191"/>
      <c r="J61" s="192"/>
    </row>
    <row r="62" spans="1:10" ht="20.100000000000001" customHeight="1" x14ac:dyDescent="0.2">
      <c r="A62" s="234"/>
      <c r="B62" s="12" t="s">
        <v>48</v>
      </c>
      <c r="C62" s="7"/>
      <c r="D62" s="236"/>
      <c r="E62" s="190"/>
      <c r="F62" s="191"/>
      <c r="G62" s="191"/>
      <c r="H62" s="191"/>
      <c r="I62" s="191"/>
      <c r="J62" s="192"/>
    </row>
    <row r="63" spans="1:10" ht="20.100000000000001" customHeight="1" x14ac:dyDescent="0.2">
      <c r="A63" s="234"/>
      <c r="B63" s="12" t="s">
        <v>49</v>
      </c>
      <c r="C63" s="7"/>
      <c r="D63" s="236"/>
      <c r="E63" s="190"/>
      <c r="F63" s="191"/>
      <c r="G63" s="191"/>
      <c r="H63" s="191"/>
      <c r="I63" s="191"/>
      <c r="J63" s="192"/>
    </row>
    <row r="64" spans="1:10" ht="20.100000000000001" customHeight="1" x14ac:dyDescent="0.2">
      <c r="A64" s="234"/>
      <c r="B64" s="12" t="s">
        <v>56</v>
      </c>
      <c r="C64" s="7"/>
      <c r="D64" s="236"/>
      <c r="E64" s="190"/>
      <c r="F64" s="191"/>
      <c r="G64" s="191"/>
      <c r="H64" s="191"/>
      <c r="I64" s="191"/>
      <c r="J64" s="192"/>
    </row>
    <row r="65" spans="1:10" ht="20.100000000000001" customHeight="1" x14ac:dyDescent="0.2">
      <c r="A65" s="234"/>
      <c r="B65" s="12" t="s">
        <v>157</v>
      </c>
      <c r="C65" s="7"/>
      <c r="D65" s="236"/>
      <c r="E65" s="190"/>
      <c r="F65" s="191"/>
      <c r="G65" s="191"/>
      <c r="H65" s="191"/>
      <c r="I65" s="191"/>
      <c r="J65" s="192"/>
    </row>
    <row r="66" spans="1:10" ht="20.100000000000001" customHeight="1" x14ac:dyDescent="0.2">
      <c r="A66" s="234"/>
      <c r="B66" s="12" t="s">
        <v>158</v>
      </c>
      <c r="C66" s="7"/>
      <c r="D66" s="236"/>
      <c r="E66" s="190"/>
      <c r="F66" s="191"/>
      <c r="G66" s="191"/>
      <c r="H66" s="191"/>
      <c r="I66" s="191"/>
      <c r="J66" s="192"/>
    </row>
    <row r="67" spans="1:10" ht="20.100000000000001" customHeight="1" x14ac:dyDescent="0.2">
      <c r="A67" s="234"/>
      <c r="B67" s="12" t="s">
        <v>159</v>
      </c>
      <c r="C67" s="7"/>
      <c r="D67" s="236"/>
      <c r="E67" s="190"/>
      <c r="F67" s="191"/>
      <c r="G67" s="191"/>
      <c r="H67" s="191"/>
      <c r="I67" s="191"/>
      <c r="J67" s="192"/>
    </row>
    <row r="68" spans="1:10" ht="20.100000000000001" customHeight="1" x14ac:dyDescent="0.2">
      <c r="A68" s="234"/>
      <c r="B68" s="12" t="s">
        <v>289</v>
      </c>
      <c r="C68" s="7"/>
      <c r="D68" s="236"/>
      <c r="E68" s="190"/>
      <c r="F68" s="191"/>
      <c r="G68" s="191"/>
      <c r="H68" s="191"/>
      <c r="I68" s="191"/>
      <c r="J68" s="192"/>
    </row>
    <row r="69" spans="1:10" ht="20.100000000000001" customHeight="1" x14ac:dyDescent="0.2">
      <c r="A69" s="234"/>
      <c r="B69" s="65" t="s">
        <v>36</v>
      </c>
      <c r="C69" s="7"/>
      <c r="D69" s="236"/>
      <c r="E69" s="190"/>
      <c r="F69" s="191"/>
      <c r="G69" s="191"/>
      <c r="H69" s="191"/>
      <c r="I69" s="191"/>
      <c r="J69" s="192"/>
    </row>
    <row r="70" spans="1:10" ht="20.100000000000001" customHeight="1" thickBot="1" x14ac:dyDescent="0.25">
      <c r="A70" s="235"/>
      <c r="B70" s="66" t="s">
        <v>37</v>
      </c>
      <c r="C70" s="58"/>
      <c r="D70" s="229"/>
      <c r="E70" s="193"/>
      <c r="F70" s="194"/>
      <c r="G70" s="194"/>
      <c r="H70" s="194"/>
      <c r="I70" s="194"/>
      <c r="J70" s="195"/>
    </row>
    <row r="71" spans="1:10" ht="20.100000000000001" customHeight="1" x14ac:dyDescent="0.2">
      <c r="A71" s="233" t="s">
        <v>170</v>
      </c>
      <c r="B71" s="8" t="s">
        <v>36</v>
      </c>
      <c r="C71" s="9"/>
      <c r="D71" s="227" t="str">
        <f>+IF(A57="No",IF(OR(C71="",C72="",C73="",C74="",C75="",C76=""),"Valide todos los criterios",IF(AND(C71="Cumple",C72="Cumple",C73="Cumple",C74="Cumple",C75="Cumple",C76="Cumple"),"Cumple variable","No cumple variable")),IF(OR(C77=""),"Valide todos los criterios",IF(AND(C77="Cumple"),"Cumple variable","No cumple variable")))</f>
        <v>Valide todos los criterios</v>
      </c>
      <c r="E71" s="218" t="s">
        <v>45</v>
      </c>
      <c r="F71" s="218"/>
      <c r="G71" s="218"/>
      <c r="H71" s="218"/>
      <c r="I71" s="218"/>
      <c r="J71" s="219"/>
    </row>
    <row r="72" spans="1:10" ht="39.950000000000003" customHeight="1" x14ac:dyDescent="0.2">
      <c r="A72" s="234"/>
      <c r="B72" s="6" t="s">
        <v>37</v>
      </c>
      <c r="C72" s="7"/>
      <c r="D72" s="228"/>
      <c r="E72" s="190"/>
      <c r="F72" s="191"/>
      <c r="G72" s="191"/>
      <c r="H72" s="191"/>
      <c r="I72" s="191"/>
      <c r="J72" s="192"/>
    </row>
    <row r="73" spans="1:10" ht="39.950000000000003" customHeight="1" x14ac:dyDescent="0.2">
      <c r="A73" s="234"/>
      <c r="B73" s="6" t="s">
        <v>38</v>
      </c>
      <c r="C73" s="7"/>
      <c r="D73" s="228"/>
      <c r="E73" s="190"/>
      <c r="F73" s="191"/>
      <c r="G73" s="191"/>
      <c r="H73" s="191"/>
      <c r="I73" s="191"/>
      <c r="J73" s="192"/>
    </row>
    <row r="74" spans="1:10" ht="39.950000000000003" customHeight="1" x14ac:dyDescent="0.2">
      <c r="A74" s="234"/>
      <c r="B74" s="6" t="s">
        <v>39</v>
      </c>
      <c r="C74" s="7"/>
      <c r="D74" s="228"/>
      <c r="E74" s="190"/>
      <c r="F74" s="191"/>
      <c r="G74" s="191"/>
      <c r="H74" s="191"/>
      <c r="I74" s="191"/>
      <c r="J74" s="192"/>
    </row>
    <row r="75" spans="1:10" ht="39.950000000000003" customHeight="1" x14ac:dyDescent="0.2">
      <c r="A75" s="234"/>
      <c r="B75" s="6" t="s">
        <v>40</v>
      </c>
      <c r="C75" s="7"/>
      <c r="D75" s="228"/>
      <c r="E75" s="190"/>
      <c r="F75" s="191"/>
      <c r="G75" s="191"/>
      <c r="H75" s="191"/>
      <c r="I75" s="191"/>
      <c r="J75" s="192"/>
    </row>
    <row r="76" spans="1:10" ht="39.950000000000003" customHeight="1" x14ac:dyDescent="0.2">
      <c r="A76" s="234"/>
      <c r="B76" s="6" t="s">
        <v>41</v>
      </c>
      <c r="C76" s="7"/>
      <c r="D76" s="228"/>
      <c r="E76" s="190"/>
      <c r="F76" s="191"/>
      <c r="G76" s="191"/>
      <c r="H76" s="191"/>
      <c r="I76" s="191"/>
      <c r="J76" s="192"/>
    </row>
    <row r="77" spans="1:10" ht="39.950000000000003" customHeight="1" thickBot="1" x14ac:dyDescent="0.25">
      <c r="A77" s="235"/>
      <c r="B77" s="67" t="s">
        <v>36</v>
      </c>
      <c r="C77" s="58"/>
      <c r="D77" s="229"/>
      <c r="E77" s="193"/>
      <c r="F77" s="194"/>
      <c r="G77" s="194"/>
      <c r="H77" s="194"/>
      <c r="I77" s="194"/>
      <c r="J77" s="195"/>
    </row>
    <row r="78" spans="1:10" ht="20.100000000000001" customHeight="1" x14ac:dyDescent="0.2">
      <c r="A78" s="212" t="s">
        <v>171</v>
      </c>
      <c r="B78" s="8" t="s">
        <v>36</v>
      </c>
      <c r="C78" s="9"/>
      <c r="D78" s="227" t="str">
        <f>+IF(A57="No",IF(OR(C78="",C79="",C80="",C81="",C82="",C83=""),"Valide todos los criterios",IF(AND(C78="Cumple",C79="Cumple",C80="Cumple",C81="Cumple",C82="Cumple",C83="Cumple"),"Cumple variable","No cumple variable")),IF(OR(C84=""),"Valide todos los criterios",IF(AND(C84="Cumple"),"Cumple variable","No cumple variable")))</f>
        <v>Valide todos los criterios</v>
      </c>
      <c r="E78" s="218" t="s">
        <v>45</v>
      </c>
      <c r="F78" s="218"/>
      <c r="G78" s="218"/>
      <c r="H78" s="218"/>
      <c r="I78" s="218"/>
      <c r="J78" s="219"/>
    </row>
    <row r="79" spans="1:10" ht="39.950000000000003" customHeight="1" x14ac:dyDescent="0.2">
      <c r="A79" s="213"/>
      <c r="B79" s="6" t="s">
        <v>37</v>
      </c>
      <c r="C79" s="7"/>
      <c r="D79" s="228"/>
      <c r="E79" s="190"/>
      <c r="F79" s="191"/>
      <c r="G79" s="191"/>
      <c r="H79" s="191"/>
      <c r="I79" s="191"/>
      <c r="J79" s="192"/>
    </row>
    <row r="80" spans="1:10" ht="39.950000000000003" customHeight="1" x14ac:dyDescent="0.2">
      <c r="A80" s="213"/>
      <c r="B80" s="6" t="s">
        <v>38</v>
      </c>
      <c r="C80" s="7"/>
      <c r="D80" s="228"/>
      <c r="E80" s="190"/>
      <c r="F80" s="191"/>
      <c r="G80" s="191"/>
      <c r="H80" s="191"/>
      <c r="I80" s="191"/>
      <c r="J80" s="192"/>
    </row>
    <row r="81" spans="1:10" ht="39.950000000000003" customHeight="1" x14ac:dyDescent="0.2">
      <c r="A81" s="213"/>
      <c r="B81" s="6" t="s">
        <v>39</v>
      </c>
      <c r="C81" s="7"/>
      <c r="D81" s="228"/>
      <c r="E81" s="190"/>
      <c r="F81" s="191"/>
      <c r="G81" s="191"/>
      <c r="H81" s="191"/>
      <c r="I81" s="191"/>
      <c r="J81" s="192"/>
    </row>
    <row r="82" spans="1:10" ht="39.950000000000003" customHeight="1" x14ac:dyDescent="0.2">
      <c r="A82" s="213"/>
      <c r="B82" s="6" t="s">
        <v>40</v>
      </c>
      <c r="C82" s="7"/>
      <c r="D82" s="228"/>
      <c r="E82" s="190"/>
      <c r="F82" s="191"/>
      <c r="G82" s="191"/>
      <c r="H82" s="191"/>
      <c r="I82" s="191"/>
      <c r="J82" s="192"/>
    </row>
    <row r="83" spans="1:10" ht="39.950000000000003" customHeight="1" x14ac:dyDescent="0.2">
      <c r="A83" s="213"/>
      <c r="B83" s="6" t="s">
        <v>41</v>
      </c>
      <c r="C83" s="7"/>
      <c r="D83" s="228"/>
      <c r="E83" s="190"/>
      <c r="F83" s="191"/>
      <c r="G83" s="191"/>
      <c r="H83" s="191"/>
      <c r="I83" s="191"/>
      <c r="J83" s="192"/>
    </row>
    <row r="84" spans="1:10" ht="39.950000000000003" customHeight="1" thickBot="1" x14ac:dyDescent="0.25">
      <c r="A84" s="214"/>
      <c r="B84" s="67" t="s">
        <v>36</v>
      </c>
      <c r="C84" s="58"/>
      <c r="D84" s="229"/>
      <c r="E84" s="193"/>
      <c r="F84" s="194"/>
      <c r="G84" s="194"/>
      <c r="H84" s="194"/>
      <c r="I84" s="194"/>
      <c r="J84" s="195"/>
    </row>
    <row r="85" spans="1:10" ht="159.94999999999999" customHeight="1" thickBot="1" x14ac:dyDescent="0.25">
      <c r="A85" s="290" t="s">
        <v>290</v>
      </c>
      <c r="B85" s="291"/>
      <c r="C85" s="291"/>
      <c r="D85" s="291"/>
      <c r="E85" s="291"/>
      <c r="F85" s="291"/>
      <c r="G85" s="291"/>
      <c r="H85" s="292"/>
      <c r="I85" s="293" t="str">
        <f>IF(OR(D86="Valide todos los criterios"),"Valide todas las variables",IF(AND(D86="Cumple variable"),"Cumple obligación","No cumple obligación"))</f>
        <v>Valide todas las variables</v>
      </c>
      <c r="J85" s="294"/>
    </row>
    <row r="86" spans="1:10" ht="24.95" customHeight="1" x14ac:dyDescent="0.2">
      <c r="A86" s="212" t="s">
        <v>174</v>
      </c>
      <c r="B86" s="243" t="s">
        <v>36</v>
      </c>
      <c r="C86" s="245"/>
      <c r="D86" s="227" t="str">
        <f>+IF(OR(C86=""),"Valide todos los criterios",IF(AND(C86="Cumple"),"Cumple variable","No cumple variable"))</f>
        <v>Valide todos los criterios</v>
      </c>
      <c r="E86" s="218" t="s">
        <v>45</v>
      </c>
      <c r="F86" s="218"/>
      <c r="G86" s="218"/>
      <c r="H86" s="218"/>
      <c r="I86" s="218"/>
      <c r="J86" s="219"/>
    </row>
    <row r="87" spans="1:10" ht="150" customHeight="1" thickBot="1" x14ac:dyDescent="0.25">
      <c r="A87" s="214"/>
      <c r="B87" s="244"/>
      <c r="C87" s="246"/>
      <c r="D87" s="229"/>
      <c r="E87" s="193"/>
      <c r="F87" s="194"/>
      <c r="G87" s="194"/>
      <c r="H87" s="194"/>
      <c r="I87" s="194"/>
      <c r="J87" s="195"/>
    </row>
    <row r="88" spans="1:10" ht="140.1" customHeight="1" thickBot="1" x14ac:dyDescent="0.25">
      <c r="A88" s="185" t="s">
        <v>292</v>
      </c>
      <c r="B88" s="186"/>
      <c r="C88" s="186"/>
      <c r="D88" s="186"/>
      <c r="E88" s="186"/>
      <c r="F88" s="186"/>
      <c r="G88" s="186"/>
      <c r="H88" s="187"/>
      <c r="I88" s="188" t="str">
        <f>+IF(OR(D89="Valide todos los criterios"),"Valide todas las variables",IF(AND(D89="Cumple variable"),"Cumple obligación","No cumple obligación"))</f>
        <v>Valide todas las variables</v>
      </c>
      <c r="J88" s="189"/>
    </row>
    <row r="89" spans="1:10" ht="20.100000000000001" customHeight="1" x14ac:dyDescent="0.2">
      <c r="A89" s="212" t="s">
        <v>178</v>
      </c>
      <c r="B89" s="8" t="s">
        <v>36</v>
      </c>
      <c r="C89" s="9"/>
      <c r="D89" s="227" t="str">
        <f>+IF(OR(C89="",C90="",C91="",C92="",C93=""),"Valide todos los criterios",IF(AND(C89="Cumple",C90="Cumple",C91="Cumple",C92="Cumple",C93="Cumple"),"Cumple variable","No cumple variable"))</f>
        <v>Valide todos los criterios</v>
      </c>
      <c r="E89" s="218" t="s">
        <v>45</v>
      </c>
      <c r="F89" s="218"/>
      <c r="G89" s="218"/>
      <c r="H89" s="218"/>
      <c r="I89" s="218"/>
      <c r="J89" s="219"/>
    </row>
    <row r="90" spans="1:10" ht="35.1" customHeight="1" x14ac:dyDescent="0.2">
      <c r="A90" s="234"/>
      <c r="B90" s="6" t="s">
        <v>37</v>
      </c>
      <c r="C90" s="7"/>
      <c r="D90" s="228"/>
      <c r="E90" s="287"/>
      <c r="F90" s="288"/>
      <c r="G90" s="288"/>
      <c r="H90" s="288"/>
      <c r="I90" s="288"/>
      <c r="J90" s="289"/>
    </row>
    <row r="91" spans="1:10" ht="35.1" customHeight="1" x14ac:dyDescent="0.2">
      <c r="A91" s="234"/>
      <c r="B91" s="6" t="s">
        <v>38</v>
      </c>
      <c r="C91" s="7"/>
      <c r="D91" s="228"/>
      <c r="E91" s="190"/>
      <c r="F91" s="191"/>
      <c r="G91" s="191"/>
      <c r="H91" s="191"/>
      <c r="I91" s="191"/>
      <c r="J91" s="192"/>
    </row>
    <row r="92" spans="1:10" ht="35.1" customHeight="1" x14ac:dyDescent="0.2">
      <c r="A92" s="234"/>
      <c r="B92" s="6" t="s">
        <v>39</v>
      </c>
      <c r="C92" s="7"/>
      <c r="D92" s="228"/>
      <c r="E92" s="190"/>
      <c r="F92" s="191"/>
      <c r="G92" s="191"/>
      <c r="H92" s="191"/>
      <c r="I92" s="191"/>
      <c r="J92" s="192"/>
    </row>
    <row r="93" spans="1:10" ht="35.1" customHeight="1" thickBot="1" x14ac:dyDescent="0.25">
      <c r="A93" s="214"/>
      <c r="B93" s="10" t="s">
        <v>40</v>
      </c>
      <c r="C93" s="48"/>
      <c r="D93" s="229"/>
      <c r="E93" s="193"/>
      <c r="F93" s="194"/>
      <c r="G93" s="194"/>
      <c r="H93" s="194"/>
      <c r="I93" s="194"/>
      <c r="J93" s="195"/>
    </row>
    <row r="94" spans="1:10" ht="120" customHeight="1" thickBot="1" x14ac:dyDescent="0.25">
      <c r="A94" s="185" t="s">
        <v>293</v>
      </c>
      <c r="B94" s="186"/>
      <c r="C94" s="186"/>
      <c r="D94" s="186"/>
      <c r="E94" s="186"/>
      <c r="F94" s="186"/>
      <c r="G94" s="186"/>
      <c r="H94" s="187"/>
      <c r="I94" s="188" t="str">
        <f>+IF(OR(D95=""),"Valide todas las variables",IF(AND(D95="Cumple variable"),"Cumple obligación","No cumple obligación"))</f>
        <v>Valide todas las variables</v>
      </c>
      <c r="J94" s="189"/>
    </row>
    <row r="95" spans="1:10" ht="20.100000000000001" customHeight="1" x14ac:dyDescent="0.2">
      <c r="A95" s="212" t="s">
        <v>294</v>
      </c>
      <c r="B95" s="179" t="s">
        <v>291</v>
      </c>
      <c r="C95" s="182"/>
      <c r="D95" s="230"/>
      <c r="E95" s="218" t="s">
        <v>45</v>
      </c>
      <c r="F95" s="218"/>
      <c r="G95" s="218"/>
      <c r="H95" s="218"/>
      <c r="I95" s="218"/>
      <c r="J95" s="219"/>
    </row>
    <row r="96" spans="1:10" ht="20.100000000000001" customHeight="1" x14ac:dyDescent="0.2">
      <c r="A96" s="213"/>
      <c r="B96" s="180"/>
      <c r="C96" s="183"/>
      <c r="D96" s="231"/>
      <c r="E96" s="190"/>
      <c r="F96" s="191"/>
      <c r="G96" s="191"/>
      <c r="H96" s="191"/>
      <c r="I96" s="191"/>
      <c r="J96" s="192"/>
    </row>
    <row r="97" spans="1:10" ht="20.100000000000001" customHeight="1" x14ac:dyDescent="0.2">
      <c r="A97" s="213"/>
      <c r="B97" s="180"/>
      <c r="C97" s="183"/>
      <c r="D97" s="231"/>
      <c r="E97" s="190"/>
      <c r="F97" s="191"/>
      <c r="G97" s="191"/>
      <c r="H97" s="191"/>
      <c r="I97" s="191"/>
      <c r="J97" s="192"/>
    </row>
    <row r="98" spans="1:10" ht="20.100000000000001" customHeight="1" x14ac:dyDescent="0.2">
      <c r="A98" s="213"/>
      <c r="B98" s="180"/>
      <c r="C98" s="183"/>
      <c r="D98" s="231"/>
      <c r="E98" s="190"/>
      <c r="F98" s="191"/>
      <c r="G98" s="191"/>
      <c r="H98" s="191"/>
      <c r="I98" s="191"/>
      <c r="J98" s="192"/>
    </row>
    <row r="99" spans="1:10" ht="20.100000000000001" customHeight="1" x14ac:dyDescent="0.2">
      <c r="A99" s="213"/>
      <c r="B99" s="180"/>
      <c r="C99" s="183"/>
      <c r="D99" s="231"/>
      <c r="E99" s="190"/>
      <c r="F99" s="191"/>
      <c r="G99" s="191"/>
      <c r="H99" s="191"/>
      <c r="I99" s="191"/>
      <c r="J99" s="192"/>
    </row>
    <row r="100" spans="1:10" ht="20.100000000000001" customHeight="1" x14ac:dyDescent="0.2">
      <c r="A100" s="213"/>
      <c r="B100" s="180"/>
      <c r="C100" s="183"/>
      <c r="D100" s="231"/>
      <c r="E100" s="190"/>
      <c r="F100" s="191"/>
      <c r="G100" s="191"/>
      <c r="H100" s="191"/>
      <c r="I100" s="191"/>
      <c r="J100" s="192"/>
    </row>
    <row r="101" spans="1:10" ht="20.100000000000001" customHeight="1" x14ac:dyDescent="0.2">
      <c r="A101" s="213"/>
      <c r="B101" s="180"/>
      <c r="C101" s="183"/>
      <c r="D101" s="231"/>
      <c r="E101" s="190"/>
      <c r="F101" s="191"/>
      <c r="G101" s="191"/>
      <c r="H101" s="191"/>
      <c r="I101" s="191"/>
      <c r="J101" s="192"/>
    </row>
    <row r="102" spans="1:10" ht="20.100000000000001" customHeight="1" thickBot="1" x14ac:dyDescent="0.25">
      <c r="A102" s="214"/>
      <c r="B102" s="181"/>
      <c r="C102" s="184"/>
      <c r="D102" s="232"/>
      <c r="E102" s="193"/>
      <c r="F102" s="194"/>
      <c r="G102" s="194"/>
      <c r="H102" s="194"/>
      <c r="I102" s="194"/>
      <c r="J102" s="195"/>
    </row>
    <row r="103" spans="1:10" ht="39.950000000000003" customHeight="1" thickBot="1" x14ac:dyDescent="0.25">
      <c r="A103" s="185" t="s">
        <v>179</v>
      </c>
      <c r="B103" s="186"/>
      <c r="C103" s="186"/>
      <c r="D103" s="186"/>
      <c r="E103" s="186"/>
      <c r="F103" s="186"/>
      <c r="G103" s="186"/>
      <c r="H103" s="187"/>
      <c r="I103" s="188" t="str">
        <f>+IF(C106="X","Obligación no aplica",IF(OR(D104="Valide todos los criterios"),"Valide todas las variables",IF(AND(D104="Cumple variable"),"Cumple obligación","No cumple obligación")))</f>
        <v>Valide todas las variables</v>
      </c>
      <c r="J103" s="189"/>
    </row>
    <row r="104" spans="1:10" ht="20.100000000000001" customHeight="1" x14ac:dyDescent="0.2">
      <c r="A104" s="233" t="s">
        <v>180</v>
      </c>
      <c r="B104" s="8" t="s">
        <v>36</v>
      </c>
      <c r="C104" s="9"/>
      <c r="D104" s="227" t="str">
        <f>+IF(C106="X","Variable no aplica",IF(C105="No aplica",IF(OR(C104=""),"Valide todos los criterios",IF(AND(C104="Cumple"),"Cumple variable","No cumple variable")),IF(OR(C104="",C105=""),"Valide todos los criterios",IF(AND(C104="Cumple",C105="Cumple"),"Cumple variable","No cumple variable"))))</f>
        <v>Valide todos los criterios</v>
      </c>
      <c r="E104" s="218" t="s">
        <v>45</v>
      </c>
      <c r="F104" s="218"/>
      <c r="G104" s="218"/>
      <c r="H104" s="218"/>
      <c r="I104" s="218"/>
      <c r="J104" s="219"/>
    </row>
    <row r="105" spans="1:10" ht="150" customHeight="1" x14ac:dyDescent="0.2">
      <c r="A105" s="234"/>
      <c r="B105" s="12" t="s">
        <v>37</v>
      </c>
      <c r="C105" s="13"/>
      <c r="D105" s="236"/>
      <c r="E105" s="190"/>
      <c r="F105" s="191"/>
      <c r="G105" s="191"/>
      <c r="H105" s="191"/>
      <c r="I105" s="191"/>
      <c r="J105" s="192"/>
    </row>
    <row r="106" spans="1:10" ht="20.100000000000001" customHeight="1" thickBot="1" x14ac:dyDescent="0.25">
      <c r="A106" s="235"/>
      <c r="B106" s="14" t="s">
        <v>47</v>
      </c>
      <c r="C106" s="15"/>
      <c r="D106" s="229"/>
      <c r="E106" s="193"/>
      <c r="F106" s="194"/>
      <c r="G106" s="194"/>
      <c r="H106" s="194"/>
      <c r="I106" s="194"/>
      <c r="J106" s="195"/>
    </row>
    <row r="107" spans="1:10" ht="99.95" customHeight="1" thickBot="1" x14ac:dyDescent="0.25">
      <c r="A107" s="185" t="s">
        <v>295</v>
      </c>
      <c r="B107" s="186"/>
      <c r="C107" s="186"/>
      <c r="D107" s="186"/>
      <c r="E107" s="186"/>
      <c r="F107" s="186"/>
      <c r="G107" s="186"/>
      <c r="H107" s="187"/>
      <c r="I107" s="188" t="str">
        <f>+IF(D108="Variable no aplica","Obligación no aplica",IF(OR(D108=""),"Valide todas las variables",IF(AND(D108="Cumple variable"),"Cumple obligación","No cumple obligación")))</f>
        <v>Valide todas las variables</v>
      </c>
      <c r="J107" s="189"/>
    </row>
    <row r="108" spans="1:10" ht="20.100000000000001" customHeight="1" x14ac:dyDescent="0.2">
      <c r="A108" s="212" t="s">
        <v>296</v>
      </c>
      <c r="B108" s="179" t="s">
        <v>291</v>
      </c>
      <c r="C108" s="182"/>
      <c r="D108" s="215"/>
      <c r="E108" s="218" t="s">
        <v>45</v>
      </c>
      <c r="F108" s="218"/>
      <c r="G108" s="218"/>
      <c r="H108" s="218"/>
      <c r="I108" s="218"/>
      <c r="J108" s="219"/>
    </row>
    <row r="109" spans="1:10" ht="20.100000000000001" customHeight="1" x14ac:dyDescent="0.2">
      <c r="A109" s="213"/>
      <c r="B109" s="180"/>
      <c r="C109" s="183"/>
      <c r="D109" s="216"/>
      <c r="E109" s="190"/>
      <c r="F109" s="191"/>
      <c r="G109" s="191"/>
      <c r="H109" s="191"/>
      <c r="I109" s="191"/>
      <c r="J109" s="192"/>
    </row>
    <row r="110" spans="1:10" ht="20.100000000000001" customHeight="1" x14ac:dyDescent="0.2">
      <c r="A110" s="213"/>
      <c r="B110" s="180"/>
      <c r="C110" s="183"/>
      <c r="D110" s="216"/>
      <c r="E110" s="190"/>
      <c r="F110" s="191"/>
      <c r="G110" s="191"/>
      <c r="H110" s="191"/>
      <c r="I110" s="191"/>
      <c r="J110" s="192"/>
    </row>
    <row r="111" spans="1:10" ht="20.100000000000001" customHeight="1" x14ac:dyDescent="0.2">
      <c r="A111" s="213"/>
      <c r="B111" s="180"/>
      <c r="C111" s="183"/>
      <c r="D111" s="216"/>
      <c r="E111" s="190"/>
      <c r="F111" s="191"/>
      <c r="G111" s="191"/>
      <c r="H111" s="191"/>
      <c r="I111" s="191"/>
      <c r="J111" s="192"/>
    </row>
    <row r="112" spans="1:10" ht="20.100000000000001" customHeight="1" x14ac:dyDescent="0.2">
      <c r="A112" s="213"/>
      <c r="B112" s="180"/>
      <c r="C112" s="183"/>
      <c r="D112" s="216"/>
      <c r="E112" s="190"/>
      <c r="F112" s="191"/>
      <c r="G112" s="191"/>
      <c r="H112" s="191"/>
      <c r="I112" s="191"/>
      <c r="J112" s="192"/>
    </row>
    <row r="113" spans="1:10" ht="20.100000000000001" customHeight="1" x14ac:dyDescent="0.2">
      <c r="A113" s="213"/>
      <c r="B113" s="180"/>
      <c r="C113" s="183"/>
      <c r="D113" s="216"/>
      <c r="E113" s="190"/>
      <c r="F113" s="191"/>
      <c r="G113" s="191"/>
      <c r="H113" s="191"/>
      <c r="I113" s="191"/>
      <c r="J113" s="192"/>
    </row>
    <row r="114" spans="1:10" ht="20.100000000000001" customHeight="1" x14ac:dyDescent="0.2">
      <c r="A114" s="213"/>
      <c r="B114" s="180"/>
      <c r="C114" s="183"/>
      <c r="D114" s="216"/>
      <c r="E114" s="190"/>
      <c r="F114" s="191"/>
      <c r="G114" s="191"/>
      <c r="H114" s="191"/>
      <c r="I114" s="191"/>
      <c r="J114" s="192"/>
    </row>
    <row r="115" spans="1:10" ht="20.100000000000001" customHeight="1" thickBot="1" x14ac:dyDescent="0.25">
      <c r="A115" s="214"/>
      <c r="B115" s="181"/>
      <c r="C115" s="184"/>
      <c r="D115" s="217"/>
      <c r="E115" s="193"/>
      <c r="F115" s="194"/>
      <c r="G115" s="194"/>
      <c r="H115" s="194"/>
      <c r="I115" s="194"/>
      <c r="J115" s="195"/>
    </row>
    <row r="116" spans="1:10" ht="39.950000000000003" customHeight="1" thickBot="1" x14ac:dyDescent="0.25">
      <c r="A116" s="185" t="s">
        <v>181</v>
      </c>
      <c r="B116" s="186"/>
      <c r="C116" s="186"/>
      <c r="D116" s="186"/>
      <c r="E116" s="186"/>
      <c r="F116" s="186"/>
      <c r="G116" s="186"/>
      <c r="H116" s="187"/>
      <c r="I116" s="188" t="str">
        <f>+IF(OR(D117="Valide todos los criterios"),"Valide todas las variables",IF(AND(D117="Cumple variable"),"Cumple obligación","No cumple obligación"))</f>
        <v>Valide todas las variables</v>
      </c>
      <c r="J116" s="189"/>
    </row>
    <row r="117" spans="1:10" ht="20.100000000000001" customHeight="1" x14ac:dyDescent="0.2">
      <c r="A117" s="212" t="s">
        <v>182</v>
      </c>
      <c r="B117" s="8" t="s">
        <v>36</v>
      </c>
      <c r="C117" s="9"/>
      <c r="D117" s="221" t="str">
        <f>+IF(C119="No aplica",IF(OR(C117="",C118=""),"Valide todos los criterios",IF(AND(C117="Cumple",C118="Cumple"),"Cumple variable","No cumple variable")),IF(OR(C117="",C118="",C119=""),"Valide todos los criterios",IF(AND(C117="Cumple",C118="Cumple",C119="Cumple"),"Cumple variable","No cumple variable")))</f>
        <v>Valide todos los criterios</v>
      </c>
      <c r="E117" s="218" t="s">
        <v>45</v>
      </c>
      <c r="F117" s="218"/>
      <c r="G117" s="218"/>
      <c r="H117" s="218"/>
      <c r="I117" s="218"/>
      <c r="J117" s="219"/>
    </row>
    <row r="118" spans="1:10" ht="99.95" customHeight="1" x14ac:dyDescent="0.2">
      <c r="A118" s="213"/>
      <c r="B118" s="6" t="s">
        <v>37</v>
      </c>
      <c r="C118" s="7"/>
      <c r="D118" s="222"/>
      <c r="E118" s="190"/>
      <c r="F118" s="191"/>
      <c r="G118" s="191"/>
      <c r="H118" s="191"/>
      <c r="I118" s="191"/>
      <c r="J118" s="192"/>
    </row>
    <row r="119" spans="1:10" ht="99.95" customHeight="1" thickBot="1" x14ac:dyDescent="0.25">
      <c r="A119" s="214"/>
      <c r="B119" s="10" t="s">
        <v>38</v>
      </c>
      <c r="C119" s="18"/>
      <c r="D119" s="223"/>
      <c r="E119" s="193"/>
      <c r="F119" s="194"/>
      <c r="G119" s="194"/>
      <c r="H119" s="194"/>
      <c r="I119" s="194"/>
      <c r="J119" s="195"/>
    </row>
    <row r="120" spans="1:10" ht="90" customHeight="1" thickBot="1" x14ac:dyDescent="0.25">
      <c r="A120" s="185" t="s">
        <v>183</v>
      </c>
      <c r="B120" s="186"/>
      <c r="C120" s="186"/>
      <c r="D120" s="186"/>
      <c r="E120" s="186"/>
      <c r="F120" s="186"/>
      <c r="G120" s="186"/>
      <c r="H120" s="187"/>
      <c r="I120" s="188" t="str">
        <f>+IF(D121="Variable no aplica","Obligación no aplica",IF(OR(D121=""),"Valide todas las variables",IF(AND(D121="Cumple variable"),"Cumple obligación","No cumple obligación")))</f>
        <v>Valide todas las variables</v>
      </c>
      <c r="J120" s="189"/>
    </row>
    <row r="121" spans="1:10" ht="20.100000000000001" customHeight="1" x14ac:dyDescent="0.2">
      <c r="A121" s="212" t="s">
        <v>184</v>
      </c>
      <c r="B121" s="179" t="s">
        <v>291</v>
      </c>
      <c r="C121" s="182"/>
      <c r="D121" s="215"/>
      <c r="E121" s="218" t="s">
        <v>45</v>
      </c>
      <c r="F121" s="218"/>
      <c r="G121" s="218"/>
      <c r="H121" s="218"/>
      <c r="I121" s="218"/>
      <c r="J121" s="219"/>
    </row>
    <row r="122" spans="1:10" ht="20.100000000000001" customHeight="1" x14ac:dyDescent="0.2">
      <c r="A122" s="213"/>
      <c r="B122" s="180"/>
      <c r="C122" s="183"/>
      <c r="D122" s="216"/>
      <c r="E122" s="190"/>
      <c r="F122" s="191"/>
      <c r="G122" s="191"/>
      <c r="H122" s="191"/>
      <c r="I122" s="191"/>
      <c r="J122" s="192"/>
    </row>
    <row r="123" spans="1:10" ht="20.100000000000001" customHeight="1" x14ac:dyDescent="0.2">
      <c r="A123" s="213"/>
      <c r="B123" s="180"/>
      <c r="C123" s="183"/>
      <c r="D123" s="216"/>
      <c r="E123" s="190"/>
      <c r="F123" s="191"/>
      <c r="G123" s="191"/>
      <c r="H123" s="191"/>
      <c r="I123" s="191"/>
      <c r="J123" s="192"/>
    </row>
    <row r="124" spans="1:10" ht="20.100000000000001" customHeight="1" x14ac:dyDescent="0.2">
      <c r="A124" s="213"/>
      <c r="B124" s="180"/>
      <c r="C124" s="183"/>
      <c r="D124" s="216"/>
      <c r="E124" s="190"/>
      <c r="F124" s="191"/>
      <c r="G124" s="191"/>
      <c r="H124" s="191"/>
      <c r="I124" s="191"/>
      <c r="J124" s="192"/>
    </row>
    <row r="125" spans="1:10" ht="20.100000000000001" customHeight="1" x14ac:dyDescent="0.2">
      <c r="A125" s="213"/>
      <c r="B125" s="180"/>
      <c r="C125" s="183"/>
      <c r="D125" s="216"/>
      <c r="E125" s="190"/>
      <c r="F125" s="191"/>
      <c r="G125" s="191"/>
      <c r="H125" s="191"/>
      <c r="I125" s="191"/>
      <c r="J125" s="192"/>
    </row>
    <row r="126" spans="1:10" ht="20.100000000000001" customHeight="1" x14ac:dyDescent="0.2">
      <c r="A126" s="213"/>
      <c r="B126" s="180"/>
      <c r="C126" s="183"/>
      <c r="D126" s="216"/>
      <c r="E126" s="190"/>
      <c r="F126" s="191"/>
      <c r="G126" s="191"/>
      <c r="H126" s="191"/>
      <c r="I126" s="191"/>
      <c r="J126" s="192"/>
    </row>
    <row r="127" spans="1:10" ht="20.100000000000001" customHeight="1" x14ac:dyDescent="0.2">
      <c r="A127" s="213"/>
      <c r="B127" s="180"/>
      <c r="C127" s="183"/>
      <c r="D127" s="216"/>
      <c r="E127" s="190"/>
      <c r="F127" s="191"/>
      <c r="G127" s="191"/>
      <c r="H127" s="191"/>
      <c r="I127" s="191"/>
      <c r="J127" s="192"/>
    </row>
    <row r="128" spans="1:10" ht="20.100000000000001" customHeight="1" thickBot="1" x14ac:dyDescent="0.25">
      <c r="A128" s="214"/>
      <c r="B128" s="181"/>
      <c r="C128" s="184"/>
      <c r="D128" s="217"/>
      <c r="E128" s="193"/>
      <c r="F128" s="194"/>
      <c r="G128" s="194"/>
      <c r="H128" s="194"/>
      <c r="I128" s="194"/>
      <c r="J128" s="195"/>
    </row>
    <row r="129" spans="1:10" ht="39.950000000000003" customHeight="1" thickBot="1" x14ac:dyDescent="0.25">
      <c r="A129" s="185" t="s">
        <v>185</v>
      </c>
      <c r="B129" s="186"/>
      <c r="C129" s="186"/>
      <c r="D129" s="186"/>
      <c r="E129" s="186"/>
      <c r="F129" s="186"/>
      <c r="G129" s="186"/>
      <c r="H129" s="187"/>
      <c r="I129" s="188" t="str">
        <f>+IF(OR(D130="Valide todos los criterios"),"Valide todas las variables",IF(AND(D130="Cumple variable"),"Cumple obligación","No cumple obligación"))</f>
        <v>Valide todas las variables</v>
      </c>
      <c r="J129" s="189"/>
    </row>
    <row r="130" spans="1:10" ht="20.100000000000001" customHeight="1" x14ac:dyDescent="0.2">
      <c r="A130" s="212" t="s">
        <v>186</v>
      </c>
      <c r="B130" s="8" t="s">
        <v>36</v>
      </c>
      <c r="C130" s="9"/>
      <c r="D130" s="221" t="str">
        <f>+IF(C131="No aplica",IF(OR(C130="",C132="",C133=""),"Valide todos los criterios",IF(AND(C130="Cumple",C132="Cumple",C133="Cumple"),"Cumple variable","No cumple variable")),IF(OR(C130="",C131="",C132="",C133=""),"Valide todos los criterios",IF(AND(C130="Cumple",C131="Cumple",C132="Cumple",C133="Cumple"),"Cumple variable","No cumple variable")))</f>
        <v>Valide todos los criterios</v>
      </c>
      <c r="E130" s="218" t="s">
        <v>45</v>
      </c>
      <c r="F130" s="218"/>
      <c r="G130" s="218"/>
      <c r="H130" s="218"/>
      <c r="I130" s="218"/>
      <c r="J130" s="219"/>
    </row>
    <row r="131" spans="1:10" ht="69.95" customHeight="1" x14ac:dyDescent="0.2">
      <c r="A131" s="213"/>
      <c r="B131" s="6" t="s">
        <v>37</v>
      </c>
      <c r="C131" s="7"/>
      <c r="D131" s="222"/>
      <c r="E131" s="190"/>
      <c r="F131" s="191"/>
      <c r="G131" s="191"/>
      <c r="H131" s="191"/>
      <c r="I131" s="191"/>
      <c r="J131" s="192"/>
    </row>
    <row r="132" spans="1:10" ht="69.95" customHeight="1" x14ac:dyDescent="0.2">
      <c r="A132" s="220"/>
      <c r="B132" s="50" t="s">
        <v>38</v>
      </c>
      <c r="C132" s="13"/>
      <c r="D132" s="222"/>
      <c r="E132" s="190"/>
      <c r="F132" s="191"/>
      <c r="G132" s="191"/>
      <c r="H132" s="191"/>
      <c r="I132" s="191"/>
      <c r="J132" s="192"/>
    </row>
    <row r="133" spans="1:10" ht="69.95" customHeight="1" thickBot="1" x14ac:dyDescent="0.25">
      <c r="A133" s="214"/>
      <c r="B133" s="10" t="s">
        <v>39</v>
      </c>
      <c r="C133" s="49"/>
      <c r="D133" s="223"/>
      <c r="E133" s="193"/>
      <c r="F133" s="194"/>
      <c r="G133" s="194"/>
      <c r="H133" s="194"/>
      <c r="I133" s="194"/>
      <c r="J133" s="195"/>
    </row>
    <row r="134" spans="1:10" ht="30" customHeight="1" thickBot="1" x14ac:dyDescent="0.25">
      <c r="A134" s="224" t="s">
        <v>298</v>
      </c>
      <c r="B134" s="225"/>
      <c r="C134" s="225"/>
      <c r="D134" s="225"/>
      <c r="E134" s="225"/>
      <c r="F134" s="225"/>
      <c r="G134" s="225"/>
      <c r="H134" s="225"/>
      <c r="I134" s="225"/>
      <c r="J134" s="226"/>
    </row>
    <row r="135" spans="1:10" ht="39.950000000000003" customHeight="1" thickBot="1" x14ac:dyDescent="0.25">
      <c r="A135" s="185" t="s">
        <v>187</v>
      </c>
      <c r="B135" s="186"/>
      <c r="C135" s="186"/>
      <c r="D135" s="186"/>
      <c r="E135" s="186"/>
      <c r="F135" s="186"/>
      <c r="G135" s="186"/>
      <c r="H135" s="187"/>
      <c r="I135" s="188" t="str">
        <f>+IF(OR(D136="Valide todos los criterios"),"Valide todas las variables",IF(AND(D136="Cumple variable"),"Cumple obligación","No cumple obligación"))</f>
        <v>Valide todas las variables</v>
      </c>
      <c r="J135" s="189"/>
    </row>
    <row r="136" spans="1:10" ht="20.100000000000001" customHeight="1" x14ac:dyDescent="0.2">
      <c r="A136" s="212" t="s">
        <v>187</v>
      </c>
      <c r="B136" s="8" t="s">
        <v>36</v>
      </c>
      <c r="C136" s="9"/>
      <c r="D136" s="227" t="str">
        <f>+IF(OR(C136="",C137="",C138=""),"Valide todos los criterios",IF(AND(C136="Cumple",C137="Cumple",C138="Cumple"),"Cumple variable","No cumple variable"))</f>
        <v>Valide todos los criterios</v>
      </c>
      <c r="E136" s="218" t="s">
        <v>45</v>
      </c>
      <c r="F136" s="218"/>
      <c r="G136" s="218"/>
      <c r="H136" s="218"/>
      <c r="I136" s="218"/>
      <c r="J136" s="219"/>
    </row>
    <row r="137" spans="1:10" ht="60" customHeight="1" x14ac:dyDescent="0.2">
      <c r="A137" s="213"/>
      <c r="B137" s="6" t="s">
        <v>37</v>
      </c>
      <c r="C137" s="7"/>
      <c r="D137" s="228"/>
      <c r="E137" s="190"/>
      <c r="F137" s="191"/>
      <c r="G137" s="191"/>
      <c r="H137" s="191"/>
      <c r="I137" s="191"/>
      <c r="J137" s="192"/>
    </row>
    <row r="138" spans="1:10" ht="60" customHeight="1" thickBot="1" x14ac:dyDescent="0.25">
      <c r="A138" s="214"/>
      <c r="B138" s="10" t="s">
        <v>38</v>
      </c>
      <c r="C138" s="18"/>
      <c r="D138" s="229"/>
      <c r="E138" s="193"/>
      <c r="F138" s="194"/>
      <c r="G138" s="194"/>
      <c r="H138" s="194"/>
      <c r="I138" s="194"/>
      <c r="J138" s="195"/>
    </row>
    <row r="139" spans="1:10" ht="210" customHeight="1" thickBot="1" x14ac:dyDescent="0.25">
      <c r="A139" s="185" t="s">
        <v>301</v>
      </c>
      <c r="B139" s="186"/>
      <c r="C139" s="186"/>
      <c r="D139" s="186"/>
      <c r="E139" s="186"/>
      <c r="F139" s="186"/>
      <c r="G139" s="186"/>
      <c r="H139" s="187"/>
      <c r="I139" s="188" t="str">
        <f>+IF(OR(D140="Valide todos los criterios"),"Valide todas las variables",IF(AND(D140="Cumple variable"),"Cumple obligación","No cumple obligación"))</f>
        <v>Valide todas las variables</v>
      </c>
      <c r="J139" s="189"/>
    </row>
    <row r="140" spans="1:10" ht="20.100000000000001" customHeight="1" x14ac:dyDescent="0.2">
      <c r="A140" s="212" t="s">
        <v>302</v>
      </c>
      <c r="B140" s="8" t="s">
        <v>36</v>
      </c>
      <c r="C140" s="9"/>
      <c r="D140" s="221" t="str">
        <f>+IF(OR(C140="",C141=""),"Valide todos los criterios",IF(AND(C140="Cumple",C141="Cumple"),"Cumple variable","No cumple variable"))</f>
        <v>Valide todos los criterios</v>
      </c>
      <c r="E140" s="218" t="s">
        <v>45</v>
      </c>
      <c r="F140" s="218"/>
      <c r="G140" s="218"/>
      <c r="H140" s="218"/>
      <c r="I140" s="218"/>
      <c r="J140" s="219"/>
    </row>
    <row r="141" spans="1:10" ht="120" customHeight="1" thickBot="1" x14ac:dyDescent="0.25">
      <c r="A141" s="214"/>
      <c r="B141" s="10" t="s">
        <v>37</v>
      </c>
      <c r="C141" s="18"/>
      <c r="D141" s="223"/>
      <c r="E141" s="193"/>
      <c r="F141" s="194"/>
      <c r="G141" s="194"/>
      <c r="H141" s="194"/>
      <c r="I141" s="194"/>
      <c r="J141" s="195"/>
    </row>
    <row r="142" spans="1:10" ht="90" customHeight="1" thickBot="1" x14ac:dyDescent="0.25">
      <c r="A142" s="185" t="s">
        <v>303</v>
      </c>
      <c r="B142" s="186"/>
      <c r="C142" s="186"/>
      <c r="D142" s="186"/>
      <c r="E142" s="186"/>
      <c r="F142" s="186"/>
      <c r="G142" s="186"/>
      <c r="H142" s="187"/>
      <c r="I142" s="188" t="str">
        <f>+IF(OR(D143=""),"Valide todas las variables",IF(AND(D143="Cumple variable"),"Cumple obligación","No cumple obligación"))</f>
        <v>Valide todas las variables</v>
      </c>
      <c r="J142" s="189"/>
    </row>
    <row r="143" spans="1:10" ht="20.100000000000001" customHeight="1" x14ac:dyDescent="0.2">
      <c r="A143" s="212" t="s">
        <v>188</v>
      </c>
      <c r="B143" s="179" t="s">
        <v>291</v>
      </c>
      <c r="C143" s="182"/>
      <c r="D143" s="215"/>
      <c r="E143" s="218" t="s">
        <v>45</v>
      </c>
      <c r="F143" s="218"/>
      <c r="G143" s="218"/>
      <c r="H143" s="218"/>
      <c r="I143" s="218"/>
      <c r="J143" s="219"/>
    </row>
    <row r="144" spans="1:10" ht="15" customHeight="1" x14ac:dyDescent="0.2">
      <c r="A144" s="213"/>
      <c r="B144" s="180"/>
      <c r="C144" s="183"/>
      <c r="D144" s="216"/>
      <c r="E144" s="190"/>
      <c r="F144" s="191"/>
      <c r="G144" s="191"/>
      <c r="H144" s="191"/>
      <c r="I144" s="191"/>
      <c r="J144" s="192"/>
    </row>
    <row r="145" spans="1:10" ht="15" customHeight="1" x14ac:dyDescent="0.2">
      <c r="A145" s="213"/>
      <c r="B145" s="180"/>
      <c r="C145" s="183"/>
      <c r="D145" s="216"/>
      <c r="E145" s="190"/>
      <c r="F145" s="191"/>
      <c r="G145" s="191"/>
      <c r="H145" s="191"/>
      <c r="I145" s="191"/>
      <c r="J145" s="192"/>
    </row>
    <row r="146" spans="1:10" ht="15" customHeight="1" x14ac:dyDescent="0.2">
      <c r="A146" s="213"/>
      <c r="B146" s="180"/>
      <c r="C146" s="183"/>
      <c r="D146" s="216"/>
      <c r="E146" s="190"/>
      <c r="F146" s="191"/>
      <c r="G146" s="191"/>
      <c r="H146" s="191"/>
      <c r="I146" s="191"/>
      <c r="J146" s="192"/>
    </row>
    <row r="147" spans="1:10" ht="15" customHeight="1" x14ac:dyDescent="0.2">
      <c r="A147" s="213"/>
      <c r="B147" s="180"/>
      <c r="C147" s="183"/>
      <c r="D147" s="216"/>
      <c r="E147" s="190"/>
      <c r="F147" s="191"/>
      <c r="G147" s="191"/>
      <c r="H147" s="191"/>
      <c r="I147" s="191"/>
      <c r="J147" s="192"/>
    </row>
    <row r="148" spans="1:10" ht="15" customHeight="1" x14ac:dyDescent="0.2">
      <c r="A148" s="213"/>
      <c r="B148" s="180"/>
      <c r="C148" s="183"/>
      <c r="D148" s="216"/>
      <c r="E148" s="190"/>
      <c r="F148" s="191"/>
      <c r="G148" s="191"/>
      <c r="H148" s="191"/>
      <c r="I148" s="191"/>
      <c r="J148" s="192"/>
    </row>
    <row r="149" spans="1:10" ht="15" customHeight="1" x14ac:dyDescent="0.2">
      <c r="A149" s="213"/>
      <c r="B149" s="180"/>
      <c r="C149" s="183"/>
      <c r="D149" s="216"/>
      <c r="E149" s="190"/>
      <c r="F149" s="191"/>
      <c r="G149" s="191"/>
      <c r="H149" s="191"/>
      <c r="I149" s="191"/>
      <c r="J149" s="192"/>
    </row>
    <row r="150" spans="1:10" ht="15" customHeight="1" thickBot="1" x14ac:dyDescent="0.25">
      <c r="A150" s="214"/>
      <c r="B150" s="181"/>
      <c r="C150" s="184"/>
      <c r="D150" s="217"/>
      <c r="E150" s="193"/>
      <c r="F150" s="194"/>
      <c r="G150" s="194"/>
      <c r="H150" s="194"/>
      <c r="I150" s="194"/>
      <c r="J150" s="195"/>
    </row>
    <row r="151" spans="1:10" ht="39.950000000000003" customHeight="1" thickBot="1" x14ac:dyDescent="0.25">
      <c r="A151" s="185" t="s">
        <v>189</v>
      </c>
      <c r="B151" s="186"/>
      <c r="C151" s="186"/>
      <c r="D151" s="186"/>
      <c r="E151" s="186"/>
      <c r="F151" s="186"/>
      <c r="G151" s="186"/>
      <c r="H151" s="187"/>
      <c r="I151" s="188" t="str">
        <f>+IF(D152="Variable no aplica","Obligación no aplica",IF(OR(D152=""),"Valide todas las variables",IF(AND(D152="Cumple variable"),"Cumple obligación","No cumple obligación")))</f>
        <v>Valide todas las variables</v>
      </c>
      <c r="J151" s="189"/>
    </row>
    <row r="152" spans="1:10" ht="20.100000000000001" customHeight="1" x14ac:dyDescent="0.2">
      <c r="A152" s="212" t="s">
        <v>190</v>
      </c>
      <c r="B152" s="179" t="s">
        <v>291</v>
      </c>
      <c r="C152" s="182"/>
      <c r="D152" s="215"/>
      <c r="E152" s="218" t="s">
        <v>45</v>
      </c>
      <c r="F152" s="218"/>
      <c r="G152" s="218"/>
      <c r="H152" s="218"/>
      <c r="I152" s="218"/>
      <c r="J152" s="219"/>
    </row>
    <row r="153" spans="1:10" ht="15" customHeight="1" x14ac:dyDescent="0.2">
      <c r="A153" s="213"/>
      <c r="B153" s="180"/>
      <c r="C153" s="183"/>
      <c r="D153" s="216"/>
      <c r="E153" s="190"/>
      <c r="F153" s="191"/>
      <c r="G153" s="191"/>
      <c r="H153" s="191"/>
      <c r="I153" s="191"/>
      <c r="J153" s="192"/>
    </row>
    <row r="154" spans="1:10" ht="15" customHeight="1" x14ac:dyDescent="0.2">
      <c r="A154" s="213"/>
      <c r="B154" s="180"/>
      <c r="C154" s="183"/>
      <c r="D154" s="216"/>
      <c r="E154" s="190"/>
      <c r="F154" s="191"/>
      <c r="G154" s="191"/>
      <c r="H154" s="191"/>
      <c r="I154" s="191"/>
      <c r="J154" s="192"/>
    </row>
    <row r="155" spans="1:10" ht="15" customHeight="1" x14ac:dyDescent="0.2">
      <c r="A155" s="213"/>
      <c r="B155" s="180"/>
      <c r="C155" s="183"/>
      <c r="D155" s="216"/>
      <c r="E155" s="190"/>
      <c r="F155" s="191"/>
      <c r="G155" s="191"/>
      <c r="H155" s="191"/>
      <c r="I155" s="191"/>
      <c r="J155" s="192"/>
    </row>
    <row r="156" spans="1:10" ht="15" customHeight="1" x14ac:dyDescent="0.2">
      <c r="A156" s="213"/>
      <c r="B156" s="180"/>
      <c r="C156" s="183"/>
      <c r="D156" s="216"/>
      <c r="E156" s="190"/>
      <c r="F156" s="191"/>
      <c r="G156" s="191"/>
      <c r="H156" s="191"/>
      <c r="I156" s="191"/>
      <c r="J156" s="192"/>
    </row>
    <row r="157" spans="1:10" ht="15" customHeight="1" x14ac:dyDescent="0.2">
      <c r="A157" s="213"/>
      <c r="B157" s="180"/>
      <c r="C157" s="183"/>
      <c r="D157" s="216"/>
      <c r="E157" s="190"/>
      <c r="F157" s="191"/>
      <c r="G157" s="191"/>
      <c r="H157" s="191"/>
      <c r="I157" s="191"/>
      <c r="J157" s="192"/>
    </row>
    <row r="158" spans="1:10" ht="15" customHeight="1" x14ac:dyDescent="0.2">
      <c r="A158" s="213"/>
      <c r="B158" s="180"/>
      <c r="C158" s="183"/>
      <c r="D158" s="216"/>
      <c r="E158" s="190"/>
      <c r="F158" s="191"/>
      <c r="G158" s="191"/>
      <c r="H158" s="191"/>
      <c r="I158" s="191"/>
      <c r="J158" s="192"/>
    </row>
    <row r="159" spans="1:10" ht="15" customHeight="1" thickBot="1" x14ac:dyDescent="0.25">
      <c r="A159" s="214"/>
      <c r="B159" s="181"/>
      <c r="C159" s="184"/>
      <c r="D159" s="217"/>
      <c r="E159" s="193"/>
      <c r="F159" s="194"/>
      <c r="G159" s="194"/>
      <c r="H159" s="194"/>
      <c r="I159" s="194"/>
      <c r="J159" s="195"/>
    </row>
    <row r="160" spans="1:10" ht="30" customHeight="1" thickBot="1" x14ac:dyDescent="0.25">
      <c r="A160" s="224" t="s">
        <v>306</v>
      </c>
      <c r="B160" s="225"/>
      <c r="C160" s="225"/>
      <c r="D160" s="225"/>
      <c r="E160" s="225"/>
      <c r="F160" s="225"/>
      <c r="G160" s="225"/>
      <c r="H160" s="225"/>
      <c r="I160" s="225"/>
      <c r="J160" s="226"/>
    </row>
    <row r="161" spans="1:10" ht="39.950000000000003" customHeight="1" thickBot="1" x14ac:dyDescent="0.25">
      <c r="A161" s="185" t="s">
        <v>299</v>
      </c>
      <c r="B161" s="186"/>
      <c r="C161" s="186"/>
      <c r="D161" s="186"/>
      <c r="E161" s="186"/>
      <c r="F161" s="186"/>
      <c r="G161" s="186"/>
      <c r="H161" s="187"/>
      <c r="I161" s="188" t="str">
        <f>+IF(OR(D162="Valide todos los criterios"),"Valide todas las variables",IF(AND(D162="Cumple variable"),"Cumple obligación","No cumple obligación"))</f>
        <v>Valide todas las variables</v>
      </c>
      <c r="J161" s="189"/>
    </row>
    <row r="162" spans="1:10" ht="20.100000000000001" customHeight="1" x14ac:dyDescent="0.2">
      <c r="A162" s="212" t="s">
        <v>299</v>
      </c>
      <c r="B162" s="8" t="s">
        <v>36</v>
      </c>
      <c r="C162" s="9"/>
      <c r="D162" s="227" t="str">
        <f>+IF(OR(C162="",C163="",C164="",C165="",C166=""),"Valide todos los criterios",IF(AND(C162="Cumple",C163="Cumple",C164="Cumple",C165="Cumple",C166="Cumple"),"Cumple variable","No cumple variable"))</f>
        <v>Valide todos los criterios</v>
      </c>
      <c r="E162" s="218" t="s">
        <v>45</v>
      </c>
      <c r="F162" s="218"/>
      <c r="G162" s="218"/>
      <c r="H162" s="218"/>
      <c r="I162" s="218"/>
      <c r="J162" s="219"/>
    </row>
    <row r="163" spans="1:10" ht="45" customHeight="1" x14ac:dyDescent="0.2">
      <c r="A163" s="213"/>
      <c r="B163" s="6" t="s">
        <v>37</v>
      </c>
      <c r="C163" s="7"/>
      <c r="D163" s="228"/>
      <c r="E163" s="190"/>
      <c r="F163" s="191"/>
      <c r="G163" s="191"/>
      <c r="H163" s="191"/>
      <c r="I163" s="191"/>
      <c r="J163" s="192"/>
    </row>
    <row r="164" spans="1:10" ht="45" customHeight="1" x14ac:dyDescent="0.2">
      <c r="A164" s="213"/>
      <c r="B164" s="6" t="s">
        <v>38</v>
      </c>
      <c r="C164" s="7"/>
      <c r="D164" s="228"/>
      <c r="E164" s="190"/>
      <c r="F164" s="191"/>
      <c r="G164" s="191"/>
      <c r="H164" s="191"/>
      <c r="I164" s="191"/>
      <c r="J164" s="192"/>
    </row>
    <row r="165" spans="1:10" ht="45" customHeight="1" x14ac:dyDescent="0.2">
      <c r="A165" s="213"/>
      <c r="B165" s="6" t="s">
        <v>39</v>
      </c>
      <c r="C165" s="7"/>
      <c r="D165" s="228"/>
      <c r="E165" s="190"/>
      <c r="F165" s="191"/>
      <c r="G165" s="191"/>
      <c r="H165" s="191"/>
      <c r="I165" s="191"/>
      <c r="J165" s="192"/>
    </row>
    <row r="166" spans="1:10" ht="45" customHeight="1" thickBot="1" x14ac:dyDescent="0.25">
      <c r="A166" s="214"/>
      <c r="B166" s="10" t="s">
        <v>40</v>
      </c>
      <c r="C166" s="19"/>
      <c r="D166" s="229"/>
      <c r="E166" s="193"/>
      <c r="F166" s="194"/>
      <c r="G166" s="194"/>
      <c r="H166" s="194"/>
      <c r="I166" s="194"/>
      <c r="J166" s="195"/>
    </row>
    <row r="167" spans="1:10" ht="39.950000000000003" customHeight="1" thickBot="1" x14ac:dyDescent="0.25">
      <c r="A167" s="185" t="s">
        <v>300</v>
      </c>
      <c r="B167" s="186"/>
      <c r="C167" s="186"/>
      <c r="D167" s="186"/>
      <c r="E167" s="186"/>
      <c r="F167" s="186"/>
      <c r="G167" s="186"/>
      <c r="H167" s="187"/>
      <c r="I167" s="188" t="str">
        <f>+IF(OR(D168="Valide todos los criterios"),"Valide todas las variables",IF(AND(D168="Cumple variable"),"Cumple obligación","No cumple obligación"))</f>
        <v>Valide todas las variables</v>
      </c>
      <c r="J167" s="189"/>
    </row>
    <row r="168" spans="1:10" ht="20.100000000000001" customHeight="1" x14ac:dyDescent="0.2">
      <c r="A168" s="212" t="s">
        <v>300</v>
      </c>
      <c r="B168" s="8" t="s">
        <v>36</v>
      </c>
      <c r="C168" s="9"/>
      <c r="D168" s="227" t="str">
        <f>+IF(C176="No aplica",IF(OR(C168="",C169="",C170="",C171="",C172="",C173="",C174="",C175=""),"Valide todos los criterios",IF(AND(C168="Cumple",C169="Cumple",C170="Cumple",C171="Cumple",C172="Cumple",C173="Cumple",C174="Cumple",C175="Cumple"),"Cumple variable","No cumple variable")),IF(OR(C168="",C169="",C170="",C171="",C172="",C173="",C174="",C175="",C176=""),"Valide todos los criterios",IF(AND(C168="Cumple",C169="Cumple",C170="Cumple",C171="Cumple",C172="Cumple",C173="Cumple",C174="Cumple",C175="Cumple",C176="Cumple"),"Cumple variable","No cumple variable")))</f>
        <v>Valide todos los criterios</v>
      </c>
      <c r="E168" s="218" t="s">
        <v>45</v>
      </c>
      <c r="F168" s="218"/>
      <c r="G168" s="218"/>
      <c r="H168" s="218"/>
      <c r="I168" s="218"/>
      <c r="J168" s="219"/>
    </row>
    <row r="169" spans="1:10" ht="24.95" customHeight="1" x14ac:dyDescent="0.2">
      <c r="A169" s="213"/>
      <c r="B169" s="6" t="s">
        <v>37</v>
      </c>
      <c r="C169" s="7"/>
      <c r="D169" s="228"/>
      <c r="E169" s="190"/>
      <c r="F169" s="191"/>
      <c r="G169" s="191"/>
      <c r="H169" s="191"/>
      <c r="I169" s="191"/>
      <c r="J169" s="192"/>
    </row>
    <row r="170" spans="1:10" ht="24.95" customHeight="1" x14ac:dyDescent="0.2">
      <c r="A170" s="213"/>
      <c r="B170" s="6" t="s">
        <v>38</v>
      </c>
      <c r="C170" s="7"/>
      <c r="D170" s="228"/>
      <c r="E170" s="190"/>
      <c r="F170" s="191"/>
      <c r="G170" s="191"/>
      <c r="H170" s="191"/>
      <c r="I170" s="191"/>
      <c r="J170" s="192"/>
    </row>
    <row r="171" spans="1:10" ht="24.95" customHeight="1" x14ac:dyDescent="0.2">
      <c r="A171" s="213"/>
      <c r="B171" s="6" t="s">
        <v>39</v>
      </c>
      <c r="C171" s="7"/>
      <c r="D171" s="228"/>
      <c r="E171" s="190"/>
      <c r="F171" s="191"/>
      <c r="G171" s="191"/>
      <c r="H171" s="191"/>
      <c r="I171" s="191"/>
      <c r="J171" s="192"/>
    </row>
    <row r="172" spans="1:10" ht="24.95" customHeight="1" x14ac:dyDescent="0.2">
      <c r="A172" s="213"/>
      <c r="B172" s="6" t="s">
        <v>40</v>
      </c>
      <c r="C172" s="7"/>
      <c r="D172" s="228"/>
      <c r="E172" s="190"/>
      <c r="F172" s="191"/>
      <c r="G172" s="191"/>
      <c r="H172" s="191"/>
      <c r="I172" s="191"/>
      <c r="J172" s="192"/>
    </row>
    <row r="173" spans="1:10" ht="24.95" customHeight="1" x14ac:dyDescent="0.2">
      <c r="A173" s="213"/>
      <c r="B173" s="6" t="s">
        <v>41</v>
      </c>
      <c r="C173" s="7"/>
      <c r="D173" s="228"/>
      <c r="E173" s="190"/>
      <c r="F173" s="191"/>
      <c r="G173" s="191"/>
      <c r="H173" s="191"/>
      <c r="I173" s="191"/>
      <c r="J173" s="192"/>
    </row>
    <row r="174" spans="1:10" ht="24.95" customHeight="1" x14ac:dyDescent="0.2">
      <c r="A174" s="213"/>
      <c r="B174" s="6" t="s">
        <v>42</v>
      </c>
      <c r="C174" s="7"/>
      <c r="D174" s="228"/>
      <c r="E174" s="190"/>
      <c r="F174" s="191"/>
      <c r="G174" s="191"/>
      <c r="H174" s="191"/>
      <c r="I174" s="191"/>
      <c r="J174" s="192"/>
    </row>
    <row r="175" spans="1:10" ht="24.95" customHeight="1" x14ac:dyDescent="0.2">
      <c r="A175" s="213"/>
      <c r="B175" s="6" t="s">
        <v>43</v>
      </c>
      <c r="C175" s="7"/>
      <c r="D175" s="228"/>
      <c r="E175" s="190"/>
      <c r="F175" s="191"/>
      <c r="G175" s="191"/>
      <c r="H175" s="191"/>
      <c r="I175" s="191"/>
      <c r="J175" s="192"/>
    </row>
    <row r="176" spans="1:10" ht="24.95" customHeight="1" thickBot="1" x14ac:dyDescent="0.25">
      <c r="A176" s="214"/>
      <c r="B176" s="10" t="s">
        <v>48</v>
      </c>
      <c r="C176" s="19"/>
      <c r="D176" s="229"/>
      <c r="E176" s="193"/>
      <c r="F176" s="194"/>
      <c r="G176" s="194"/>
      <c r="H176" s="194"/>
      <c r="I176" s="194"/>
      <c r="J176" s="195"/>
    </row>
    <row r="177" spans="1:10" ht="39.950000000000003" customHeight="1" thickBot="1" x14ac:dyDescent="0.25">
      <c r="A177" s="185" t="s">
        <v>58</v>
      </c>
      <c r="B177" s="186"/>
      <c r="C177" s="186"/>
      <c r="D177" s="186"/>
      <c r="E177" s="186"/>
      <c r="F177" s="186"/>
      <c r="G177" s="186"/>
      <c r="H177" s="187"/>
      <c r="I177" s="188" t="str">
        <f>+IF(OR(D178="Valide todos los criterios"),"Valide todas las variables",IF(AND(D178="Cumple variable"),"Cumple obligación","No cumple obligación"))</f>
        <v>Valide todas las variables</v>
      </c>
      <c r="J177" s="189"/>
    </row>
    <row r="178" spans="1:10" ht="20.100000000000001" customHeight="1" x14ac:dyDescent="0.2">
      <c r="A178" s="212" t="s">
        <v>58</v>
      </c>
      <c r="B178" s="8" t="s">
        <v>36</v>
      </c>
      <c r="C178" s="9"/>
      <c r="D178" s="227" t="str">
        <f>+IF(C179="No aplica",IF(OR(C178="",C180="",C181="",C182="",C183=""),"Valide todos los criterios",IF(AND(C178="Cumple",C180="Cumple",C181="Cumple",C182="Cumple",C183="Cumple"),"Cumple variable","No cumple variable")),IF(OR(C178="",C179="",C180="",C181="",C182="",C183=""),"Valide todos los criterios",IF(AND(C178="Cumple",C179="Cumple",C180="Cumple",C181="Cumple",C182="Cumple",C183="Cumple"),"Cumple variable","No cumple variable")))</f>
        <v>Valide todos los criterios</v>
      </c>
      <c r="E178" s="218" t="s">
        <v>45</v>
      </c>
      <c r="F178" s="218"/>
      <c r="G178" s="218"/>
      <c r="H178" s="218"/>
      <c r="I178" s="218"/>
      <c r="J178" s="219"/>
    </row>
    <row r="179" spans="1:10" ht="36.950000000000003" customHeight="1" x14ac:dyDescent="0.2">
      <c r="A179" s="213"/>
      <c r="B179" s="6" t="s">
        <v>37</v>
      </c>
      <c r="C179" s="7"/>
      <c r="D179" s="228"/>
      <c r="E179" s="190"/>
      <c r="F179" s="191"/>
      <c r="G179" s="191"/>
      <c r="H179" s="191"/>
      <c r="I179" s="191"/>
      <c r="J179" s="192"/>
    </row>
    <row r="180" spans="1:10" ht="36.950000000000003" customHeight="1" x14ac:dyDescent="0.2">
      <c r="A180" s="213"/>
      <c r="B180" s="6" t="s">
        <v>38</v>
      </c>
      <c r="C180" s="7"/>
      <c r="D180" s="228"/>
      <c r="E180" s="190"/>
      <c r="F180" s="191"/>
      <c r="G180" s="191"/>
      <c r="H180" s="191"/>
      <c r="I180" s="191"/>
      <c r="J180" s="192"/>
    </row>
    <row r="181" spans="1:10" ht="36.950000000000003" customHeight="1" x14ac:dyDescent="0.2">
      <c r="A181" s="213"/>
      <c r="B181" s="6" t="s">
        <v>39</v>
      </c>
      <c r="C181" s="7"/>
      <c r="D181" s="228"/>
      <c r="E181" s="190"/>
      <c r="F181" s="191"/>
      <c r="G181" s="191"/>
      <c r="H181" s="191"/>
      <c r="I181" s="191"/>
      <c r="J181" s="192"/>
    </row>
    <row r="182" spans="1:10" ht="36.950000000000003" customHeight="1" x14ac:dyDescent="0.2">
      <c r="A182" s="213"/>
      <c r="B182" s="6" t="s">
        <v>40</v>
      </c>
      <c r="C182" s="7"/>
      <c r="D182" s="228"/>
      <c r="E182" s="190"/>
      <c r="F182" s="191"/>
      <c r="G182" s="191"/>
      <c r="H182" s="191"/>
      <c r="I182" s="191"/>
      <c r="J182" s="192"/>
    </row>
    <row r="183" spans="1:10" ht="36.950000000000003" customHeight="1" thickBot="1" x14ac:dyDescent="0.25">
      <c r="A183" s="214"/>
      <c r="B183" s="10" t="s">
        <v>41</v>
      </c>
      <c r="C183" s="19"/>
      <c r="D183" s="229"/>
      <c r="E183" s="193"/>
      <c r="F183" s="194"/>
      <c r="G183" s="194"/>
      <c r="H183" s="194"/>
      <c r="I183" s="194"/>
      <c r="J183" s="195"/>
    </row>
    <row r="184" spans="1:10" ht="30" customHeight="1" thickBot="1" x14ac:dyDescent="0.25">
      <c r="A184" s="295" t="s">
        <v>309</v>
      </c>
      <c r="B184" s="296"/>
      <c r="C184" s="296"/>
      <c r="D184" s="296"/>
      <c r="E184" s="296"/>
      <c r="F184" s="296"/>
      <c r="G184" s="296"/>
      <c r="H184" s="296"/>
      <c r="I184" s="296"/>
      <c r="J184" s="297"/>
    </row>
    <row r="185" spans="1:10" ht="39.950000000000003" customHeight="1" thickBot="1" x14ac:dyDescent="0.25">
      <c r="A185" s="185" t="s">
        <v>272</v>
      </c>
      <c r="B185" s="186"/>
      <c r="C185" s="186"/>
      <c r="D185" s="186"/>
      <c r="E185" s="186"/>
      <c r="F185" s="186"/>
      <c r="G185" s="186"/>
      <c r="H185" s="187"/>
      <c r="I185" s="188" t="str">
        <f>+IF(C191="X","Obligación no aplica",IF(OR(D186="Valide todos los criterios"),"Valide todas las variables",IF(AND(D186="Cumple variable"),"Cumple obligación","No cumple obligación")))</f>
        <v>Valide todas las variables</v>
      </c>
      <c r="J185" s="189"/>
    </row>
    <row r="186" spans="1:10" ht="20.100000000000001" customHeight="1" x14ac:dyDescent="0.2">
      <c r="A186" s="233" t="s">
        <v>273</v>
      </c>
      <c r="B186" s="8" t="s">
        <v>36</v>
      </c>
      <c r="C186" s="9"/>
      <c r="D186" s="227" t="str">
        <f>+IF(C191="X","Variable no aplica",IF(C188="No aplica",IF(OR(C186="",C187="",C189="",C190=""),"Valide todos los criterios",IF(AND(C186="Cumple",C187="Cumple",C189="Cumple",C190="Cumple"),"Cumple variable","No cumple variable")),IF(OR(C186="",C187="",C188="",C189="",C190=""),"Valide todos los criterios",IF(AND(C186="Cumple",C187="Cumple",C188="Cumple",C189="Cumple",C190="Cumple"),"Cumple variable","No cumple variable"))))</f>
        <v>Valide todos los criterios</v>
      </c>
      <c r="E186" s="218" t="s">
        <v>45</v>
      </c>
      <c r="F186" s="218"/>
      <c r="G186" s="218"/>
      <c r="H186" s="218"/>
      <c r="I186" s="218"/>
      <c r="J186" s="219"/>
    </row>
    <row r="187" spans="1:10" ht="36.950000000000003" customHeight="1" x14ac:dyDescent="0.2">
      <c r="A187" s="234"/>
      <c r="B187" s="12" t="s">
        <v>37</v>
      </c>
      <c r="C187" s="13"/>
      <c r="D187" s="236"/>
      <c r="E187" s="190"/>
      <c r="F187" s="191"/>
      <c r="G187" s="191"/>
      <c r="H187" s="191"/>
      <c r="I187" s="191"/>
      <c r="J187" s="192"/>
    </row>
    <row r="188" spans="1:10" ht="36.950000000000003" customHeight="1" x14ac:dyDescent="0.2">
      <c r="A188" s="234"/>
      <c r="B188" s="12" t="s">
        <v>38</v>
      </c>
      <c r="C188" s="13"/>
      <c r="D188" s="236"/>
      <c r="E188" s="190"/>
      <c r="F188" s="191"/>
      <c r="G188" s="191"/>
      <c r="H188" s="191"/>
      <c r="I188" s="191"/>
      <c r="J188" s="192"/>
    </row>
    <row r="189" spans="1:10" ht="36.950000000000003" customHeight="1" x14ac:dyDescent="0.2">
      <c r="A189" s="234"/>
      <c r="B189" s="12" t="s">
        <v>39</v>
      </c>
      <c r="C189" s="13"/>
      <c r="D189" s="236"/>
      <c r="E189" s="190"/>
      <c r="F189" s="191"/>
      <c r="G189" s="191"/>
      <c r="H189" s="191"/>
      <c r="I189" s="191"/>
      <c r="J189" s="192"/>
    </row>
    <row r="190" spans="1:10" ht="36.950000000000003" customHeight="1" x14ac:dyDescent="0.2">
      <c r="A190" s="234"/>
      <c r="B190" s="12" t="s">
        <v>40</v>
      </c>
      <c r="C190" s="13"/>
      <c r="D190" s="236"/>
      <c r="E190" s="190"/>
      <c r="F190" s="191"/>
      <c r="G190" s="191"/>
      <c r="H190" s="191"/>
      <c r="I190" s="191"/>
      <c r="J190" s="192"/>
    </row>
    <row r="191" spans="1:10" ht="20.100000000000001" customHeight="1" thickBot="1" x14ac:dyDescent="0.25">
      <c r="A191" s="235"/>
      <c r="B191" s="14" t="s">
        <v>47</v>
      </c>
      <c r="C191" s="15"/>
      <c r="D191" s="229"/>
      <c r="E191" s="193"/>
      <c r="F191" s="194"/>
      <c r="G191" s="194"/>
      <c r="H191" s="194"/>
      <c r="I191" s="194"/>
      <c r="J191" s="195"/>
    </row>
    <row r="192" spans="1:10" ht="30" customHeight="1" thickBot="1" x14ac:dyDescent="0.25">
      <c r="A192" s="206" t="s">
        <v>343</v>
      </c>
      <c r="B192" s="207"/>
      <c r="C192" s="207"/>
      <c r="D192" s="207"/>
      <c r="E192" s="207"/>
      <c r="F192" s="207"/>
      <c r="G192" s="207"/>
      <c r="H192" s="207"/>
      <c r="I192" s="207"/>
      <c r="J192" s="208"/>
    </row>
    <row r="193" spans="1:10" ht="50.1" customHeight="1" x14ac:dyDescent="0.2">
      <c r="A193" s="196" t="s">
        <v>344</v>
      </c>
      <c r="B193" s="197"/>
      <c r="C193" s="197"/>
      <c r="D193" s="197"/>
      <c r="E193" s="197"/>
      <c r="F193" s="197"/>
      <c r="G193" s="197"/>
      <c r="H193" s="197"/>
      <c r="I193" s="197"/>
      <c r="J193" s="198"/>
    </row>
    <row r="194" spans="1:10" ht="150" customHeight="1" x14ac:dyDescent="0.2">
      <c r="A194" s="113" t="s">
        <v>345</v>
      </c>
      <c r="B194" s="199"/>
      <c r="C194" s="200"/>
      <c r="D194" s="200"/>
      <c r="E194" s="200"/>
      <c r="F194" s="200"/>
      <c r="G194" s="200"/>
      <c r="H194" s="200"/>
      <c r="I194" s="200"/>
      <c r="J194" s="201"/>
    </row>
    <row r="195" spans="1:10" ht="150" customHeight="1" x14ac:dyDescent="0.2">
      <c r="A195" s="113" t="s">
        <v>346</v>
      </c>
      <c r="B195" s="202"/>
      <c r="C195" s="202"/>
      <c r="D195" s="202"/>
      <c r="E195" s="202"/>
      <c r="F195" s="202"/>
      <c r="G195" s="202"/>
      <c r="H195" s="202"/>
      <c r="I195" s="202"/>
      <c r="J195" s="203"/>
    </row>
    <row r="196" spans="1:10" ht="150" customHeight="1" thickBot="1" x14ac:dyDescent="0.25">
      <c r="A196" s="114" t="s">
        <v>347</v>
      </c>
      <c r="B196" s="204"/>
      <c r="C196" s="204"/>
      <c r="D196" s="204"/>
      <c r="E196" s="204"/>
      <c r="F196" s="204"/>
      <c r="G196" s="204"/>
      <c r="H196" s="204"/>
      <c r="I196" s="204"/>
      <c r="J196" s="205"/>
    </row>
    <row r="197" spans="1:10" ht="30" customHeight="1" x14ac:dyDescent="0.2">
      <c r="A197" s="168" t="s">
        <v>78</v>
      </c>
      <c r="B197" s="169"/>
      <c r="C197" s="169"/>
      <c r="D197" s="169"/>
      <c r="E197" s="169"/>
      <c r="F197" s="169"/>
      <c r="G197" s="169"/>
      <c r="H197" s="169"/>
      <c r="I197" s="169"/>
      <c r="J197" s="170"/>
    </row>
    <row r="198" spans="1:10" ht="300" customHeight="1" thickBot="1" x14ac:dyDescent="0.25">
      <c r="A198" s="171"/>
      <c r="B198" s="172"/>
      <c r="C198" s="172"/>
      <c r="D198" s="172"/>
      <c r="E198" s="172"/>
      <c r="F198" s="172"/>
      <c r="G198" s="172"/>
      <c r="H198" s="172"/>
      <c r="I198" s="172"/>
      <c r="J198" s="173"/>
    </row>
    <row r="199" spans="1:10" ht="20.100000000000001" customHeight="1" x14ac:dyDescent="0.2">
      <c r="A199" s="209" t="s">
        <v>77</v>
      </c>
      <c r="B199" s="210"/>
      <c r="C199" s="210"/>
      <c r="D199" s="210"/>
      <c r="E199" s="210"/>
      <c r="F199" s="210"/>
      <c r="G199" s="210"/>
      <c r="H199" s="210"/>
      <c r="I199" s="210"/>
      <c r="J199" s="211"/>
    </row>
    <row r="200" spans="1:10" ht="18" customHeight="1" x14ac:dyDescent="0.2">
      <c r="A200" s="37" t="s">
        <v>79</v>
      </c>
      <c r="B200" s="166"/>
      <c r="C200" s="166"/>
      <c r="D200" s="166"/>
      <c r="E200" s="166"/>
      <c r="F200" s="36" t="s">
        <v>80</v>
      </c>
      <c r="G200" s="166"/>
      <c r="H200" s="166"/>
      <c r="I200" s="166"/>
      <c r="J200" s="167"/>
    </row>
    <row r="201" spans="1:10" ht="18" customHeight="1" x14ac:dyDescent="0.2">
      <c r="A201" s="37" t="s">
        <v>71</v>
      </c>
      <c r="B201" s="166"/>
      <c r="C201" s="166"/>
      <c r="D201" s="166"/>
      <c r="E201" s="166"/>
      <c r="F201" s="36" t="s">
        <v>71</v>
      </c>
      <c r="G201" s="166"/>
      <c r="H201" s="166"/>
      <c r="I201" s="166"/>
      <c r="J201" s="167"/>
    </row>
    <row r="202" spans="1:10" ht="18" customHeight="1" x14ac:dyDescent="0.2">
      <c r="A202" s="37" t="s">
        <v>73</v>
      </c>
      <c r="B202" s="166"/>
      <c r="C202" s="166"/>
      <c r="D202" s="166"/>
      <c r="E202" s="166"/>
      <c r="F202" s="36" t="s">
        <v>73</v>
      </c>
      <c r="G202" s="166"/>
      <c r="H202" s="166"/>
      <c r="I202" s="166"/>
      <c r="J202" s="167"/>
    </row>
    <row r="203" spans="1:10" ht="18" customHeight="1" x14ac:dyDescent="0.2">
      <c r="A203" s="37" t="s">
        <v>74</v>
      </c>
      <c r="B203" s="166"/>
      <c r="C203" s="166"/>
      <c r="D203" s="166"/>
      <c r="E203" s="166"/>
      <c r="F203" s="36" t="s">
        <v>74</v>
      </c>
      <c r="G203" s="166"/>
      <c r="H203" s="166"/>
      <c r="I203" s="166"/>
      <c r="J203" s="167"/>
    </row>
    <row r="204" spans="1:10" ht="30" customHeight="1" x14ac:dyDescent="0.2">
      <c r="A204" s="37" t="s">
        <v>72</v>
      </c>
      <c r="B204" s="166"/>
      <c r="C204" s="166"/>
      <c r="D204" s="166"/>
      <c r="E204" s="166"/>
      <c r="F204" s="36" t="s">
        <v>72</v>
      </c>
      <c r="G204" s="166"/>
      <c r="H204" s="166"/>
      <c r="I204" s="166"/>
      <c r="J204" s="167"/>
    </row>
    <row r="205" spans="1:10" ht="5.0999999999999996" customHeight="1" x14ac:dyDescent="0.2">
      <c r="A205" s="163"/>
      <c r="B205" s="164"/>
      <c r="C205" s="164"/>
      <c r="D205" s="164"/>
      <c r="E205" s="164"/>
      <c r="F205" s="164"/>
      <c r="G205" s="164"/>
      <c r="H205" s="164"/>
      <c r="I205" s="164"/>
      <c r="J205" s="165"/>
    </row>
    <row r="206" spans="1:10" ht="18" customHeight="1" x14ac:dyDescent="0.2">
      <c r="A206" s="37" t="s">
        <v>81</v>
      </c>
      <c r="B206" s="166"/>
      <c r="C206" s="166"/>
      <c r="D206" s="166"/>
      <c r="E206" s="166"/>
      <c r="F206" s="36" t="s">
        <v>82</v>
      </c>
      <c r="G206" s="166"/>
      <c r="H206" s="166"/>
      <c r="I206" s="166"/>
      <c r="J206" s="167"/>
    </row>
    <row r="207" spans="1:10" ht="18" customHeight="1" x14ac:dyDescent="0.2">
      <c r="A207" s="37" t="s">
        <v>71</v>
      </c>
      <c r="B207" s="166"/>
      <c r="C207" s="166"/>
      <c r="D207" s="166"/>
      <c r="E207" s="166"/>
      <c r="F207" s="36" t="s">
        <v>71</v>
      </c>
      <c r="G207" s="166"/>
      <c r="H207" s="166"/>
      <c r="I207" s="166"/>
      <c r="J207" s="167"/>
    </row>
    <row r="208" spans="1:10" ht="18" customHeight="1" x14ac:dyDescent="0.2">
      <c r="A208" s="37" t="s">
        <v>73</v>
      </c>
      <c r="B208" s="166"/>
      <c r="C208" s="166"/>
      <c r="D208" s="166"/>
      <c r="E208" s="166"/>
      <c r="F208" s="36" t="s">
        <v>73</v>
      </c>
      <c r="G208" s="166"/>
      <c r="H208" s="166"/>
      <c r="I208" s="166"/>
      <c r="J208" s="167"/>
    </row>
    <row r="209" spans="1:10" ht="18" customHeight="1" x14ac:dyDescent="0.2">
      <c r="A209" s="37" t="s">
        <v>74</v>
      </c>
      <c r="B209" s="166"/>
      <c r="C209" s="166"/>
      <c r="D209" s="166"/>
      <c r="E209" s="166"/>
      <c r="F209" s="36" t="s">
        <v>74</v>
      </c>
      <c r="G209" s="166"/>
      <c r="H209" s="166"/>
      <c r="I209" s="166"/>
      <c r="J209" s="167"/>
    </row>
    <row r="210" spans="1:10" ht="30" customHeight="1" thickBot="1" x14ac:dyDescent="0.25">
      <c r="A210" s="46" t="s">
        <v>72</v>
      </c>
      <c r="B210" s="174"/>
      <c r="C210" s="174"/>
      <c r="D210" s="174"/>
      <c r="E210" s="174"/>
      <c r="F210" s="47" t="s">
        <v>72</v>
      </c>
      <c r="G210" s="174"/>
      <c r="H210" s="174"/>
      <c r="I210" s="174"/>
      <c r="J210" s="175"/>
    </row>
    <row r="211" spans="1:10" ht="20.100000000000001" customHeight="1" x14ac:dyDescent="0.2">
      <c r="A211" s="176" t="s">
        <v>76</v>
      </c>
      <c r="B211" s="177"/>
      <c r="C211" s="177"/>
      <c r="D211" s="177"/>
      <c r="E211" s="177"/>
      <c r="F211" s="177"/>
      <c r="G211" s="177"/>
      <c r="H211" s="177"/>
      <c r="I211" s="177"/>
      <c r="J211" s="178"/>
    </row>
    <row r="212" spans="1:10" ht="18" customHeight="1" x14ac:dyDescent="0.2">
      <c r="A212" s="37" t="s">
        <v>79</v>
      </c>
      <c r="B212" s="166"/>
      <c r="C212" s="166"/>
      <c r="D212" s="166"/>
      <c r="E212" s="166"/>
      <c r="F212" s="36" t="s">
        <v>80</v>
      </c>
      <c r="G212" s="166"/>
      <c r="H212" s="166"/>
      <c r="I212" s="166"/>
      <c r="J212" s="167"/>
    </row>
    <row r="213" spans="1:10" ht="18" customHeight="1" x14ac:dyDescent="0.2">
      <c r="A213" s="37" t="s">
        <v>71</v>
      </c>
      <c r="B213" s="166"/>
      <c r="C213" s="166"/>
      <c r="D213" s="166"/>
      <c r="E213" s="166"/>
      <c r="F213" s="36" t="s">
        <v>71</v>
      </c>
      <c r="G213" s="166"/>
      <c r="H213" s="166"/>
      <c r="I213" s="166"/>
      <c r="J213" s="167"/>
    </row>
    <row r="214" spans="1:10" ht="18" customHeight="1" x14ac:dyDescent="0.2">
      <c r="A214" s="37" t="s">
        <v>75</v>
      </c>
      <c r="B214" s="166"/>
      <c r="C214" s="166"/>
      <c r="D214" s="166"/>
      <c r="E214" s="166"/>
      <c r="F214" s="36" t="s">
        <v>75</v>
      </c>
      <c r="G214" s="166"/>
      <c r="H214" s="166"/>
      <c r="I214" s="166"/>
      <c r="J214" s="167"/>
    </row>
    <row r="215" spans="1:10" ht="18" customHeight="1" x14ac:dyDescent="0.2">
      <c r="A215" s="37" t="s">
        <v>74</v>
      </c>
      <c r="B215" s="166"/>
      <c r="C215" s="166"/>
      <c r="D215" s="166"/>
      <c r="E215" s="166"/>
      <c r="F215" s="36" t="s">
        <v>74</v>
      </c>
      <c r="G215" s="166"/>
      <c r="H215" s="166"/>
      <c r="I215" s="166"/>
      <c r="J215" s="167"/>
    </row>
    <row r="216" spans="1:10" ht="30" customHeight="1" x14ac:dyDescent="0.2">
      <c r="A216" s="37" t="s">
        <v>72</v>
      </c>
      <c r="B216" s="166"/>
      <c r="C216" s="166"/>
      <c r="D216" s="166"/>
      <c r="E216" s="166"/>
      <c r="F216" s="36" t="s">
        <v>72</v>
      </c>
      <c r="G216" s="166"/>
      <c r="H216" s="166"/>
      <c r="I216" s="166"/>
      <c r="J216" s="167"/>
    </row>
    <row r="217" spans="1:10" ht="5.0999999999999996" customHeight="1" x14ac:dyDescent="0.2">
      <c r="A217" s="163"/>
      <c r="B217" s="164"/>
      <c r="C217" s="164"/>
      <c r="D217" s="164"/>
      <c r="E217" s="164"/>
      <c r="F217" s="164"/>
      <c r="G217" s="164"/>
      <c r="H217" s="164"/>
      <c r="I217" s="164"/>
      <c r="J217" s="165"/>
    </row>
    <row r="218" spans="1:10" ht="18" customHeight="1" x14ac:dyDescent="0.2">
      <c r="A218" s="37" t="s">
        <v>81</v>
      </c>
      <c r="B218" s="166"/>
      <c r="C218" s="166"/>
      <c r="D218" s="166"/>
      <c r="E218" s="166"/>
      <c r="F218" s="36" t="s">
        <v>82</v>
      </c>
      <c r="G218" s="166"/>
      <c r="H218" s="166"/>
      <c r="I218" s="166"/>
      <c r="J218" s="167"/>
    </row>
    <row r="219" spans="1:10" ht="18" customHeight="1" x14ac:dyDescent="0.2">
      <c r="A219" s="37" t="s">
        <v>71</v>
      </c>
      <c r="B219" s="166"/>
      <c r="C219" s="166"/>
      <c r="D219" s="166"/>
      <c r="E219" s="166"/>
      <c r="F219" s="36" t="s">
        <v>71</v>
      </c>
      <c r="G219" s="166"/>
      <c r="H219" s="166"/>
      <c r="I219" s="166"/>
      <c r="J219" s="167"/>
    </row>
    <row r="220" spans="1:10" ht="18" customHeight="1" x14ac:dyDescent="0.2">
      <c r="A220" s="37" t="s">
        <v>75</v>
      </c>
      <c r="B220" s="166"/>
      <c r="C220" s="166"/>
      <c r="D220" s="166"/>
      <c r="E220" s="166"/>
      <c r="F220" s="36" t="s">
        <v>75</v>
      </c>
      <c r="G220" s="166"/>
      <c r="H220" s="166"/>
      <c r="I220" s="166"/>
      <c r="J220" s="167"/>
    </row>
    <row r="221" spans="1:10" ht="18" customHeight="1" x14ac:dyDescent="0.2">
      <c r="A221" s="37" t="s">
        <v>74</v>
      </c>
      <c r="B221" s="166"/>
      <c r="C221" s="166"/>
      <c r="D221" s="166"/>
      <c r="E221" s="166"/>
      <c r="F221" s="36" t="s">
        <v>74</v>
      </c>
      <c r="G221" s="166"/>
      <c r="H221" s="166"/>
      <c r="I221" s="166"/>
      <c r="J221" s="167"/>
    </row>
    <row r="222" spans="1:10" ht="30" customHeight="1" x14ac:dyDescent="0.2">
      <c r="A222" s="37" t="s">
        <v>72</v>
      </c>
      <c r="B222" s="166"/>
      <c r="C222" s="166"/>
      <c r="D222" s="166"/>
      <c r="E222" s="166"/>
      <c r="F222" s="36" t="s">
        <v>72</v>
      </c>
      <c r="G222" s="166"/>
      <c r="H222" s="166"/>
      <c r="I222" s="166"/>
      <c r="J222" s="167"/>
    </row>
    <row r="223" spans="1:10" ht="5.0999999999999996" customHeight="1" x14ac:dyDescent="0.2">
      <c r="A223" s="163"/>
      <c r="B223" s="164"/>
      <c r="C223" s="164"/>
      <c r="D223" s="164"/>
      <c r="E223" s="164"/>
      <c r="F223" s="164"/>
      <c r="G223" s="164"/>
      <c r="H223" s="164"/>
      <c r="I223" s="164"/>
      <c r="J223" s="165"/>
    </row>
    <row r="224" spans="1:10" ht="18" customHeight="1" x14ac:dyDescent="0.2">
      <c r="A224" s="37" t="s">
        <v>160</v>
      </c>
      <c r="B224" s="166"/>
      <c r="C224" s="166"/>
      <c r="D224" s="166"/>
      <c r="E224" s="166"/>
      <c r="F224" s="36" t="s">
        <v>161</v>
      </c>
      <c r="G224" s="166"/>
      <c r="H224" s="166"/>
      <c r="I224" s="166"/>
      <c r="J224" s="167"/>
    </row>
    <row r="225" spans="1:10" ht="18" customHeight="1" x14ac:dyDescent="0.2">
      <c r="A225" s="37" t="s">
        <v>71</v>
      </c>
      <c r="B225" s="166"/>
      <c r="C225" s="166"/>
      <c r="D225" s="166"/>
      <c r="E225" s="166"/>
      <c r="F225" s="36" t="s">
        <v>71</v>
      </c>
      <c r="G225" s="166"/>
      <c r="H225" s="166"/>
      <c r="I225" s="166"/>
      <c r="J225" s="167"/>
    </row>
    <row r="226" spans="1:10" ht="18" customHeight="1" x14ac:dyDescent="0.2">
      <c r="A226" s="37" t="s">
        <v>75</v>
      </c>
      <c r="B226" s="166"/>
      <c r="C226" s="166"/>
      <c r="D226" s="166"/>
      <c r="E226" s="166"/>
      <c r="F226" s="36" t="s">
        <v>75</v>
      </c>
      <c r="G226" s="166"/>
      <c r="H226" s="166"/>
      <c r="I226" s="166"/>
      <c r="J226" s="167"/>
    </row>
    <row r="227" spans="1:10" ht="18" customHeight="1" x14ac:dyDescent="0.2">
      <c r="A227" s="37" t="s">
        <v>74</v>
      </c>
      <c r="B227" s="166"/>
      <c r="C227" s="166"/>
      <c r="D227" s="166"/>
      <c r="E227" s="166"/>
      <c r="F227" s="36" t="s">
        <v>74</v>
      </c>
      <c r="G227" s="166"/>
      <c r="H227" s="166"/>
      <c r="I227" s="166"/>
      <c r="J227" s="167"/>
    </row>
    <row r="228" spans="1:10" ht="30" customHeight="1" thickBot="1" x14ac:dyDescent="0.25">
      <c r="A228" s="38" t="s">
        <v>72</v>
      </c>
      <c r="B228" s="161"/>
      <c r="C228" s="161"/>
      <c r="D228" s="161"/>
      <c r="E228" s="161"/>
      <c r="F228" s="39" t="s">
        <v>72</v>
      </c>
      <c r="G228" s="161"/>
      <c r="H228" s="161"/>
      <c r="I228" s="161"/>
      <c r="J228" s="162"/>
    </row>
  </sheetData>
  <sheetProtection algorithmName="SHA-512" hashValue="pni763dYIVGJqlzgkZXzDYTdXzbpCejlogOxKyC6C3LV6N5IjuSB1LATX6pmwpFhDQdMpKwcokNVTAKoo59Ojg==" saltValue="XzY8x7OVlA1aXPzHOi1AyQ==" spinCount="100000" sheet="1" formatRows="0"/>
  <mergeCells count="277">
    <mergeCell ref="I167:J167"/>
    <mergeCell ref="A168:A176"/>
    <mergeCell ref="D168:D176"/>
    <mergeCell ref="E168:J168"/>
    <mergeCell ref="E169:J176"/>
    <mergeCell ref="I185:J185"/>
    <mergeCell ref="A186:A191"/>
    <mergeCell ref="D186:D191"/>
    <mergeCell ref="E186:J186"/>
    <mergeCell ref="E187:J191"/>
    <mergeCell ref="A177:H177"/>
    <mergeCell ref="I177:J177"/>
    <mergeCell ref="A178:A183"/>
    <mergeCell ref="D178:D183"/>
    <mergeCell ref="E178:J178"/>
    <mergeCell ref="E179:J183"/>
    <mergeCell ref="A184:J184"/>
    <mergeCell ref="E90:J93"/>
    <mergeCell ref="A162:A166"/>
    <mergeCell ref="D162:D166"/>
    <mergeCell ref="E162:J162"/>
    <mergeCell ref="E163:J166"/>
    <mergeCell ref="A160:J160"/>
    <mergeCell ref="A161:H161"/>
    <mergeCell ref="I161:J161"/>
    <mergeCell ref="E78:J78"/>
    <mergeCell ref="E79:J84"/>
    <mergeCell ref="A85:H85"/>
    <mergeCell ref="I85:J85"/>
    <mergeCell ref="A78:A84"/>
    <mergeCell ref="D78:D84"/>
    <mergeCell ref="A88:H88"/>
    <mergeCell ref="I88:J88"/>
    <mergeCell ref="A89:A93"/>
    <mergeCell ref="D89:D93"/>
    <mergeCell ref="E89:J89"/>
    <mergeCell ref="A107:H107"/>
    <mergeCell ref="I107:J107"/>
    <mergeCell ref="A108:A115"/>
    <mergeCell ref="D108:D115"/>
    <mergeCell ref="E108:J108"/>
    <mergeCell ref="E45:J45"/>
    <mergeCell ref="E46:J50"/>
    <mergeCell ref="A51:A53"/>
    <mergeCell ref="D51:D53"/>
    <mergeCell ref="E51:J51"/>
    <mergeCell ref="E52:J53"/>
    <mergeCell ref="A36:H36"/>
    <mergeCell ref="I36:J36"/>
    <mergeCell ref="A37:A39"/>
    <mergeCell ref="D37:D39"/>
    <mergeCell ref="E37:J37"/>
    <mergeCell ref="E38:J39"/>
    <mergeCell ref="A40:H40"/>
    <mergeCell ref="I40:J40"/>
    <mergeCell ref="A41:A43"/>
    <mergeCell ref="D41:D43"/>
    <mergeCell ref="E41:J41"/>
    <mergeCell ref="E42:J43"/>
    <mergeCell ref="A45:A50"/>
    <mergeCell ref="D45:D50"/>
    <mergeCell ref="A44:F44"/>
    <mergeCell ref="I21:J21"/>
    <mergeCell ref="A22:A25"/>
    <mergeCell ref="D22:D25"/>
    <mergeCell ref="E22:J22"/>
    <mergeCell ref="E23:J25"/>
    <mergeCell ref="A26:H26"/>
    <mergeCell ref="I26:J26"/>
    <mergeCell ref="A27:A35"/>
    <mergeCell ref="D27:D35"/>
    <mergeCell ref="E27:J27"/>
    <mergeCell ref="E28:J35"/>
    <mergeCell ref="A1:B1"/>
    <mergeCell ref="A2:J2"/>
    <mergeCell ref="A3:B3"/>
    <mergeCell ref="A4:B4"/>
    <mergeCell ref="C3:H3"/>
    <mergeCell ref="C4:H4"/>
    <mergeCell ref="I3:J3"/>
    <mergeCell ref="I4:J4"/>
    <mergeCell ref="I1:J1"/>
    <mergeCell ref="A5:D5"/>
    <mergeCell ref="E5:J5"/>
    <mergeCell ref="A6:D6"/>
    <mergeCell ref="E6:J6"/>
    <mergeCell ref="A7:D7"/>
    <mergeCell ref="E7:G7"/>
    <mergeCell ref="H7:J7"/>
    <mergeCell ref="A8:D8"/>
    <mergeCell ref="E8:G8"/>
    <mergeCell ref="H8:J8"/>
    <mergeCell ref="A9:C9"/>
    <mergeCell ref="D9:F9"/>
    <mergeCell ref="G9:J9"/>
    <mergeCell ref="A10:C10"/>
    <mergeCell ref="D10:F10"/>
    <mergeCell ref="G10:J10"/>
    <mergeCell ref="A11:J11"/>
    <mergeCell ref="B13:D13"/>
    <mergeCell ref="B12:D12"/>
    <mergeCell ref="E12:F12"/>
    <mergeCell ref="E13:F13"/>
    <mergeCell ref="G12:H12"/>
    <mergeCell ref="G13:H13"/>
    <mergeCell ref="I12:J12"/>
    <mergeCell ref="I13:J13"/>
    <mergeCell ref="I14:J14"/>
    <mergeCell ref="A14:B14"/>
    <mergeCell ref="A15:B15"/>
    <mergeCell ref="C14:D14"/>
    <mergeCell ref="C15:D15"/>
    <mergeCell ref="E14:F14"/>
    <mergeCell ref="E15:F15"/>
    <mergeCell ref="I44:J44"/>
    <mergeCell ref="A16:B16"/>
    <mergeCell ref="C16:G16"/>
    <mergeCell ref="H16:J16"/>
    <mergeCell ref="A17:B17"/>
    <mergeCell ref="C17:G17"/>
    <mergeCell ref="H17:J17"/>
    <mergeCell ref="G15:H15"/>
    <mergeCell ref="I15:J15"/>
    <mergeCell ref="G14:H14"/>
    <mergeCell ref="A18:J18"/>
    <mergeCell ref="A19:B19"/>
    <mergeCell ref="C19:E19"/>
    <mergeCell ref="F19:G19"/>
    <mergeCell ref="H19:J19"/>
    <mergeCell ref="A20:J20"/>
    <mergeCell ref="A21:H21"/>
    <mergeCell ref="A54:A56"/>
    <mergeCell ref="D54:D70"/>
    <mergeCell ref="E54:J54"/>
    <mergeCell ref="E55:J70"/>
    <mergeCell ref="A71:A77"/>
    <mergeCell ref="A86:A87"/>
    <mergeCell ref="D86:D87"/>
    <mergeCell ref="E86:J86"/>
    <mergeCell ref="E87:J87"/>
    <mergeCell ref="A57:A58"/>
    <mergeCell ref="A59:A70"/>
    <mergeCell ref="B86:B87"/>
    <mergeCell ref="C86:C87"/>
    <mergeCell ref="D71:D77"/>
    <mergeCell ref="E71:J71"/>
    <mergeCell ref="E72:J77"/>
    <mergeCell ref="E109:J115"/>
    <mergeCell ref="B108:B115"/>
    <mergeCell ref="C108:C115"/>
    <mergeCell ref="A94:H94"/>
    <mergeCell ref="I94:J94"/>
    <mergeCell ref="A95:A102"/>
    <mergeCell ref="D95:D102"/>
    <mergeCell ref="E95:J95"/>
    <mergeCell ref="E96:J102"/>
    <mergeCell ref="A103:H103"/>
    <mergeCell ref="I103:J103"/>
    <mergeCell ref="A104:A106"/>
    <mergeCell ref="D104:D106"/>
    <mergeCell ref="E104:J104"/>
    <mergeCell ref="E105:J106"/>
    <mergeCell ref="B95:B102"/>
    <mergeCell ref="C95:C102"/>
    <mergeCell ref="A116:H116"/>
    <mergeCell ref="I116:J116"/>
    <mergeCell ref="A117:A119"/>
    <mergeCell ref="D117:D119"/>
    <mergeCell ref="E117:J117"/>
    <mergeCell ref="E118:J119"/>
    <mergeCell ref="A140:A141"/>
    <mergeCell ref="D140:D141"/>
    <mergeCell ref="E140:J140"/>
    <mergeCell ref="E141:J141"/>
    <mergeCell ref="A134:J134"/>
    <mergeCell ref="A135:H135"/>
    <mergeCell ref="I135:J135"/>
    <mergeCell ref="A136:A138"/>
    <mergeCell ref="D136:D138"/>
    <mergeCell ref="E136:J136"/>
    <mergeCell ref="E137:J138"/>
    <mergeCell ref="A139:H139"/>
    <mergeCell ref="I139:J139"/>
    <mergeCell ref="A120:H120"/>
    <mergeCell ref="I120:J120"/>
    <mergeCell ref="A121:A128"/>
    <mergeCell ref="B121:B128"/>
    <mergeCell ref="C121:C128"/>
    <mergeCell ref="B152:B159"/>
    <mergeCell ref="C152:C159"/>
    <mergeCell ref="D152:D159"/>
    <mergeCell ref="E152:J152"/>
    <mergeCell ref="E153:J159"/>
    <mergeCell ref="A142:H142"/>
    <mergeCell ref="I142:J142"/>
    <mergeCell ref="A143:A150"/>
    <mergeCell ref="D143:D150"/>
    <mergeCell ref="E143:J143"/>
    <mergeCell ref="D121:D128"/>
    <mergeCell ref="E121:J121"/>
    <mergeCell ref="E122:J128"/>
    <mergeCell ref="A129:H129"/>
    <mergeCell ref="I129:J129"/>
    <mergeCell ref="A130:A133"/>
    <mergeCell ref="D130:D133"/>
    <mergeCell ref="E130:J130"/>
    <mergeCell ref="E131:J133"/>
    <mergeCell ref="B202:E202"/>
    <mergeCell ref="B203:E203"/>
    <mergeCell ref="B204:E204"/>
    <mergeCell ref="G200:J200"/>
    <mergeCell ref="G201:J201"/>
    <mergeCell ref="G202:J202"/>
    <mergeCell ref="G203:J203"/>
    <mergeCell ref="G204:J204"/>
    <mergeCell ref="B143:B150"/>
    <mergeCell ref="C143:C150"/>
    <mergeCell ref="A151:H151"/>
    <mergeCell ref="I151:J151"/>
    <mergeCell ref="E144:J150"/>
    <mergeCell ref="A185:H185"/>
    <mergeCell ref="A193:J193"/>
    <mergeCell ref="B194:J194"/>
    <mergeCell ref="B195:J195"/>
    <mergeCell ref="B196:J196"/>
    <mergeCell ref="A167:H167"/>
    <mergeCell ref="A192:J192"/>
    <mergeCell ref="A199:J199"/>
    <mergeCell ref="B200:E200"/>
    <mergeCell ref="B201:E201"/>
    <mergeCell ref="A152:A159"/>
    <mergeCell ref="B214:E214"/>
    <mergeCell ref="G214:J214"/>
    <mergeCell ref="A205:J205"/>
    <mergeCell ref="B206:E206"/>
    <mergeCell ref="G206:J206"/>
    <mergeCell ref="B207:E207"/>
    <mergeCell ref="G207:J207"/>
    <mergeCell ref="B208:E208"/>
    <mergeCell ref="G208:J208"/>
    <mergeCell ref="B209:E209"/>
    <mergeCell ref="G209:J209"/>
    <mergeCell ref="B220:E220"/>
    <mergeCell ref="G220:J220"/>
    <mergeCell ref="B221:E221"/>
    <mergeCell ref="G221:J221"/>
    <mergeCell ref="B222:E222"/>
    <mergeCell ref="G222:J222"/>
    <mergeCell ref="A197:J197"/>
    <mergeCell ref="A198:J198"/>
    <mergeCell ref="B215:E215"/>
    <mergeCell ref="G215:J215"/>
    <mergeCell ref="B216:E216"/>
    <mergeCell ref="G216:J216"/>
    <mergeCell ref="A217:J217"/>
    <mergeCell ref="B218:E218"/>
    <mergeCell ref="G218:J218"/>
    <mergeCell ref="B219:E219"/>
    <mergeCell ref="G219:J219"/>
    <mergeCell ref="B210:E210"/>
    <mergeCell ref="G210:J210"/>
    <mergeCell ref="A211:J211"/>
    <mergeCell ref="B212:E212"/>
    <mergeCell ref="G212:J212"/>
    <mergeCell ref="B213:E213"/>
    <mergeCell ref="G213:J213"/>
    <mergeCell ref="B228:E228"/>
    <mergeCell ref="G228:J228"/>
    <mergeCell ref="A223:J223"/>
    <mergeCell ref="B224:E224"/>
    <mergeCell ref="G224:J224"/>
    <mergeCell ref="B225:E225"/>
    <mergeCell ref="G225:J225"/>
    <mergeCell ref="B226:E226"/>
    <mergeCell ref="G226:J226"/>
    <mergeCell ref="B227:E227"/>
    <mergeCell ref="G227:J227"/>
  </mergeCells>
  <conditionalFormatting sqref="C1:D1 C19:E19 H19:J19 A4:J4 A6:J6 A8:J8 A10:J10 A15 A17 C117:C119 C162:C166 C178:C183 A13:B13 E13 G13 I13 C15 E15 G15:J15 C168:C176 C37:C39 C136:C138 C17 H17 C27:C34 C86 C45:C84">
    <cfRule type="containsBlanks" dxfId="72" priority="137">
      <formula>LEN(TRIM(A1))=0</formula>
    </cfRule>
  </conditionalFormatting>
  <conditionalFormatting sqref="C140:C141">
    <cfRule type="containsBlanks" dxfId="71" priority="102">
      <formula>LEN(TRIM(C140))=0</formula>
    </cfRule>
  </conditionalFormatting>
  <conditionalFormatting sqref="C186:C190">
    <cfRule type="containsBlanks" dxfId="70" priority="96">
      <formula>LEN(TRIM(C186))=0</formula>
    </cfRule>
  </conditionalFormatting>
  <conditionalFormatting sqref="A57">
    <cfRule type="containsBlanks" dxfId="69" priority="140">
      <formula>LEN(TRIM(A57))=0</formula>
    </cfRule>
  </conditionalFormatting>
  <conditionalFormatting sqref="C41:C43">
    <cfRule type="containsBlanks" dxfId="68" priority="88">
      <formula>LEN(TRIM(C41))=0</formula>
    </cfRule>
  </conditionalFormatting>
  <conditionalFormatting sqref="C89:C93">
    <cfRule type="containsBlanks" dxfId="67" priority="86">
      <formula>LEN(TRIM(C89))=0</formula>
    </cfRule>
  </conditionalFormatting>
  <conditionalFormatting sqref="C104:C105">
    <cfRule type="containsBlanks" dxfId="66" priority="85">
      <formula>LEN(TRIM(C104))=0</formula>
    </cfRule>
  </conditionalFormatting>
  <conditionalFormatting sqref="C130:C133">
    <cfRule type="containsBlanks" dxfId="65" priority="84">
      <formula>LEN(TRIM(C130))=0</formula>
    </cfRule>
  </conditionalFormatting>
  <conditionalFormatting sqref="E1">
    <cfRule type="containsBlanks" dxfId="64" priority="82">
      <formula>LEN(TRIM(E1))=0</formula>
    </cfRule>
  </conditionalFormatting>
  <conditionalFormatting sqref="G1">
    <cfRule type="containsBlanks" dxfId="63" priority="81">
      <formula>LEN(TRIM(G1))=0</formula>
    </cfRule>
  </conditionalFormatting>
  <conditionalFormatting sqref="I1">
    <cfRule type="containsBlanks" priority="75" stopIfTrue="1">
      <formula>LEN(TRIM(I1))=0</formula>
    </cfRule>
    <cfRule type="cellIs" dxfId="62" priority="76" operator="lessThan">
      <formula>0.7</formula>
    </cfRule>
    <cfRule type="cellIs" dxfId="61" priority="77" operator="lessThan">
      <formula>0.8</formula>
    </cfRule>
    <cfRule type="cellIs" dxfId="60" priority="78" operator="lessThan">
      <formula>0.9</formula>
    </cfRule>
    <cfRule type="cellIs" dxfId="59" priority="79" operator="lessThan">
      <formula>1</formula>
    </cfRule>
    <cfRule type="cellIs" dxfId="58" priority="80" operator="equal">
      <formula>1</formula>
    </cfRule>
  </conditionalFormatting>
  <conditionalFormatting sqref="I21:J21">
    <cfRule type="containsText" dxfId="57" priority="73" operator="containsText" text="No cumple obligación">
      <formula>NOT(ISERROR(SEARCH("No cumple obligación",I21)))</formula>
    </cfRule>
    <cfRule type="containsText" dxfId="56" priority="74" operator="containsText" text="Cumple obligación">
      <formula>NOT(ISERROR(SEARCH("Cumple obligación",I21)))</formula>
    </cfRule>
  </conditionalFormatting>
  <conditionalFormatting sqref="C22:C25">
    <cfRule type="containsBlanks" dxfId="55" priority="71">
      <formula>LEN(TRIM(C22))=0</formula>
    </cfRule>
  </conditionalFormatting>
  <conditionalFormatting sqref="I26:J26">
    <cfRule type="containsText" dxfId="54" priority="69" operator="containsText" text="No cumple obligación">
      <formula>NOT(ISERROR(SEARCH("No cumple obligación",I26)))</formula>
    </cfRule>
    <cfRule type="containsText" dxfId="53" priority="70" operator="containsText" text="Cumple obligación">
      <formula>NOT(ISERROR(SEARCH("Cumple obligación",I26)))</formula>
    </cfRule>
  </conditionalFormatting>
  <conditionalFormatting sqref="I36:J36">
    <cfRule type="containsText" dxfId="52" priority="67" operator="containsText" text="No cumple obligación">
      <formula>NOT(ISERROR(SEARCH("No cumple obligación",I36)))</formula>
    </cfRule>
    <cfRule type="containsText" dxfId="51" priority="68" operator="containsText" text="Cumple obligación">
      <formula>NOT(ISERROR(SEARCH("Cumple obligación",I36)))</formula>
    </cfRule>
  </conditionalFormatting>
  <conditionalFormatting sqref="I40:J40">
    <cfRule type="containsText" dxfId="50" priority="65" operator="containsText" text="No cumple obligación">
      <formula>NOT(ISERROR(SEARCH("No cumple obligación",I40)))</formula>
    </cfRule>
    <cfRule type="containsText" dxfId="49" priority="66" operator="containsText" text="Cumple obligación">
      <formula>NOT(ISERROR(SEARCH("Cumple obligación",I40)))</formula>
    </cfRule>
  </conditionalFormatting>
  <conditionalFormatting sqref="I44:J44">
    <cfRule type="containsText" dxfId="48" priority="63" operator="containsText" text="No cumple obligación">
      <formula>NOT(ISERROR(SEARCH("No cumple obligación",I44)))</formula>
    </cfRule>
    <cfRule type="containsText" dxfId="47" priority="64" operator="containsText" text="Cumple obligación">
      <formula>NOT(ISERROR(SEARCH("Cumple obligación",I44)))</formula>
    </cfRule>
  </conditionalFormatting>
  <conditionalFormatting sqref="I85:J85">
    <cfRule type="containsText" dxfId="46" priority="61" operator="containsText" text="No cumple obligación">
      <formula>NOT(ISERROR(SEARCH("No cumple obligación",I85)))</formula>
    </cfRule>
    <cfRule type="containsText" dxfId="45" priority="62" operator="containsText" text="Cumple obligación">
      <formula>NOT(ISERROR(SEARCH("Cumple obligación",I85)))</formula>
    </cfRule>
  </conditionalFormatting>
  <conditionalFormatting sqref="I88:J88">
    <cfRule type="containsText" dxfId="44" priority="57" operator="containsText" text="No cumple obligación">
      <formula>NOT(ISERROR(SEARCH("No cumple obligación",I88)))</formula>
    </cfRule>
    <cfRule type="containsText" dxfId="43" priority="58" operator="containsText" text="Cumple obligación">
      <formula>NOT(ISERROR(SEARCH("Cumple obligación",I88)))</formula>
    </cfRule>
  </conditionalFormatting>
  <conditionalFormatting sqref="I94:J94">
    <cfRule type="containsText" dxfId="42" priority="55" operator="containsText" text="No cumple obligación">
      <formula>NOT(ISERROR(SEARCH("No cumple obligación",I94)))</formula>
    </cfRule>
    <cfRule type="containsText" dxfId="41" priority="56" operator="containsText" text="Cumple obligación">
      <formula>NOT(ISERROR(SEARCH("Cumple obligación",I94)))</formula>
    </cfRule>
  </conditionalFormatting>
  <conditionalFormatting sqref="I103:J103">
    <cfRule type="containsText" dxfId="40" priority="53" operator="containsText" text="No cumple obligación">
      <formula>NOT(ISERROR(SEARCH("No cumple obligación",I103)))</formula>
    </cfRule>
    <cfRule type="containsText" dxfId="39" priority="54" operator="containsText" text="Cumple obligación">
      <formula>NOT(ISERROR(SEARCH("Cumple obligación",I103)))</formula>
    </cfRule>
  </conditionalFormatting>
  <conditionalFormatting sqref="I107:J107">
    <cfRule type="containsText" dxfId="38" priority="51" operator="containsText" text="No cumple obligación">
      <formula>NOT(ISERROR(SEARCH("No cumple obligación",I107)))</formula>
    </cfRule>
    <cfRule type="containsText" dxfId="37" priority="52" operator="containsText" text="Cumple obligación">
      <formula>NOT(ISERROR(SEARCH("Cumple obligación",I107)))</formula>
    </cfRule>
  </conditionalFormatting>
  <conditionalFormatting sqref="I116:J116">
    <cfRule type="containsText" dxfId="36" priority="49" operator="containsText" text="No cumple obligación">
      <formula>NOT(ISERROR(SEARCH("No cumple obligación",I116)))</formula>
    </cfRule>
    <cfRule type="containsText" dxfId="35" priority="50" operator="containsText" text="Cumple obligación">
      <formula>NOT(ISERROR(SEARCH("Cumple obligación",I116)))</formula>
    </cfRule>
  </conditionalFormatting>
  <conditionalFormatting sqref="I120:J120">
    <cfRule type="containsText" dxfId="34" priority="47" operator="containsText" text="No cumple obligación">
      <formula>NOT(ISERROR(SEARCH("No cumple obligación",I120)))</formula>
    </cfRule>
    <cfRule type="containsText" dxfId="33" priority="48" operator="containsText" text="Cumple obligación">
      <formula>NOT(ISERROR(SEARCH("Cumple obligación",I120)))</formula>
    </cfRule>
  </conditionalFormatting>
  <conditionalFormatting sqref="I129:J129">
    <cfRule type="containsText" dxfId="32" priority="45" operator="containsText" text="No cumple obligación">
      <formula>NOT(ISERROR(SEARCH("No cumple obligación",I129)))</formula>
    </cfRule>
    <cfRule type="containsText" dxfId="31" priority="46" operator="containsText" text="Cumple obligación">
      <formula>NOT(ISERROR(SEARCH("Cumple obligación",I129)))</formula>
    </cfRule>
  </conditionalFormatting>
  <conditionalFormatting sqref="I135:J135">
    <cfRule type="containsText" dxfId="30" priority="43" operator="containsText" text="No cumple obligación">
      <formula>NOT(ISERROR(SEARCH("No cumple obligación",I135)))</formula>
    </cfRule>
    <cfRule type="containsText" dxfId="29" priority="44" operator="containsText" text="Cumple obligación">
      <formula>NOT(ISERROR(SEARCH("Cumple obligación",I135)))</formula>
    </cfRule>
  </conditionalFormatting>
  <conditionalFormatting sqref="I139:J139">
    <cfRule type="containsText" dxfId="28" priority="41" operator="containsText" text="No cumple obligación">
      <formula>NOT(ISERROR(SEARCH("No cumple obligación",I139)))</formula>
    </cfRule>
    <cfRule type="containsText" dxfId="27" priority="42" operator="containsText" text="Cumple obligación">
      <formula>NOT(ISERROR(SEARCH("Cumple obligación",I139)))</formula>
    </cfRule>
  </conditionalFormatting>
  <conditionalFormatting sqref="I142:J142">
    <cfRule type="containsText" dxfId="26" priority="39" operator="containsText" text="No cumple obligación">
      <formula>NOT(ISERROR(SEARCH("No cumple obligación",I142)))</formula>
    </cfRule>
    <cfRule type="containsText" dxfId="25" priority="40" operator="containsText" text="Cumple obligación">
      <formula>NOT(ISERROR(SEARCH("Cumple obligación",I142)))</formula>
    </cfRule>
  </conditionalFormatting>
  <conditionalFormatting sqref="I151:J151">
    <cfRule type="containsText" dxfId="24" priority="35" operator="containsText" text="No cumple obligación">
      <formula>NOT(ISERROR(SEARCH("No cumple obligación",I151)))</formula>
    </cfRule>
    <cfRule type="containsText" dxfId="23" priority="36" operator="containsText" text="Cumple obligación">
      <formula>NOT(ISERROR(SEARCH("Cumple obligación",I151)))</formula>
    </cfRule>
  </conditionalFormatting>
  <conditionalFormatting sqref="I161:J161">
    <cfRule type="containsText" dxfId="22" priority="33" operator="containsText" text="No cumple obligación">
      <formula>NOT(ISERROR(SEARCH("No cumple obligación",I161)))</formula>
    </cfRule>
    <cfRule type="containsText" dxfId="21" priority="34" operator="containsText" text="Cumple obligación">
      <formula>NOT(ISERROR(SEARCH("Cumple obligación",I161)))</formula>
    </cfRule>
  </conditionalFormatting>
  <conditionalFormatting sqref="I167:J167">
    <cfRule type="containsText" dxfId="20" priority="31" operator="containsText" text="No cumple obligación">
      <formula>NOT(ISERROR(SEARCH("No cumple obligación",I167)))</formula>
    </cfRule>
    <cfRule type="containsText" dxfId="19" priority="32" operator="containsText" text="Cumple obligación">
      <formula>NOT(ISERROR(SEARCH("Cumple obligación",I167)))</formula>
    </cfRule>
  </conditionalFormatting>
  <conditionalFormatting sqref="I177:J177">
    <cfRule type="containsText" dxfId="18" priority="29" operator="containsText" text="No cumple obligación">
      <formula>NOT(ISERROR(SEARCH("No cumple obligación",I177)))</formula>
    </cfRule>
    <cfRule type="containsText" dxfId="17" priority="30" operator="containsText" text="Cumple obligación">
      <formula>NOT(ISERROR(SEARCH("Cumple obligación",I177)))</formula>
    </cfRule>
  </conditionalFormatting>
  <conditionalFormatting sqref="I185:J185">
    <cfRule type="containsText" dxfId="16" priority="27" operator="containsText" text="No cumple obligación">
      <formula>NOT(ISERROR(SEARCH("No cumple obligación",I185)))</formula>
    </cfRule>
    <cfRule type="containsText" dxfId="15" priority="28" operator="containsText" text="Cumple obligación">
      <formula>NOT(ISERROR(SEARCH("Cumple obligación",I185)))</formula>
    </cfRule>
  </conditionalFormatting>
  <conditionalFormatting sqref="C54 C78:C83">
    <cfRule type="cellIs" dxfId="14" priority="25" operator="equal">
      <formula>$A$57="No"</formula>
    </cfRule>
  </conditionalFormatting>
  <conditionalFormatting sqref="C54:C68 C71:C76">
    <cfRule type="cellIs" dxfId="13" priority="24" operator="equal">
      <formula>$A$57="No"</formula>
    </cfRule>
  </conditionalFormatting>
  <conditionalFormatting sqref="C69:C70 C77 C84">
    <cfRule type="cellIs" dxfId="12" priority="23" operator="equal">
      <formula>$A$57="Si"</formula>
    </cfRule>
  </conditionalFormatting>
  <conditionalFormatting sqref="H44">
    <cfRule type="containsBlanks" dxfId="11" priority="22">
      <formula>LEN(TRIM(H44))=0</formula>
    </cfRule>
  </conditionalFormatting>
  <conditionalFormatting sqref="C46">
    <cfRule type="cellIs" dxfId="10" priority="15" operator="equal">
      <formula>$H$44="No"</formula>
    </cfRule>
  </conditionalFormatting>
  <conditionalFormatting sqref="C46">
    <cfRule type="cellIs" dxfId="9" priority="14" operator="equal">
      <formula>$H$44="No"</formula>
    </cfRule>
  </conditionalFormatting>
  <conditionalFormatting sqref="C47:C50">
    <cfRule type="cellIs" dxfId="8" priority="4" operator="equal">
      <formula>$H$44="No"</formula>
    </cfRule>
  </conditionalFormatting>
  <conditionalFormatting sqref="C47:C50">
    <cfRule type="cellIs" dxfId="7" priority="3" operator="equal">
      <formula>$H$44="No"</formula>
    </cfRule>
  </conditionalFormatting>
  <conditionalFormatting sqref="C51:C53">
    <cfRule type="cellIs" dxfId="6" priority="2" operator="equal">
      <formula>$H$44="No"</formula>
    </cfRule>
  </conditionalFormatting>
  <conditionalFormatting sqref="C51:C53">
    <cfRule type="cellIs" dxfId="5" priority="1" operator="equal">
      <formula>$H$44="No"</formula>
    </cfRule>
  </conditionalFormatting>
  <dataValidations count="2">
    <dataValidation type="date" allowBlank="1" showInputMessage="1" showErrorMessage="1" errorTitle="Fecha Errada" error="La fecha ingresada no esta en el formato adecuado o esta fuera del rango" sqref="C1" xr:uid="{00000000-0002-0000-0000-000000000000}">
      <formula1>44562</formula1>
      <formula2>44926</formula2>
    </dataValidation>
    <dataValidation type="decimal" allowBlank="1" showInputMessage="1" showErrorMessage="1" errorTitle="Dato errado" error="Tome las coordenadas, Latitud y Longitud, tal cual se muestran en la APP" sqref="C19:E19 H19:J19" xr:uid="{00000000-0002-0000-0000-000001000000}">
      <formula1>-100</formula1>
      <formula2>100</formula2>
    </dataValidation>
  </dataValidations>
  <printOptions horizontalCentered="1"/>
  <pageMargins left="0.23622047244094491" right="0.23622047244094491" top="1.2204724409448819" bottom="0.74803149606299213" header="0.31496062992125984" footer="0.31496062992125984"/>
  <pageSetup scale="85" fitToHeight="0" orientation="landscape" r:id="rId1"/>
  <headerFooter>
    <oddHeader>&amp;L&amp;G&amp;C&amp;"Arial,Normal"&amp;10PROCESO
PROTECCIÓN
REGISTRO APOYO POST INSTITUCIONAL SRPA&amp;R&amp;"Arial,Normal"&amp;10F1.A20.G27.P 
Versión 1 
Página &amp;P de &amp;N 
31/03/2022 
Clasificación de la Información 
Clasificada</oddHeader>
    <oddFooter>&amp;C&amp;G</oddFooter>
  </headerFooter>
  <rowBreaks count="10" manualBreakCount="10">
    <brk id="50" max="9" man="1"/>
    <brk id="70" max="9" man="1"/>
    <brk id="87" max="9" man="1"/>
    <brk id="115" max="9" man="1"/>
    <brk id="128" max="9" man="1"/>
    <brk id="166" max="9" man="1"/>
    <brk id="183" max="9" man="1"/>
    <brk id="191" max="9" man="1"/>
    <brk id="196" max="9" man="1"/>
    <brk id="210" max="9" man="1"/>
  </rowBreaks>
  <drawing r:id="rId2"/>
  <legacyDrawingHF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2000000}">
          <x14:formula1>
            <xm:f>Tablas!$A$2:$A$5</xm:f>
          </x14:formula1>
          <xm:sqref>E1</xm:sqref>
        </x14:dataValidation>
        <x14:dataValidation type="list" allowBlank="1" showInputMessage="1" showErrorMessage="1" xr:uid="{00000000-0002-0000-0000-000003000000}">
          <x14:formula1>
            <xm:f>Tablas!$B$2:$B$3</xm:f>
          </x14:formula1>
          <xm:sqref>C89:C93 C34 C45:C84 C136:C138 C104 C162:C166 C168:C175 C186:C187 C189:C190 C41:C42 C22:C25 C27:C29 C37:C39 C117:C119 C130 C132:C133 C140:C141 C31:C32 C178 C180:C183 C86</xm:sqref>
        </x14:dataValidation>
        <x14:dataValidation type="list" allowBlank="1" showInputMessage="1" showErrorMessage="1" xr:uid="{00000000-0002-0000-0000-000004000000}">
          <x14:formula1>
            <xm:f>Tablas!$C$2</xm:f>
          </x14:formula1>
          <xm:sqref>C106 C191 C35</xm:sqref>
        </x14:dataValidation>
        <x14:dataValidation type="list" allowBlank="1" showInputMessage="1" showErrorMessage="1" xr:uid="{00000000-0002-0000-0000-000005000000}">
          <x14:formula1>
            <xm:f>Tablas!$D$2:$D$3</xm:f>
          </x14:formula1>
          <xm:sqref>D95:D102 D143:D150</xm:sqref>
        </x14:dataValidation>
        <x14:dataValidation type="list" allowBlank="1" showInputMessage="1" showErrorMessage="1" xr:uid="{00000000-0002-0000-0000-000006000000}">
          <x14:formula1>
            <xm:f>Tablas!$E$2:$E$3</xm:f>
          </x14:formula1>
          <xm:sqref>A57 H44</xm:sqref>
        </x14:dataValidation>
        <x14:dataValidation type="list" allowBlank="1" showInputMessage="1" showErrorMessage="1" xr:uid="{00000000-0002-0000-0000-000007000000}">
          <x14:formula1>
            <xm:f>Tablas!$B$2:$B$4</xm:f>
          </x14:formula1>
          <xm:sqref>C30 C188 C131 C33 C43 C105 C176 C179</xm:sqref>
        </x14:dataValidation>
        <x14:dataValidation type="list" allowBlank="1" showInputMessage="1" showErrorMessage="1" xr:uid="{00000000-0002-0000-0000-000008000000}">
          <x14:formula1>
            <xm:f>Tablas!$D$2:$D$4</xm:f>
          </x14:formula1>
          <xm:sqref>D108:D115 D121:D128 D152:D159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K10"/>
  <sheetViews>
    <sheetView showGridLines="0" topLeftCell="JI1" zoomScale="60" zoomScaleNormal="60" workbookViewId="0">
      <pane ySplit="9" topLeftCell="A10" activePane="bottomLeft" state="frozen"/>
      <selection pane="bottomLeft" activeCell="JX2" sqref="JX2"/>
    </sheetView>
  </sheetViews>
  <sheetFormatPr baseColWidth="10" defaultColWidth="25.7109375" defaultRowHeight="15" customHeight="1" x14ac:dyDescent="0.25"/>
  <cols>
    <col min="1" max="13" width="15.7109375" style="2" customWidth="1"/>
    <col min="14" max="14" width="23" style="2" bestFit="1" customWidth="1"/>
    <col min="15" max="15" width="15" style="2" bestFit="1" customWidth="1"/>
    <col min="16" max="29" width="15.7109375" style="2" customWidth="1"/>
    <col min="30" max="52" width="35.7109375" style="2" customWidth="1"/>
    <col min="53" max="114" width="25.7109375" style="2"/>
    <col min="115" max="141" width="11.7109375" style="2" customWidth="1"/>
    <col min="142" max="142" width="15.7109375" style="2" customWidth="1"/>
    <col min="143" max="159" width="11.42578125" style="2" customWidth="1"/>
    <col min="160" max="240" width="11.7109375" style="2" customWidth="1"/>
    <col min="241" max="16384" width="25.7109375" style="2"/>
  </cols>
  <sheetData>
    <row r="1" spans="1:297" ht="30" customHeight="1" x14ac:dyDescent="0.25">
      <c r="A1" s="299"/>
      <c r="B1" s="305" t="s">
        <v>349</v>
      </c>
      <c r="C1" s="306"/>
      <c r="D1" s="306"/>
      <c r="E1" s="306"/>
      <c r="F1" s="306"/>
      <c r="G1" s="306"/>
      <c r="H1" s="306"/>
      <c r="I1" s="306"/>
      <c r="J1" s="306"/>
      <c r="K1" s="306"/>
      <c r="L1" s="306"/>
      <c r="M1" s="306"/>
      <c r="N1" s="306"/>
      <c r="O1" s="306"/>
      <c r="P1" s="306"/>
      <c r="Q1" s="306"/>
      <c r="R1" s="306"/>
      <c r="S1" s="306"/>
      <c r="T1" s="306"/>
      <c r="U1" s="306"/>
      <c r="V1" s="306"/>
      <c r="W1" s="306"/>
      <c r="X1" s="306"/>
      <c r="Y1" s="306"/>
      <c r="Z1" s="306"/>
      <c r="AA1" s="306"/>
      <c r="AB1" s="306"/>
      <c r="AC1" s="306"/>
      <c r="AD1" s="306"/>
      <c r="AE1" s="306"/>
      <c r="AF1" s="306"/>
      <c r="AG1" s="306"/>
      <c r="AH1" s="306"/>
      <c r="AI1" s="306"/>
      <c r="AJ1" s="306"/>
      <c r="AK1" s="306"/>
      <c r="AL1" s="306"/>
      <c r="AM1" s="306"/>
      <c r="AN1" s="306"/>
      <c r="AO1" s="306"/>
      <c r="AP1" s="306"/>
      <c r="AQ1" s="306"/>
      <c r="AR1" s="306"/>
      <c r="AS1" s="306"/>
      <c r="AT1" s="306"/>
      <c r="AU1" s="306"/>
      <c r="AV1" s="306"/>
      <c r="AW1" s="306"/>
      <c r="AX1" s="306"/>
      <c r="AY1" s="306"/>
      <c r="AZ1" s="306"/>
      <c r="BA1" s="306"/>
      <c r="BB1" s="306"/>
      <c r="BC1" s="306"/>
      <c r="BD1" s="306"/>
      <c r="BE1" s="306"/>
      <c r="BF1" s="306"/>
      <c r="BG1" s="306"/>
      <c r="BH1" s="306"/>
      <c r="BI1" s="306"/>
      <c r="BJ1" s="306"/>
      <c r="BK1" s="306"/>
      <c r="BL1" s="306"/>
      <c r="BM1" s="306"/>
      <c r="BN1" s="306"/>
      <c r="BO1" s="306"/>
      <c r="BP1" s="306"/>
      <c r="BQ1" s="306"/>
      <c r="BR1" s="306"/>
      <c r="BS1" s="306"/>
      <c r="BT1" s="306"/>
      <c r="BU1" s="306"/>
      <c r="BV1" s="306"/>
      <c r="BW1" s="306"/>
      <c r="BX1" s="306"/>
      <c r="BY1" s="306"/>
      <c r="BZ1" s="306"/>
      <c r="CA1" s="306"/>
      <c r="CB1" s="306"/>
      <c r="CC1" s="306"/>
      <c r="CD1" s="306"/>
      <c r="CE1" s="306"/>
      <c r="CF1" s="306"/>
      <c r="CG1" s="306"/>
      <c r="CH1" s="306"/>
      <c r="CI1" s="306"/>
      <c r="CJ1" s="306"/>
      <c r="CK1" s="306"/>
      <c r="CL1" s="306"/>
      <c r="CM1" s="306"/>
      <c r="CN1" s="306"/>
      <c r="CO1" s="306"/>
      <c r="CP1" s="306"/>
      <c r="CQ1" s="306"/>
      <c r="CR1" s="306"/>
      <c r="CS1" s="306"/>
      <c r="CT1" s="306"/>
      <c r="CU1" s="306"/>
      <c r="CV1" s="306"/>
      <c r="CW1" s="306"/>
      <c r="CX1" s="306"/>
      <c r="CY1" s="306"/>
      <c r="CZ1" s="306"/>
      <c r="DA1" s="306"/>
      <c r="DB1" s="306"/>
      <c r="DC1" s="306"/>
      <c r="DD1" s="306"/>
      <c r="DE1" s="306"/>
      <c r="DF1" s="306"/>
      <c r="DG1" s="306"/>
      <c r="DH1" s="306"/>
      <c r="DI1" s="306"/>
      <c r="DJ1" s="306"/>
      <c r="DK1" s="306"/>
      <c r="DL1" s="306"/>
      <c r="DM1" s="306"/>
      <c r="DN1" s="306"/>
      <c r="DO1" s="306"/>
      <c r="DP1" s="306"/>
      <c r="DQ1" s="306"/>
      <c r="DR1" s="306"/>
      <c r="DS1" s="306"/>
      <c r="DT1" s="306"/>
      <c r="DU1" s="306"/>
      <c r="DV1" s="306"/>
      <c r="DW1" s="306"/>
      <c r="DX1" s="306"/>
      <c r="DY1" s="306"/>
      <c r="DZ1" s="306"/>
      <c r="EA1" s="306"/>
      <c r="EB1" s="306"/>
      <c r="EC1" s="306"/>
      <c r="ED1" s="306"/>
      <c r="EE1" s="306"/>
      <c r="EF1" s="306"/>
      <c r="EG1" s="306"/>
      <c r="EH1" s="306"/>
      <c r="EI1" s="306"/>
      <c r="EJ1" s="306"/>
      <c r="EK1" s="306"/>
      <c r="EL1" s="306"/>
      <c r="EM1" s="306"/>
      <c r="EN1" s="306"/>
      <c r="EO1" s="306"/>
      <c r="EP1" s="306"/>
      <c r="EQ1" s="306"/>
      <c r="ER1" s="306"/>
      <c r="ES1" s="306"/>
      <c r="ET1" s="306"/>
      <c r="EU1" s="306"/>
      <c r="EV1" s="306"/>
      <c r="EW1" s="306"/>
      <c r="EX1" s="306"/>
      <c r="EY1" s="306"/>
      <c r="EZ1" s="306"/>
      <c r="FA1" s="306"/>
      <c r="FB1" s="306"/>
      <c r="FC1" s="306"/>
      <c r="FD1" s="306"/>
      <c r="FE1" s="306"/>
      <c r="FF1" s="306"/>
      <c r="FG1" s="306"/>
      <c r="FH1" s="306"/>
      <c r="FI1" s="306"/>
      <c r="FJ1" s="306"/>
      <c r="FK1" s="306"/>
      <c r="FL1" s="306"/>
      <c r="FM1" s="306"/>
      <c r="FN1" s="306"/>
      <c r="FO1" s="306"/>
      <c r="FP1" s="306"/>
      <c r="FQ1" s="306"/>
      <c r="FR1" s="306"/>
      <c r="FS1" s="306"/>
      <c r="FT1" s="306"/>
      <c r="FU1" s="306"/>
      <c r="FV1" s="306"/>
      <c r="FW1" s="306"/>
      <c r="FX1" s="306"/>
      <c r="FY1" s="306"/>
      <c r="FZ1" s="306"/>
      <c r="GA1" s="306"/>
      <c r="GB1" s="306"/>
      <c r="GC1" s="306"/>
      <c r="GD1" s="306"/>
      <c r="GE1" s="306"/>
      <c r="GF1" s="306"/>
      <c r="GG1" s="306"/>
      <c r="GH1" s="306"/>
      <c r="GI1" s="306"/>
      <c r="GJ1" s="306"/>
      <c r="GK1" s="306"/>
      <c r="GL1" s="306"/>
      <c r="GM1" s="306"/>
      <c r="GN1" s="306"/>
      <c r="GO1" s="306"/>
      <c r="GP1" s="306"/>
      <c r="GQ1" s="306"/>
      <c r="GR1" s="306"/>
      <c r="GS1" s="306"/>
      <c r="GT1" s="306"/>
      <c r="GU1" s="306"/>
      <c r="GV1" s="306"/>
      <c r="GW1" s="306"/>
      <c r="GX1" s="306"/>
      <c r="GY1" s="306"/>
      <c r="GZ1" s="306"/>
      <c r="HA1" s="306"/>
      <c r="HB1" s="306"/>
      <c r="HC1" s="306"/>
      <c r="HD1" s="306"/>
      <c r="HE1" s="306"/>
      <c r="HF1" s="306"/>
      <c r="HG1" s="306"/>
      <c r="HH1" s="306"/>
      <c r="HI1" s="306"/>
      <c r="HJ1" s="306"/>
      <c r="HK1" s="306"/>
      <c r="HL1" s="306"/>
      <c r="HM1" s="306"/>
      <c r="HN1" s="306"/>
      <c r="HO1" s="306"/>
      <c r="HP1" s="306"/>
      <c r="HQ1" s="306"/>
      <c r="HR1" s="306"/>
      <c r="HS1" s="306"/>
      <c r="HT1" s="306"/>
      <c r="HU1" s="306"/>
      <c r="HV1" s="306"/>
      <c r="HW1" s="306"/>
      <c r="HX1" s="306"/>
      <c r="HY1" s="306"/>
      <c r="HZ1" s="306"/>
      <c r="IA1" s="306"/>
      <c r="IB1" s="306"/>
      <c r="IC1" s="306"/>
      <c r="ID1" s="306"/>
      <c r="IE1" s="306"/>
      <c r="IF1" s="306"/>
      <c r="IG1" s="306"/>
      <c r="IH1" s="306"/>
      <c r="II1" s="306"/>
      <c r="IJ1" s="306"/>
      <c r="IK1" s="306"/>
      <c r="IL1" s="306"/>
      <c r="IM1" s="306"/>
      <c r="IN1" s="306"/>
      <c r="IO1" s="306"/>
      <c r="IP1" s="306"/>
      <c r="IQ1" s="306"/>
      <c r="IR1" s="306"/>
      <c r="IS1" s="306"/>
      <c r="IT1" s="306"/>
      <c r="IU1" s="306"/>
      <c r="IV1" s="306"/>
      <c r="IW1" s="306"/>
      <c r="IX1" s="306"/>
      <c r="IY1" s="306"/>
      <c r="IZ1" s="306"/>
      <c r="JA1" s="306"/>
      <c r="JB1" s="306"/>
      <c r="JC1" s="306"/>
      <c r="JD1" s="306"/>
      <c r="JE1" s="306"/>
      <c r="JF1" s="306"/>
      <c r="JG1" s="306"/>
      <c r="JH1" s="306"/>
      <c r="JI1" s="306"/>
      <c r="JJ1" s="306"/>
      <c r="JK1" s="306"/>
      <c r="JL1" s="306"/>
      <c r="JM1" s="306"/>
      <c r="JN1" s="306"/>
      <c r="JO1" s="306"/>
      <c r="JP1" s="306"/>
      <c r="JQ1" s="306"/>
      <c r="JR1" s="306"/>
      <c r="JS1" s="306"/>
      <c r="JT1" s="306"/>
      <c r="JU1" s="306"/>
      <c r="JV1" s="307"/>
      <c r="JW1" s="99" t="s">
        <v>389</v>
      </c>
      <c r="JX1" s="53">
        <v>44651</v>
      </c>
    </row>
    <row r="2" spans="1:297" ht="30" customHeight="1" x14ac:dyDescent="0.25">
      <c r="A2" s="300"/>
      <c r="B2" s="308"/>
      <c r="C2" s="309"/>
      <c r="D2" s="309"/>
      <c r="E2" s="309"/>
      <c r="F2" s="309"/>
      <c r="G2" s="309"/>
      <c r="H2" s="309"/>
      <c r="I2" s="309"/>
      <c r="J2" s="309"/>
      <c r="K2" s="309"/>
      <c r="L2" s="309"/>
      <c r="M2" s="309"/>
      <c r="N2" s="309"/>
      <c r="O2" s="309"/>
      <c r="P2" s="309"/>
      <c r="Q2" s="309"/>
      <c r="R2" s="309"/>
      <c r="S2" s="309"/>
      <c r="T2" s="309"/>
      <c r="U2" s="309"/>
      <c r="V2" s="309"/>
      <c r="W2" s="309"/>
      <c r="X2" s="309"/>
      <c r="Y2" s="309"/>
      <c r="Z2" s="309"/>
      <c r="AA2" s="309"/>
      <c r="AB2" s="309"/>
      <c r="AC2" s="309"/>
      <c r="AD2" s="309"/>
      <c r="AE2" s="309"/>
      <c r="AF2" s="309"/>
      <c r="AG2" s="309"/>
      <c r="AH2" s="309"/>
      <c r="AI2" s="309"/>
      <c r="AJ2" s="309"/>
      <c r="AK2" s="309"/>
      <c r="AL2" s="309"/>
      <c r="AM2" s="309"/>
      <c r="AN2" s="309"/>
      <c r="AO2" s="309"/>
      <c r="AP2" s="309"/>
      <c r="AQ2" s="309"/>
      <c r="AR2" s="309"/>
      <c r="AS2" s="309"/>
      <c r="AT2" s="309"/>
      <c r="AU2" s="309"/>
      <c r="AV2" s="309"/>
      <c r="AW2" s="309"/>
      <c r="AX2" s="309"/>
      <c r="AY2" s="309"/>
      <c r="AZ2" s="309"/>
      <c r="BA2" s="309"/>
      <c r="BB2" s="309"/>
      <c r="BC2" s="309"/>
      <c r="BD2" s="309"/>
      <c r="BE2" s="309"/>
      <c r="BF2" s="309"/>
      <c r="BG2" s="309"/>
      <c r="BH2" s="309"/>
      <c r="BI2" s="309"/>
      <c r="BJ2" s="309"/>
      <c r="BK2" s="309"/>
      <c r="BL2" s="309"/>
      <c r="BM2" s="309"/>
      <c r="BN2" s="309"/>
      <c r="BO2" s="309"/>
      <c r="BP2" s="309"/>
      <c r="BQ2" s="309"/>
      <c r="BR2" s="309"/>
      <c r="BS2" s="309"/>
      <c r="BT2" s="309"/>
      <c r="BU2" s="309"/>
      <c r="BV2" s="309"/>
      <c r="BW2" s="309"/>
      <c r="BX2" s="309"/>
      <c r="BY2" s="309"/>
      <c r="BZ2" s="309"/>
      <c r="CA2" s="309"/>
      <c r="CB2" s="309"/>
      <c r="CC2" s="309"/>
      <c r="CD2" s="309"/>
      <c r="CE2" s="309"/>
      <c r="CF2" s="309"/>
      <c r="CG2" s="309"/>
      <c r="CH2" s="309"/>
      <c r="CI2" s="309"/>
      <c r="CJ2" s="309"/>
      <c r="CK2" s="309"/>
      <c r="CL2" s="309"/>
      <c r="CM2" s="309"/>
      <c r="CN2" s="309"/>
      <c r="CO2" s="309"/>
      <c r="CP2" s="309"/>
      <c r="CQ2" s="309"/>
      <c r="CR2" s="309"/>
      <c r="CS2" s="309"/>
      <c r="CT2" s="309"/>
      <c r="CU2" s="309"/>
      <c r="CV2" s="309"/>
      <c r="CW2" s="309"/>
      <c r="CX2" s="309"/>
      <c r="CY2" s="309"/>
      <c r="CZ2" s="309"/>
      <c r="DA2" s="309"/>
      <c r="DB2" s="309"/>
      <c r="DC2" s="309"/>
      <c r="DD2" s="309"/>
      <c r="DE2" s="309"/>
      <c r="DF2" s="309"/>
      <c r="DG2" s="309"/>
      <c r="DH2" s="309"/>
      <c r="DI2" s="309"/>
      <c r="DJ2" s="309"/>
      <c r="DK2" s="309"/>
      <c r="DL2" s="309"/>
      <c r="DM2" s="309"/>
      <c r="DN2" s="309"/>
      <c r="DO2" s="309"/>
      <c r="DP2" s="309"/>
      <c r="DQ2" s="309"/>
      <c r="DR2" s="309"/>
      <c r="DS2" s="309"/>
      <c r="DT2" s="309"/>
      <c r="DU2" s="309"/>
      <c r="DV2" s="309"/>
      <c r="DW2" s="309"/>
      <c r="DX2" s="309"/>
      <c r="DY2" s="309"/>
      <c r="DZ2" s="309"/>
      <c r="EA2" s="309"/>
      <c r="EB2" s="309"/>
      <c r="EC2" s="309"/>
      <c r="ED2" s="309"/>
      <c r="EE2" s="309"/>
      <c r="EF2" s="309"/>
      <c r="EG2" s="309"/>
      <c r="EH2" s="309"/>
      <c r="EI2" s="309"/>
      <c r="EJ2" s="309"/>
      <c r="EK2" s="309"/>
      <c r="EL2" s="309"/>
      <c r="EM2" s="309"/>
      <c r="EN2" s="309"/>
      <c r="EO2" s="309"/>
      <c r="EP2" s="309"/>
      <c r="EQ2" s="309"/>
      <c r="ER2" s="309"/>
      <c r="ES2" s="309"/>
      <c r="ET2" s="309"/>
      <c r="EU2" s="309"/>
      <c r="EV2" s="309"/>
      <c r="EW2" s="309"/>
      <c r="EX2" s="309"/>
      <c r="EY2" s="309"/>
      <c r="EZ2" s="309"/>
      <c r="FA2" s="309"/>
      <c r="FB2" s="309"/>
      <c r="FC2" s="309"/>
      <c r="FD2" s="309"/>
      <c r="FE2" s="309"/>
      <c r="FF2" s="309"/>
      <c r="FG2" s="309"/>
      <c r="FH2" s="309"/>
      <c r="FI2" s="309"/>
      <c r="FJ2" s="309"/>
      <c r="FK2" s="309"/>
      <c r="FL2" s="309"/>
      <c r="FM2" s="309"/>
      <c r="FN2" s="309"/>
      <c r="FO2" s="309"/>
      <c r="FP2" s="309"/>
      <c r="FQ2" s="309"/>
      <c r="FR2" s="309"/>
      <c r="FS2" s="309"/>
      <c r="FT2" s="309"/>
      <c r="FU2" s="309"/>
      <c r="FV2" s="309"/>
      <c r="FW2" s="309"/>
      <c r="FX2" s="309"/>
      <c r="FY2" s="309"/>
      <c r="FZ2" s="309"/>
      <c r="GA2" s="309"/>
      <c r="GB2" s="309"/>
      <c r="GC2" s="309"/>
      <c r="GD2" s="309"/>
      <c r="GE2" s="309"/>
      <c r="GF2" s="309"/>
      <c r="GG2" s="309"/>
      <c r="GH2" s="309"/>
      <c r="GI2" s="309"/>
      <c r="GJ2" s="309"/>
      <c r="GK2" s="309"/>
      <c r="GL2" s="309"/>
      <c r="GM2" s="309"/>
      <c r="GN2" s="309"/>
      <c r="GO2" s="309"/>
      <c r="GP2" s="309"/>
      <c r="GQ2" s="309"/>
      <c r="GR2" s="309"/>
      <c r="GS2" s="309"/>
      <c r="GT2" s="309"/>
      <c r="GU2" s="309"/>
      <c r="GV2" s="309"/>
      <c r="GW2" s="309"/>
      <c r="GX2" s="309"/>
      <c r="GY2" s="309"/>
      <c r="GZ2" s="309"/>
      <c r="HA2" s="309"/>
      <c r="HB2" s="309"/>
      <c r="HC2" s="309"/>
      <c r="HD2" s="309"/>
      <c r="HE2" s="309"/>
      <c r="HF2" s="309"/>
      <c r="HG2" s="309"/>
      <c r="HH2" s="309"/>
      <c r="HI2" s="309"/>
      <c r="HJ2" s="309"/>
      <c r="HK2" s="309"/>
      <c r="HL2" s="309"/>
      <c r="HM2" s="309"/>
      <c r="HN2" s="309"/>
      <c r="HO2" s="309"/>
      <c r="HP2" s="309"/>
      <c r="HQ2" s="309"/>
      <c r="HR2" s="309"/>
      <c r="HS2" s="309"/>
      <c r="HT2" s="309"/>
      <c r="HU2" s="309"/>
      <c r="HV2" s="309"/>
      <c r="HW2" s="309"/>
      <c r="HX2" s="309"/>
      <c r="HY2" s="309"/>
      <c r="HZ2" s="309"/>
      <c r="IA2" s="309"/>
      <c r="IB2" s="309"/>
      <c r="IC2" s="309"/>
      <c r="ID2" s="309"/>
      <c r="IE2" s="309"/>
      <c r="IF2" s="309"/>
      <c r="IG2" s="309"/>
      <c r="IH2" s="309"/>
      <c r="II2" s="309"/>
      <c r="IJ2" s="309"/>
      <c r="IK2" s="309"/>
      <c r="IL2" s="309"/>
      <c r="IM2" s="309"/>
      <c r="IN2" s="309"/>
      <c r="IO2" s="309"/>
      <c r="IP2" s="309"/>
      <c r="IQ2" s="309"/>
      <c r="IR2" s="309"/>
      <c r="IS2" s="309"/>
      <c r="IT2" s="309"/>
      <c r="IU2" s="309"/>
      <c r="IV2" s="309"/>
      <c r="IW2" s="309"/>
      <c r="IX2" s="309"/>
      <c r="IY2" s="309"/>
      <c r="IZ2" s="309"/>
      <c r="JA2" s="309"/>
      <c r="JB2" s="309"/>
      <c r="JC2" s="309"/>
      <c r="JD2" s="309"/>
      <c r="JE2" s="309"/>
      <c r="JF2" s="309"/>
      <c r="JG2" s="309"/>
      <c r="JH2" s="309"/>
      <c r="JI2" s="309"/>
      <c r="JJ2" s="309"/>
      <c r="JK2" s="309"/>
      <c r="JL2" s="309"/>
      <c r="JM2" s="309"/>
      <c r="JN2" s="309"/>
      <c r="JO2" s="309"/>
      <c r="JP2" s="309"/>
      <c r="JQ2" s="309"/>
      <c r="JR2" s="309"/>
      <c r="JS2" s="309"/>
      <c r="JT2" s="309"/>
      <c r="JU2" s="309"/>
      <c r="JV2" s="310"/>
      <c r="JW2" s="100" t="s">
        <v>278</v>
      </c>
      <c r="JX2" s="43" t="s">
        <v>154</v>
      </c>
    </row>
    <row r="3" spans="1:297" ht="30" customHeight="1" thickBot="1" x14ac:dyDescent="0.3">
      <c r="A3" s="301"/>
      <c r="B3" s="311"/>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2"/>
      <c r="AN3" s="312"/>
      <c r="AO3" s="312"/>
      <c r="AP3" s="312"/>
      <c r="AQ3" s="312"/>
      <c r="AR3" s="312"/>
      <c r="AS3" s="312"/>
      <c r="AT3" s="312"/>
      <c r="AU3" s="312"/>
      <c r="AV3" s="312"/>
      <c r="AW3" s="312"/>
      <c r="AX3" s="312"/>
      <c r="AY3" s="312"/>
      <c r="AZ3" s="312"/>
      <c r="BA3" s="312"/>
      <c r="BB3" s="312"/>
      <c r="BC3" s="312"/>
      <c r="BD3" s="312"/>
      <c r="BE3" s="312"/>
      <c r="BF3" s="312"/>
      <c r="BG3" s="312"/>
      <c r="BH3" s="312"/>
      <c r="BI3" s="312"/>
      <c r="BJ3" s="312"/>
      <c r="BK3" s="312"/>
      <c r="BL3" s="312"/>
      <c r="BM3" s="312"/>
      <c r="BN3" s="312"/>
      <c r="BO3" s="312"/>
      <c r="BP3" s="312"/>
      <c r="BQ3" s="312"/>
      <c r="BR3" s="312"/>
      <c r="BS3" s="312"/>
      <c r="BT3" s="312"/>
      <c r="BU3" s="312"/>
      <c r="BV3" s="312"/>
      <c r="BW3" s="312"/>
      <c r="BX3" s="312"/>
      <c r="BY3" s="312"/>
      <c r="BZ3" s="312"/>
      <c r="CA3" s="312"/>
      <c r="CB3" s="312"/>
      <c r="CC3" s="312"/>
      <c r="CD3" s="312"/>
      <c r="CE3" s="313"/>
      <c r="CF3" s="312"/>
      <c r="CG3" s="312"/>
      <c r="CH3" s="312"/>
      <c r="CI3" s="312"/>
      <c r="CJ3" s="312"/>
      <c r="CK3" s="312"/>
      <c r="CL3" s="312"/>
      <c r="CM3" s="312"/>
      <c r="CN3" s="312"/>
      <c r="CO3" s="312"/>
      <c r="CP3" s="312"/>
      <c r="CQ3" s="312"/>
      <c r="CR3" s="312"/>
      <c r="CS3" s="312"/>
      <c r="CT3" s="312"/>
      <c r="CU3" s="312"/>
      <c r="CV3" s="312"/>
      <c r="CW3" s="312"/>
      <c r="CX3" s="312"/>
      <c r="CY3" s="312"/>
      <c r="CZ3" s="312"/>
      <c r="DA3" s="312"/>
      <c r="DB3" s="312"/>
      <c r="DC3" s="312"/>
      <c r="DD3" s="312"/>
      <c r="DE3" s="312"/>
      <c r="DF3" s="312"/>
      <c r="DG3" s="312"/>
      <c r="DH3" s="312"/>
      <c r="DI3" s="312"/>
      <c r="DJ3" s="312"/>
      <c r="DK3" s="312"/>
      <c r="DL3" s="312"/>
      <c r="DM3" s="312"/>
      <c r="DN3" s="312"/>
      <c r="DO3" s="312"/>
      <c r="DP3" s="312"/>
      <c r="DQ3" s="312"/>
      <c r="DR3" s="312"/>
      <c r="DS3" s="312"/>
      <c r="DT3" s="312"/>
      <c r="DU3" s="312"/>
      <c r="DV3" s="312"/>
      <c r="DW3" s="312"/>
      <c r="DX3" s="312"/>
      <c r="DY3" s="312"/>
      <c r="DZ3" s="312"/>
      <c r="EA3" s="312"/>
      <c r="EB3" s="312"/>
      <c r="EC3" s="312"/>
      <c r="ED3" s="312"/>
      <c r="EE3" s="312"/>
      <c r="EF3" s="312"/>
      <c r="EG3" s="312"/>
      <c r="EH3" s="312"/>
      <c r="EI3" s="312"/>
      <c r="EJ3" s="312"/>
      <c r="EK3" s="312"/>
      <c r="EL3" s="312"/>
      <c r="EM3" s="312"/>
      <c r="EN3" s="312"/>
      <c r="EO3" s="312"/>
      <c r="EP3" s="312"/>
      <c r="EQ3" s="312"/>
      <c r="ER3" s="312"/>
      <c r="ES3" s="312"/>
      <c r="ET3" s="312"/>
      <c r="EU3" s="312"/>
      <c r="EV3" s="312"/>
      <c r="EW3" s="312"/>
      <c r="EX3" s="312"/>
      <c r="EY3" s="312"/>
      <c r="EZ3" s="312"/>
      <c r="FA3" s="312"/>
      <c r="FB3" s="312"/>
      <c r="FC3" s="312"/>
      <c r="FD3" s="312"/>
      <c r="FE3" s="312"/>
      <c r="FF3" s="312"/>
      <c r="FG3" s="312"/>
      <c r="FH3" s="312"/>
      <c r="FI3" s="312"/>
      <c r="FJ3" s="312"/>
      <c r="FK3" s="312"/>
      <c r="FL3" s="312"/>
      <c r="FM3" s="312"/>
      <c r="FN3" s="312"/>
      <c r="FO3" s="312"/>
      <c r="FP3" s="312"/>
      <c r="FQ3" s="312"/>
      <c r="FR3" s="312"/>
      <c r="FS3" s="312"/>
      <c r="FT3" s="312"/>
      <c r="FU3" s="312"/>
      <c r="FV3" s="312"/>
      <c r="FW3" s="312"/>
      <c r="FX3" s="312"/>
      <c r="FY3" s="312"/>
      <c r="FZ3" s="312"/>
      <c r="GA3" s="312"/>
      <c r="GB3" s="312"/>
      <c r="GC3" s="312"/>
      <c r="GD3" s="312"/>
      <c r="GE3" s="312"/>
      <c r="GF3" s="312"/>
      <c r="GG3" s="312"/>
      <c r="GH3" s="312"/>
      <c r="GI3" s="312"/>
      <c r="GJ3" s="312"/>
      <c r="GK3" s="312"/>
      <c r="GL3" s="312"/>
      <c r="GM3" s="312"/>
      <c r="GN3" s="312"/>
      <c r="GO3" s="312"/>
      <c r="GP3" s="312"/>
      <c r="GQ3" s="312"/>
      <c r="GR3" s="312"/>
      <c r="GS3" s="312"/>
      <c r="GT3" s="312"/>
      <c r="GU3" s="312"/>
      <c r="GV3" s="312"/>
      <c r="GW3" s="312"/>
      <c r="GX3" s="312"/>
      <c r="GY3" s="312"/>
      <c r="GZ3" s="312"/>
      <c r="HA3" s="312"/>
      <c r="HB3" s="312"/>
      <c r="HC3" s="312"/>
      <c r="HD3" s="312"/>
      <c r="HE3" s="312"/>
      <c r="HF3" s="312"/>
      <c r="HG3" s="312"/>
      <c r="HH3" s="312"/>
      <c r="HI3" s="312"/>
      <c r="HJ3" s="312"/>
      <c r="HK3" s="312"/>
      <c r="HL3" s="312"/>
      <c r="HM3" s="312"/>
      <c r="HN3" s="312"/>
      <c r="HO3" s="312"/>
      <c r="HP3" s="312"/>
      <c r="HQ3" s="312"/>
      <c r="HR3" s="312"/>
      <c r="HS3" s="312"/>
      <c r="HT3" s="312"/>
      <c r="HU3" s="312"/>
      <c r="HV3" s="312"/>
      <c r="HW3" s="312"/>
      <c r="HX3" s="312"/>
      <c r="HY3" s="312"/>
      <c r="HZ3" s="312"/>
      <c r="IA3" s="312"/>
      <c r="IB3" s="312"/>
      <c r="IC3" s="312"/>
      <c r="ID3" s="312"/>
      <c r="IE3" s="312"/>
      <c r="IF3" s="312"/>
      <c r="IG3" s="312"/>
      <c r="IH3" s="312"/>
      <c r="II3" s="312"/>
      <c r="IJ3" s="312"/>
      <c r="IK3" s="312"/>
      <c r="IL3" s="312"/>
      <c r="IM3" s="312"/>
      <c r="IN3" s="312"/>
      <c r="IO3" s="312"/>
      <c r="IP3" s="312"/>
      <c r="IQ3" s="312"/>
      <c r="IR3" s="312"/>
      <c r="IS3" s="312"/>
      <c r="IT3" s="312"/>
      <c r="IU3" s="312"/>
      <c r="IV3" s="312"/>
      <c r="IW3" s="312"/>
      <c r="IX3" s="312"/>
      <c r="IY3" s="312"/>
      <c r="IZ3" s="312"/>
      <c r="JA3" s="312"/>
      <c r="JB3" s="312"/>
      <c r="JC3" s="312"/>
      <c r="JD3" s="312"/>
      <c r="JE3" s="312"/>
      <c r="JF3" s="312"/>
      <c r="JG3" s="312"/>
      <c r="JH3" s="312"/>
      <c r="JI3" s="312"/>
      <c r="JJ3" s="312"/>
      <c r="JK3" s="312"/>
      <c r="JL3" s="312"/>
      <c r="JM3" s="312"/>
      <c r="JN3" s="312"/>
      <c r="JO3" s="312"/>
      <c r="JP3" s="312"/>
      <c r="JQ3" s="312"/>
      <c r="JR3" s="312"/>
      <c r="JS3" s="312"/>
      <c r="JT3" s="312"/>
      <c r="JU3" s="312"/>
      <c r="JV3" s="314"/>
      <c r="JW3" s="303" t="s">
        <v>153</v>
      </c>
      <c r="JX3" s="304"/>
    </row>
    <row r="4" spans="1:297" ht="12.75" x14ac:dyDescent="0.25">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101" t="s">
        <v>67</v>
      </c>
      <c r="BB4" s="101" t="s">
        <v>67</v>
      </c>
      <c r="BC4" s="101" t="s">
        <v>67</v>
      </c>
      <c r="BD4" s="101" t="s">
        <v>67</v>
      </c>
      <c r="BE4" s="101" t="s">
        <v>67</v>
      </c>
      <c r="BF4" s="101" t="s">
        <v>67</v>
      </c>
      <c r="BG4" s="101" t="s">
        <v>67</v>
      </c>
      <c r="BH4" s="101" t="s">
        <v>67</v>
      </c>
      <c r="BI4" s="101" t="s">
        <v>67</v>
      </c>
      <c r="BJ4" s="101" t="s">
        <v>67</v>
      </c>
      <c r="BK4" s="101" t="s">
        <v>67</v>
      </c>
      <c r="BL4" s="101" t="s">
        <v>67</v>
      </c>
      <c r="BM4" s="101" t="s">
        <v>67</v>
      </c>
      <c r="BN4" s="101" t="s">
        <v>67</v>
      </c>
      <c r="BO4" s="101" t="s">
        <v>67</v>
      </c>
      <c r="BP4" s="101" t="s">
        <v>67</v>
      </c>
      <c r="BQ4" s="101" t="s">
        <v>67</v>
      </c>
      <c r="BR4" s="101" t="s">
        <v>67</v>
      </c>
      <c r="BS4" s="101" t="s">
        <v>67</v>
      </c>
      <c r="BT4" s="101" t="s">
        <v>67</v>
      </c>
      <c r="BU4" s="101" t="s">
        <v>67</v>
      </c>
      <c r="BV4" s="101" t="s">
        <v>67</v>
      </c>
      <c r="BW4" s="102" t="s">
        <v>68</v>
      </c>
      <c r="BX4" s="102" t="s">
        <v>68</v>
      </c>
      <c r="BY4" s="102" t="s">
        <v>68</v>
      </c>
      <c r="BZ4" s="102" t="s">
        <v>68</v>
      </c>
      <c r="CA4" s="102" t="s">
        <v>68</v>
      </c>
      <c r="CB4" s="103" t="s">
        <v>69</v>
      </c>
      <c r="CC4" s="103" t="s">
        <v>69</v>
      </c>
      <c r="CD4" s="103" t="s">
        <v>69</v>
      </c>
      <c r="CE4" s="96" t="s">
        <v>70</v>
      </c>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C4" s="23"/>
      <c r="ID4" s="23"/>
      <c r="IE4" s="23"/>
      <c r="IF4" s="23"/>
      <c r="IG4" s="23"/>
      <c r="IH4" s="23"/>
      <c r="II4" s="23"/>
      <c r="IJ4" s="23"/>
      <c r="IK4" s="23"/>
      <c r="IL4" s="23"/>
      <c r="IM4" s="23"/>
      <c r="IN4" s="23"/>
      <c r="IO4" s="23"/>
      <c r="IP4" s="23"/>
      <c r="IQ4" s="23"/>
      <c r="IR4" s="23"/>
      <c r="IS4" s="23"/>
      <c r="IT4" s="23"/>
      <c r="IU4" s="23"/>
      <c r="IV4" s="23"/>
      <c r="IW4" s="23"/>
      <c r="IX4" s="23"/>
      <c r="IY4" s="23"/>
      <c r="IZ4" s="23"/>
      <c r="JA4" s="23"/>
      <c r="JB4" s="23"/>
      <c r="JC4" s="23"/>
      <c r="JD4" s="23"/>
      <c r="JE4" s="23"/>
      <c r="JF4" s="23"/>
      <c r="JG4" s="23"/>
      <c r="JH4" s="23"/>
      <c r="JI4" s="23"/>
      <c r="JJ4" s="23"/>
      <c r="JK4" s="23"/>
      <c r="JL4" s="23"/>
      <c r="JM4" s="23"/>
      <c r="JN4" s="23"/>
      <c r="JO4" s="23"/>
      <c r="JP4" s="23"/>
      <c r="JQ4" s="23"/>
      <c r="JR4" s="23"/>
      <c r="JS4" s="23"/>
      <c r="JT4" s="23"/>
      <c r="JU4" s="23"/>
      <c r="JV4" s="23"/>
      <c r="JW4" s="93"/>
      <c r="JX4" s="93"/>
    </row>
    <row r="5" spans="1:297" ht="25.5" x14ac:dyDescent="0.25">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80" t="s">
        <v>324</v>
      </c>
      <c r="BB5" s="80" t="s">
        <v>324</v>
      </c>
      <c r="BC5" s="79" t="s">
        <v>325</v>
      </c>
      <c r="BD5" s="81" t="s">
        <v>326</v>
      </c>
      <c r="BE5" s="82" t="s">
        <v>327</v>
      </c>
      <c r="BF5" s="82" t="s">
        <v>327</v>
      </c>
      <c r="BG5" s="82" t="s">
        <v>327</v>
      </c>
      <c r="BH5" s="82" t="s">
        <v>327</v>
      </c>
      <c r="BI5" s="82" t="s">
        <v>327</v>
      </c>
      <c r="BJ5" s="83" t="s">
        <v>328</v>
      </c>
      <c r="BK5" s="83" t="s">
        <v>328</v>
      </c>
      <c r="BL5" s="83" t="s">
        <v>328</v>
      </c>
      <c r="BM5" s="83" t="s">
        <v>328</v>
      </c>
      <c r="BN5" s="83" t="s">
        <v>328</v>
      </c>
      <c r="BO5" s="80" t="s">
        <v>324</v>
      </c>
      <c r="BP5" s="80" t="s">
        <v>324</v>
      </c>
      <c r="BQ5" s="84" t="s">
        <v>329</v>
      </c>
      <c r="BR5" s="84" t="s">
        <v>329</v>
      </c>
      <c r="BS5" s="40" t="s">
        <v>330</v>
      </c>
      <c r="BT5" s="84" t="s">
        <v>329</v>
      </c>
      <c r="BU5" s="84" t="s">
        <v>329</v>
      </c>
      <c r="BV5" s="40" t="s">
        <v>330</v>
      </c>
      <c r="BW5" s="94"/>
      <c r="BX5" s="94"/>
      <c r="BY5" s="94"/>
      <c r="BZ5" s="94"/>
      <c r="CA5" s="94"/>
      <c r="CB5" s="95"/>
      <c r="CC5" s="95"/>
      <c r="CD5" s="95"/>
      <c r="CE5" s="96"/>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c r="IW5" s="23"/>
      <c r="IX5" s="23"/>
      <c r="IY5" s="23"/>
      <c r="IZ5" s="23"/>
      <c r="JA5" s="23"/>
      <c r="JB5" s="23"/>
      <c r="JC5" s="23"/>
      <c r="JD5" s="23"/>
      <c r="JE5" s="23"/>
      <c r="JF5" s="23"/>
      <c r="JG5" s="23"/>
      <c r="JH5" s="23"/>
      <c r="JI5" s="23"/>
      <c r="JJ5" s="23"/>
      <c r="JK5" s="23"/>
      <c r="JL5" s="23"/>
      <c r="JM5" s="23"/>
      <c r="JN5" s="23"/>
      <c r="JO5" s="23"/>
      <c r="JP5" s="23"/>
      <c r="JQ5" s="23"/>
      <c r="JR5" s="23"/>
      <c r="JS5" s="23"/>
      <c r="JT5" s="23"/>
      <c r="JU5" s="23"/>
      <c r="JV5" s="23"/>
      <c r="JW5" s="93"/>
      <c r="JX5" s="93"/>
    </row>
    <row r="6" spans="1:297" ht="12.75" x14ac:dyDescent="0.25">
      <c r="A6" s="23"/>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105">
        <v>3</v>
      </c>
      <c r="BB6" s="105">
        <v>3</v>
      </c>
      <c r="BC6" s="105">
        <v>3</v>
      </c>
      <c r="BD6" s="105">
        <v>1</v>
      </c>
      <c r="BE6" s="105">
        <v>3</v>
      </c>
      <c r="BF6" s="105">
        <v>3</v>
      </c>
      <c r="BG6" s="105">
        <v>3</v>
      </c>
      <c r="BH6" s="105">
        <v>3</v>
      </c>
      <c r="BI6" s="105">
        <v>3</v>
      </c>
      <c r="BJ6" s="105">
        <v>3</v>
      </c>
      <c r="BK6" s="105">
        <v>3</v>
      </c>
      <c r="BL6" s="105">
        <v>3</v>
      </c>
      <c r="BM6" s="105">
        <v>3</v>
      </c>
      <c r="BN6" s="105">
        <v>1</v>
      </c>
      <c r="BO6" s="105">
        <v>2</v>
      </c>
      <c r="BP6" s="105">
        <v>3</v>
      </c>
      <c r="BQ6" s="105">
        <v>3</v>
      </c>
      <c r="BR6" s="105">
        <v>3</v>
      </c>
      <c r="BS6" s="105">
        <v>2</v>
      </c>
      <c r="BT6" s="105">
        <v>3</v>
      </c>
      <c r="BU6" s="105">
        <v>3</v>
      </c>
      <c r="BV6" s="105">
        <v>3</v>
      </c>
      <c r="BW6" s="105">
        <v>3</v>
      </c>
      <c r="BX6" s="105">
        <v>2</v>
      </c>
      <c r="BY6" s="105">
        <v>3</v>
      </c>
      <c r="BZ6" s="105">
        <v>3</v>
      </c>
      <c r="CA6" s="105">
        <v>3</v>
      </c>
      <c r="CB6" s="105">
        <v>1</v>
      </c>
      <c r="CC6" s="105">
        <v>3</v>
      </c>
      <c r="CD6" s="105">
        <v>2</v>
      </c>
      <c r="CE6" s="105">
        <v>3</v>
      </c>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c r="IW6" s="23"/>
      <c r="IX6" s="23"/>
      <c r="IY6" s="23"/>
      <c r="IZ6" s="23"/>
      <c r="JA6" s="23"/>
      <c r="JB6" s="23"/>
      <c r="JC6" s="23"/>
      <c r="JD6" s="23"/>
      <c r="JE6" s="23"/>
      <c r="JF6" s="23"/>
      <c r="JG6" s="23"/>
      <c r="JH6" s="23"/>
      <c r="JI6" s="23"/>
      <c r="JJ6" s="23"/>
      <c r="JK6" s="23"/>
      <c r="JL6" s="23"/>
      <c r="JM6" s="23"/>
      <c r="JN6" s="23"/>
      <c r="JO6" s="23"/>
      <c r="JP6" s="23"/>
      <c r="JQ6" s="23"/>
      <c r="JR6" s="23"/>
      <c r="JS6" s="23"/>
      <c r="JT6" s="23"/>
      <c r="JU6" s="23"/>
      <c r="JV6" s="23"/>
      <c r="JW6" s="93"/>
      <c r="JX6" s="93"/>
    </row>
    <row r="7" spans="1:297" x14ac:dyDescent="0.25">
      <c r="A7" s="23"/>
      <c r="B7" s="23"/>
      <c r="C7" s="23"/>
      <c r="D7" s="23"/>
      <c r="E7" s="23"/>
      <c r="F7" s="23"/>
      <c r="G7" s="23"/>
      <c r="H7" s="23"/>
      <c r="I7" s="24"/>
      <c r="J7" s="24"/>
      <c r="AD7" s="104" t="s">
        <v>83</v>
      </c>
      <c r="AE7" s="104" t="s">
        <v>83</v>
      </c>
      <c r="AF7" s="104" t="s">
        <v>83</v>
      </c>
      <c r="AG7" s="104" t="s">
        <v>83</v>
      </c>
      <c r="AH7" s="104" t="s">
        <v>83</v>
      </c>
      <c r="AI7" s="104" t="s">
        <v>83</v>
      </c>
      <c r="AJ7" s="104" t="s">
        <v>83</v>
      </c>
      <c r="AK7" s="104" t="s">
        <v>83</v>
      </c>
      <c r="AL7" s="104" t="s">
        <v>83</v>
      </c>
      <c r="AM7" s="104" t="s">
        <v>83</v>
      </c>
      <c r="AN7" s="104" t="s">
        <v>83</v>
      </c>
      <c r="AO7" s="104" t="s">
        <v>83</v>
      </c>
      <c r="AP7" s="104" t="s">
        <v>83</v>
      </c>
      <c r="AQ7" s="104" t="s">
        <v>83</v>
      </c>
      <c r="AR7" s="104" t="s">
        <v>83</v>
      </c>
      <c r="AS7" s="104" t="s">
        <v>83</v>
      </c>
      <c r="AT7" s="104" t="s">
        <v>83</v>
      </c>
      <c r="AU7" s="104" t="s">
        <v>83</v>
      </c>
      <c r="AV7" s="104" t="s">
        <v>83</v>
      </c>
      <c r="AW7" s="104" t="s">
        <v>83</v>
      </c>
      <c r="AX7" s="104" t="s">
        <v>83</v>
      </c>
      <c r="AY7" s="104" t="s">
        <v>83</v>
      </c>
      <c r="AZ7" s="104" t="s">
        <v>83</v>
      </c>
      <c r="BA7" s="97" t="s">
        <v>84</v>
      </c>
      <c r="BB7" s="44" t="s">
        <v>84</v>
      </c>
      <c r="BC7" s="44" t="s">
        <v>84</v>
      </c>
      <c r="BD7" s="44" t="s">
        <v>84</v>
      </c>
      <c r="BE7" s="44" t="s">
        <v>84</v>
      </c>
      <c r="BF7" s="44" t="s">
        <v>84</v>
      </c>
      <c r="BG7" s="44" t="s">
        <v>84</v>
      </c>
      <c r="BH7" s="44" t="s">
        <v>84</v>
      </c>
      <c r="BI7" s="44" t="s">
        <v>84</v>
      </c>
      <c r="BJ7" s="44" t="s">
        <v>84</v>
      </c>
      <c r="BK7" s="44" t="s">
        <v>84</v>
      </c>
      <c r="BL7" s="44" t="s">
        <v>84</v>
      </c>
      <c r="BM7" s="44" t="s">
        <v>84</v>
      </c>
      <c r="BN7" s="44" t="s">
        <v>84</v>
      </c>
      <c r="BO7" s="44" t="s">
        <v>84</v>
      </c>
      <c r="BP7" s="44" t="s">
        <v>84</v>
      </c>
      <c r="BQ7" s="44" t="s">
        <v>84</v>
      </c>
      <c r="BR7" s="44" t="s">
        <v>84</v>
      </c>
      <c r="BS7" s="44" t="s">
        <v>84</v>
      </c>
      <c r="BT7" s="44" t="s">
        <v>84</v>
      </c>
      <c r="BU7" s="44" t="s">
        <v>84</v>
      </c>
      <c r="BV7" s="44" t="s">
        <v>84</v>
      </c>
      <c r="BW7" s="44" t="s">
        <v>84</v>
      </c>
      <c r="BX7" s="44" t="s">
        <v>84</v>
      </c>
      <c r="BY7" s="44" t="s">
        <v>84</v>
      </c>
      <c r="BZ7" s="44" t="s">
        <v>84</v>
      </c>
      <c r="CA7" s="44" t="s">
        <v>84</v>
      </c>
      <c r="CB7" s="44" t="s">
        <v>84</v>
      </c>
      <c r="CC7" s="44" t="s">
        <v>84</v>
      </c>
      <c r="CD7" s="44" t="s">
        <v>84</v>
      </c>
      <c r="CE7" s="44" t="s">
        <v>84</v>
      </c>
      <c r="CF7" s="106" t="s">
        <v>152</v>
      </c>
      <c r="CG7" s="106" t="s">
        <v>152</v>
      </c>
      <c r="CH7" s="106" t="s">
        <v>152</v>
      </c>
      <c r="CI7" s="106" t="s">
        <v>152</v>
      </c>
      <c r="CJ7" s="106" t="s">
        <v>152</v>
      </c>
      <c r="CK7" s="106" t="s">
        <v>152</v>
      </c>
      <c r="CL7" s="106" t="s">
        <v>152</v>
      </c>
      <c r="CM7" s="106" t="s">
        <v>152</v>
      </c>
      <c r="CN7" s="106" t="s">
        <v>152</v>
      </c>
      <c r="CO7" s="106" t="s">
        <v>152</v>
      </c>
      <c r="CP7" s="106" t="s">
        <v>152</v>
      </c>
      <c r="CQ7" s="106" t="s">
        <v>152</v>
      </c>
      <c r="CR7" s="106" t="s">
        <v>152</v>
      </c>
      <c r="CS7" s="106" t="s">
        <v>152</v>
      </c>
      <c r="CT7" s="106" t="s">
        <v>152</v>
      </c>
      <c r="CU7" s="106" t="s">
        <v>152</v>
      </c>
      <c r="CV7" s="106" t="s">
        <v>152</v>
      </c>
      <c r="CW7" s="106" t="s">
        <v>152</v>
      </c>
      <c r="CX7" s="106" t="s">
        <v>152</v>
      </c>
      <c r="CY7" s="106" t="s">
        <v>152</v>
      </c>
      <c r="CZ7" s="106" t="s">
        <v>152</v>
      </c>
      <c r="DA7" s="106" t="s">
        <v>152</v>
      </c>
      <c r="DB7" s="106" t="s">
        <v>152</v>
      </c>
      <c r="DC7" s="106" t="s">
        <v>152</v>
      </c>
      <c r="DD7" s="106" t="s">
        <v>152</v>
      </c>
      <c r="DE7" s="106" t="s">
        <v>152</v>
      </c>
      <c r="DF7" s="106" t="s">
        <v>152</v>
      </c>
      <c r="DG7" s="106" t="s">
        <v>152</v>
      </c>
      <c r="DH7" s="106" t="s">
        <v>152</v>
      </c>
      <c r="DI7" s="106" t="s">
        <v>152</v>
      </c>
      <c r="DJ7" s="106" t="s">
        <v>152</v>
      </c>
      <c r="DK7" s="107" t="s">
        <v>85</v>
      </c>
      <c r="DL7" s="107" t="s">
        <v>85</v>
      </c>
      <c r="DM7" s="107" t="s">
        <v>85</v>
      </c>
      <c r="DN7" s="107" t="s">
        <v>85</v>
      </c>
      <c r="DO7" s="107" t="s">
        <v>85</v>
      </c>
      <c r="DP7" s="107" t="s">
        <v>85</v>
      </c>
      <c r="DQ7" s="107" t="s">
        <v>85</v>
      </c>
      <c r="DR7" s="107" t="s">
        <v>85</v>
      </c>
      <c r="DS7" s="107" t="s">
        <v>85</v>
      </c>
      <c r="DT7" s="107" t="s">
        <v>85</v>
      </c>
      <c r="DU7" s="107" t="s">
        <v>85</v>
      </c>
      <c r="DV7" s="107" t="s">
        <v>85</v>
      </c>
      <c r="DW7" s="107" t="s">
        <v>85</v>
      </c>
      <c r="DX7" s="107" t="s">
        <v>85</v>
      </c>
      <c r="DY7" s="107" t="s">
        <v>85</v>
      </c>
      <c r="DZ7" s="107" t="s">
        <v>85</v>
      </c>
      <c r="EA7" s="107" t="s">
        <v>85</v>
      </c>
      <c r="EB7" s="107" t="s">
        <v>85</v>
      </c>
      <c r="EC7" s="107" t="s">
        <v>85</v>
      </c>
      <c r="ED7" s="107" t="s">
        <v>85</v>
      </c>
      <c r="EE7" s="107" t="s">
        <v>85</v>
      </c>
      <c r="EF7" s="107" t="s">
        <v>85</v>
      </c>
      <c r="EG7" s="107" t="s">
        <v>85</v>
      </c>
      <c r="EH7" s="107" t="s">
        <v>85</v>
      </c>
      <c r="EI7" s="107" t="s">
        <v>85</v>
      </c>
      <c r="EJ7" s="107" t="s">
        <v>85</v>
      </c>
      <c r="EK7" s="107" t="s">
        <v>85</v>
      </c>
      <c r="EL7" s="107"/>
      <c r="EM7" s="107" t="s">
        <v>85</v>
      </c>
      <c r="EN7" s="107" t="s">
        <v>85</v>
      </c>
      <c r="EO7" s="107" t="s">
        <v>85</v>
      </c>
      <c r="EP7" s="107" t="s">
        <v>85</v>
      </c>
      <c r="EQ7" s="107" t="s">
        <v>85</v>
      </c>
      <c r="ER7" s="107" t="s">
        <v>85</v>
      </c>
      <c r="ES7" s="107" t="s">
        <v>85</v>
      </c>
      <c r="ET7" s="107" t="s">
        <v>85</v>
      </c>
      <c r="EU7" s="107" t="s">
        <v>85</v>
      </c>
      <c r="EV7" s="107" t="s">
        <v>85</v>
      </c>
      <c r="EW7" s="107" t="s">
        <v>85</v>
      </c>
      <c r="EX7" s="107" t="s">
        <v>85</v>
      </c>
      <c r="EY7" s="107" t="s">
        <v>85</v>
      </c>
      <c r="EZ7" s="107" t="s">
        <v>85</v>
      </c>
      <c r="FA7" s="107" t="s">
        <v>85</v>
      </c>
      <c r="FB7" s="107" t="s">
        <v>85</v>
      </c>
      <c r="FC7" s="107" t="s">
        <v>85</v>
      </c>
      <c r="FD7" s="107" t="s">
        <v>85</v>
      </c>
      <c r="FE7" s="107" t="s">
        <v>85</v>
      </c>
      <c r="FF7" s="107" t="s">
        <v>85</v>
      </c>
      <c r="FG7" s="107" t="s">
        <v>85</v>
      </c>
      <c r="FH7" s="107" t="s">
        <v>85</v>
      </c>
      <c r="FI7" s="107" t="s">
        <v>85</v>
      </c>
      <c r="FJ7" s="107" t="s">
        <v>85</v>
      </c>
      <c r="FK7" s="107" t="s">
        <v>85</v>
      </c>
      <c r="FL7" s="107" t="s">
        <v>85</v>
      </c>
      <c r="FM7" s="107" t="s">
        <v>85</v>
      </c>
      <c r="FN7" s="107" t="s">
        <v>85</v>
      </c>
      <c r="FO7" s="107" t="s">
        <v>85</v>
      </c>
      <c r="FP7" s="107" t="s">
        <v>85</v>
      </c>
      <c r="FQ7" s="107" t="s">
        <v>85</v>
      </c>
      <c r="FR7" s="107" t="s">
        <v>85</v>
      </c>
      <c r="FS7" s="107" t="s">
        <v>85</v>
      </c>
      <c r="FT7" s="107" t="s">
        <v>85</v>
      </c>
      <c r="FU7" s="107" t="s">
        <v>85</v>
      </c>
      <c r="FV7" s="107" t="s">
        <v>85</v>
      </c>
      <c r="FW7" s="107" t="s">
        <v>85</v>
      </c>
      <c r="FX7" s="107" t="s">
        <v>85</v>
      </c>
      <c r="FY7" s="107" t="s">
        <v>85</v>
      </c>
      <c r="FZ7" s="107" t="s">
        <v>85</v>
      </c>
      <c r="GA7" s="107" t="s">
        <v>85</v>
      </c>
      <c r="GB7" s="107" t="s">
        <v>85</v>
      </c>
      <c r="GC7" s="107" t="s">
        <v>85</v>
      </c>
      <c r="GD7" s="107" t="s">
        <v>85</v>
      </c>
      <c r="GE7" s="107" t="s">
        <v>85</v>
      </c>
      <c r="GF7" s="107" t="s">
        <v>85</v>
      </c>
      <c r="GG7" s="107" t="s">
        <v>85</v>
      </c>
      <c r="GH7" s="107" t="s">
        <v>85</v>
      </c>
      <c r="GI7" s="107" t="s">
        <v>85</v>
      </c>
      <c r="GJ7" s="107" t="s">
        <v>85</v>
      </c>
      <c r="GK7" s="107" t="s">
        <v>85</v>
      </c>
      <c r="GL7" s="107" t="s">
        <v>85</v>
      </c>
      <c r="GM7" s="107" t="s">
        <v>85</v>
      </c>
      <c r="GN7" s="107" t="s">
        <v>85</v>
      </c>
      <c r="GO7" s="107" t="s">
        <v>85</v>
      </c>
      <c r="GP7" s="107" t="s">
        <v>85</v>
      </c>
      <c r="GQ7" s="107" t="s">
        <v>85</v>
      </c>
      <c r="GR7" s="107" t="s">
        <v>85</v>
      </c>
      <c r="GS7" s="107" t="s">
        <v>85</v>
      </c>
      <c r="GT7" s="107" t="s">
        <v>85</v>
      </c>
      <c r="GU7" s="107" t="s">
        <v>85</v>
      </c>
      <c r="GV7" s="107" t="s">
        <v>85</v>
      </c>
      <c r="GW7" s="107" t="s">
        <v>85</v>
      </c>
      <c r="GX7" s="107" t="s">
        <v>85</v>
      </c>
      <c r="GY7" s="107" t="s">
        <v>85</v>
      </c>
      <c r="GZ7" s="107" t="s">
        <v>85</v>
      </c>
      <c r="HA7" s="107" t="s">
        <v>85</v>
      </c>
      <c r="HB7" s="107" t="s">
        <v>85</v>
      </c>
      <c r="HC7" s="107" t="s">
        <v>85</v>
      </c>
      <c r="HD7" s="107" t="s">
        <v>85</v>
      </c>
      <c r="HE7" s="107" t="s">
        <v>85</v>
      </c>
      <c r="HF7" s="107" t="s">
        <v>85</v>
      </c>
      <c r="HG7" s="107" t="s">
        <v>85</v>
      </c>
      <c r="HH7" s="107" t="s">
        <v>85</v>
      </c>
      <c r="HI7" s="107" t="s">
        <v>85</v>
      </c>
      <c r="HJ7" s="107" t="s">
        <v>85</v>
      </c>
      <c r="HK7" s="107" t="s">
        <v>85</v>
      </c>
      <c r="HL7" s="107" t="s">
        <v>85</v>
      </c>
      <c r="HM7" s="107" t="s">
        <v>85</v>
      </c>
      <c r="HN7" s="107" t="s">
        <v>85</v>
      </c>
      <c r="HO7" s="107" t="s">
        <v>85</v>
      </c>
      <c r="HP7" s="107" t="s">
        <v>85</v>
      </c>
      <c r="HQ7" s="107" t="s">
        <v>85</v>
      </c>
      <c r="HR7" s="107" t="s">
        <v>85</v>
      </c>
      <c r="HS7" s="107" t="s">
        <v>85</v>
      </c>
      <c r="HT7" s="107" t="s">
        <v>85</v>
      </c>
      <c r="HU7" s="107" t="s">
        <v>85</v>
      </c>
      <c r="HV7" s="107" t="s">
        <v>85</v>
      </c>
      <c r="HW7" s="107" t="s">
        <v>85</v>
      </c>
      <c r="HX7" s="107" t="s">
        <v>85</v>
      </c>
      <c r="HY7" s="107" t="s">
        <v>85</v>
      </c>
      <c r="HZ7" s="107" t="s">
        <v>85</v>
      </c>
      <c r="IA7" s="107" t="s">
        <v>85</v>
      </c>
      <c r="IB7" s="107" t="s">
        <v>85</v>
      </c>
      <c r="IC7" s="107" t="s">
        <v>85</v>
      </c>
      <c r="ID7" s="107" t="s">
        <v>85</v>
      </c>
      <c r="IE7" s="107" t="s">
        <v>85</v>
      </c>
      <c r="IF7" s="107" t="s">
        <v>85</v>
      </c>
      <c r="IG7" s="315" t="s">
        <v>343</v>
      </c>
      <c r="IH7" s="315"/>
      <c r="II7" s="315"/>
      <c r="IJ7" s="108"/>
      <c r="IK7" s="108"/>
      <c r="IL7" s="108"/>
      <c r="IM7" s="108"/>
      <c r="IN7" s="108"/>
      <c r="IO7" s="108"/>
      <c r="IP7" s="108"/>
      <c r="IQ7" s="108"/>
      <c r="IR7" s="108"/>
      <c r="IS7" s="108"/>
      <c r="IT7" s="108"/>
      <c r="IU7" s="108"/>
      <c r="IV7" s="108"/>
      <c r="IW7" s="108"/>
      <c r="IX7" s="108"/>
      <c r="IY7" s="108"/>
      <c r="IZ7" s="108"/>
      <c r="JA7" s="108"/>
      <c r="JB7" s="108"/>
      <c r="JC7" s="108"/>
      <c r="JD7" s="108"/>
      <c r="JE7" s="108"/>
      <c r="JF7" s="108"/>
      <c r="JG7" s="108"/>
      <c r="JH7" s="108"/>
      <c r="JI7" s="108"/>
      <c r="JJ7" s="108"/>
      <c r="JK7" s="108"/>
      <c r="JL7" s="108"/>
      <c r="JM7" s="108"/>
      <c r="JN7" s="108"/>
      <c r="JO7" s="108"/>
      <c r="JP7" s="108"/>
      <c r="JQ7" s="108"/>
      <c r="JR7" s="108"/>
      <c r="JS7" s="108"/>
      <c r="JT7" s="108"/>
      <c r="JU7" s="108"/>
      <c r="JV7" s="108"/>
      <c r="JW7" s="108"/>
      <c r="JX7" s="108"/>
      <c r="JY7" s="302" t="s">
        <v>311</v>
      </c>
      <c r="JZ7" s="302"/>
      <c r="KA7" s="302"/>
      <c r="KB7" s="302"/>
      <c r="KC7" s="302"/>
      <c r="KD7" s="302"/>
      <c r="KE7" s="302"/>
    </row>
    <row r="8" spans="1:297" ht="15" customHeight="1" x14ac:dyDescent="0.25">
      <c r="D8" s="298" t="s">
        <v>2</v>
      </c>
      <c r="E8" s="298"/>
      <c r="F8" s="298"/>
      <c r="G8" s="298"/>
      <c r="H8" s="298"/>
      <c r="I8" s="298"/>
      <c r="J8" s="298"/>
      <c r="K8" s="298"/>
      <c r="L8" s="298"/>
      <c r="M8" s="298"/>
      <c r="N8" s="298"/>
      <c r="O8" s="45"/>
      <c r="P8" s="298" t="s">
        <v>14</v>
      </c>
      <c r="Q8" s="298"/>
      <c r="R8" s="298"/>
      <c r="S8" s="298"/>
      <c r="T8" s="298"/>
      <c r="U8" s="298"/>
      <c r="V8" s="298"/>
      <c r="W8" s="298"/>
      <c r="X8" s="298"/>
      <c r="Y8" s="298"/>
      <c r="Z8" s="298"/>
      <c r="AA8" s="57"/>
      <c r="AB8" s="298" t="s">
        <v>66</v>
      </c>
      <c r="AC8" s="298"/>
      <c r="AD8" s="98" t="s">
        <v>67</v>
      </c>
      <c r="AE8" s="98" t="s">
        <v>67</v>
      </c>
      <c r="AF8" s="98" t="s">
        <v>67</v>
      </c>
      <c r="AG8" s="98" t="s">
        <v>67</v>
      </c>
      <c r="AH8" s="98" t="s">
        <v>67</v>
      </c>
      <c r="AI8" s="98" t="s">
        <v>67</v>
      </c>
      <c r="AJ8" s="98" t="s">
        <v>67</v>
      </c>
      <c r="AK8" s="98" t="s">
        <v>67</v>
      </c>
      <c r="AL8" s="98" t="s">
        <v>67</v>
      </c>
      <c r="AM8" s="98" t="s">
        <v>67</v>
      </c>
      <c r="AN8" s="98" t="s">
        <v>67</v>
      </c>
      <c r="AO8" s="98" t="s">
        <v>67</v>
      </c>
      <c r="AP8" s="98" t="s">
        <v>67</v>
      </c>
      <c r="AQ8" s="98" t="s">
        <v>67</v>
      </c>
      <c r="AR8" s="98" t="s">
        <v>68</v>
      </c>
      <c r="AS8" s="98" t="s">
        <v>68</v>
      </c>
      <c r="AT8" s="98" t="s">
        <v>68</v>
      </c>
      <c r="AU8" s="98" t="s">
        <v>68</v>
      </c>
      <c r="AV8" s="98" t="s">
        <v>68</v>
      </c>
      <c r="AW8" s="98" t="s">
        <v>69</v>
      </c>
      <c r="AX8" s="98" t="s">
        <v>69</v>
      </c>
      <c r="AY8" s="98" t="s">
        <v>69</v>
      </c>
      <c r="AZ8" s="98" t="s">
        <v>70</v>
      </c>
      <c r="BA8" s="25" t="s">
        <v>67</v>
      </c>
      <c r="BB8" s="25" t="s">
        <v>67</v>
      </c>
      <c r="BC8" s="25" t="s">
        <v>67</v>
      </c>
      <c r="BD8" s="25" t="s">
        <v>67</v>
      </c>
      <c r="BE8" s="25" t="s">
        <v>67</v>
      </c>
      <c r="BF8" s="25" t="s">
        <v>67</v>
      </c>
      <c r="BG8" s="25" t="s">
        <v>67</v>
      </c>
      <c r="BH8" s="25" t="s">
        <v>67</v>
      </c>
      <c r="BI8" s="25" t="s">
        <v>67</v>
      </c>
      <c r="BJ8" s="25" t="s">
        <v>67</v>
      </c>
      <c r="BK8" s="25" t="s">
        <v>67</v>
      </c>
      <c r="BL8" s="25" t="s">
        <v>67</v>
      </c>
      <c r="BM8" s="25" t="s">
        <v>67</v>
      </c>
      <c r="BN8" s="25" t="s">
        <v>67</v>
      </c>
      <c r="BO8" s="25" t="s">
        <v>67</v>
      </c>
      <c r="BP8" s="25" t="s">
        <v>67</v>
      </c>
      <c r="BQ8" s="25" t="s">
        <v>67</v>
      </c>
      <c r="BR8" s="25" t="s">
        <v>67</v>
      </c>
      <c r="BS8" s="25" t="s">
        <v>67</v>
      </c>
      <c r="BT8" s="25" t="s">
        <v>67</v>
      </c>
      <c r="BU8" s="25" t="s">
        <v>67</v>
      </c>
      <c r="BV8" s="25" t="s">
        <v>67</v>
      </c>
      <c r="BW8" s="25" t="s">
        <v>68</v>
      </c>
      <c r="BX8" s="25" t="s">
        <v>68</v>
      </c>
      <c r="BY8" s="25" t="s">
        <v>68</v>
      </c>
      <c r="BZ8" s="25" t="s">
        <v>68</v>
      </c>
      <c r="CA8" s="25" t="s">
        <v>68</v>
      </c>
      <c r="CB8" s="25" t="s">
        <v>69</v>
      </c>
      <c r="CC8" s="25" t="s">
        <v>69</v>
      </c>
      <c r="CD8" s="25" t="s">
        <v>69</v>
      </c>
      <c r="CE8" s="25" t="s">
        <v>70</v>
      </c>
      <c r="CF8" s="25" t="s">
        <v>67</v>
      </c>
      <c r="CG8" s="25" t="s">
        <v>67</v>
      </c>
      <c r="CH8" s="25" t="s">
        <v>67</v>
      </c>
      <c r="CI8" s="25" t="s">
        <v>67</v>
      </c>
      <c r="CJ8" s="25" t="s">
        <v>67</v>
      </c>
      <c r="CK8" s="25" t="s">
        <v>67</v>
      </c>
      <c r="CL8" s="25" t="s">
        <v>67</v>
      </c>
      <c r="CM8" s="25" t="s">
        <v>67</v>
      </c>
      <c r="CN8" s="25" t="s">
        <v>67</v>
      </c>
      <c r="CO8" s="25" t="s">
        <v>67</v>
      </c>
      <c r="CP8" s="25" t="s">
        <v>67</v>
      </c>
      <c r="CQ8" s="25" t="s">
        <v>67</v>
      </c>
      <c r="CR8" s="25" t="s">
        <v>67</v>
      </c>
      <c r="CS8" s="25" t="s">
        <v>67</v>
      </c>
      <c r="CT8" s="25" t="s">
        <v>67</v>
      </c>
      <c r="CU8" s="25" t="s">
        <v>67</v>
      </c>
      <c r="CV8" s="25" t="s">
        <v>67</v>
      </c>
      <c r="CW8" s="25" t="s">
        <v>67</v>
      </c>
      <c r="CX8" s="25" t="s">
        <v>67</v>
      </c>
      <c r="CY8" s="25" t="s">
        <v>67</v>
      </c>
      <c r="CZ8" s="25" t="s">
        <v>67</v>
      </c>
      <c r="DA8" s="25" t="s">
        <v>67</v>
      </c>
      <c r="DB8" s="25" t="s">
        <v>68</v>
      </c>
      <c r="DC8" s="25" t="s">
        <v>68</v>
      </c>
      <c r="DD8" s="25" t="s">
        <v>68</v>
      </c>
      <c r="DE8" s="25" t="s">
        <v>68</v>
      </c>
      <c r="DF8" s="25" t="s">
        <v>68</v>
      </c>
      <c r="DG8" s="25" t="s">
        <v>69</v>
      </c>
      <c r="DH8" s="25" t="s">
        <v>69</v>
      </c>
      <c r="DI8" s="25" t="s">
        <v>69</v>
      </c>
      <c r="DJ8" s="25" t="s">
        <v>70</v>
      </c>
      <c r="DK8" s="25" t="s">
        <v>67</v>
      </c>
      <c r="DL8" s="25" t="s">
        <v>67</v>
      </c>
      <c r="DM8" s="25" t="s">
        <v>67</v>
      </c>
      <c r="DN8" s="25" t="s">
        <v>67</v>
      </c>
      <c r="DO8" s="25" t="s">
        <v>67</v>
      </c>
      <c r="DP8" s="25" t="s">
        <v>67</v>
      </c>
      <c r="DQ8" s="25" t="s">
        <v>67</v>
      </c>
      <c r="DR8" s="25" t="s">
        <v>67</v>
      </c>
      <c r="DS8" s="25" t="s">
        <v>67</v>
      </c>
      <c r="DT8" s="25" t="s">
        <v>67</v>
      </c>
      <c r="DU8" s="25" t="s">
        <v>67</v>
      </c>
      <c r="DV8" s="25" t="s">
        <v>67</v>
      </c>
      <c r="DW8" s="25" t="s">
        <v>67</v>
      </c>
      <c r="DX8" s="25" t="s">
        <v>67</v>
      </c>
      <c r="DY8" s="25" t="s">
        <v>67</v>
      </c>
      <c r="DZ8" s="25" t="s">
        <v>67</v>
      </c>
      <c r="EA8" s="25" t="s">
        <v>67</v>
      </c>
      <c r="EB8" s="25" t="s">
        <v>67</v>
      </c>
      <c r="EC8" s="25" t="s">
        <v>67</v>
      </c>
      <c r="ED8" s="25" t="s">
        <v>67</v>
      </c>
      <c r="EE8" s="25" t="s">
        <v>67</v>
      </c>
      <c r="EF8" s="25" t="s">
        <v>67</v>
      </c>
      <c r="EG8" s="25" t="s">
        <v>67</v>
      </c>
      <c r="EH8" s="25" t="s">
        <v>67</v>
      </c>
      <c r="EI8" s="25" t="s">
        <v>67</v>
      </c>
      <c r="EJ8" s="25" t="s">
        <v>67</v>
      </c>
      <c r="EK8" s="25" t="s">
        <v>67</v>
      </c>
      <c r="EL8" s="25"/>
      <c r="EM8" s="25" t="s">
        <v>67</v>
      </c>
      <c r="EN8" s="25" t="s">
        <v>67</v>
      </c>
      <c r="EO8" s="25" t="s">
        <v>67</v>
      </c>
      <c r="EP8" s="25" t="s">
        <v>67</v>
      </c>
      <c r="EQ8" s="25" t="s">
        <v>67</v>
      </c>
      <c r="ER8" s="25" t="s">
        <v>67</v>
      </c>
      <c r="ES8" s="25" t="s">
        <v>67</v>
      </c>
      <c r="ET8" s="25" t="s">
        <v>67</v>
      </c>
      <c r="EU8" s="25" t="s">
        <v>67</v>
      </c>
      <c r="EV8" s="25" t="s">
        <v>67</v>
      </c>
      <c r="EW8" s="25" t="s">
        <v>67</v>
      </c>
      <c r="EX8" s="25" t="s">
        <v>67</v>
      </c>
      <c r="EY8" s="25" t="s">
        <v>67</v>
      </c>
      <c r="EZ8" s="25" t="s">
        <v>67</v>
      </c>
      <c r="FA8" s="25" t="s">
        <v>67</v>
      </c>
      <c r="FB8" s="25" t="s">
        <v>67</v>
      </c>
      <c r="FC8" s="25" t="s">
        <v>67</v>
      </c>
      <c r="FD8" s="25" t="s">
        <v>67</v>
      </c>
      <c r="FE8" s="25" t="s">
        <v>67</v>
      </c>
      <c r="FF8" s="25" t="s">
        <v>67</v>
      </c>
      <c r="FG8" s="25" t="s">
        <v>67</v>
      </c>
      <c r="FH8" s="25" t="s">
        <v>67</v>
      </c>
      <c r="FI8" s="25" t="s">
        <v>67</v>
      </c>
      <c r="FJ8" s="25" t="s">
        <v>67</v>
      </c>
      <c r="FK8" s="25" t="s">
        <v>67</v>
      </c>
      <c r="FL8" s="25" t="s">
        <v>67</v>
      </c>
      <c r="FM8" s="25" t="s">
        <v>67</v>
      </c>
      <c r="FN8" s="25" t="s">
        <v>67</v>
      </c>
      <c r="FO8" s="25" t="s">
        <v>67</v>
      </c>
      <c r="FP8" s="25" t="s">
        <v>67</v>
      </c>
      <c r="FQ8" s="25" t="s">
        <v>67</v>
      </c>
      <c r="FR8" s="25" t="s">
        <v>67</v>
      </c>
      <c r="FS8" s="25" t="s">
        <v>67</v>
      </c>
      <c r="FT8" s="25" t="s">
        <v>67</v>
      </c>
      <c r="FU8" s="25" t="s">
        <v>67</v>
      </c>
      <c r="FV8" s="25" t="s">
        <v>67</v>
      </c>
      <c r="FW8" s="25" t="s">
        <v>67</v>
      </c>
      <c r="FX8" s="25" t="s">
        <v>67</v>
      </c>
      <c r="FY8" s="25" t="s">
        <v>67</v>
      </c>
      <c r="FZ8" s="25" t="s">
        <v>67</v>
      </c>
      <c r="GA8" s="25" t="s">
        <v>67</v>
      </c>
      <c r="GB8" s="25" t="s">
        <v>67</v>
      </c>
      <c r="GC8" s="25" t="s">
        <v>67</v>
      </c>
      <c r="GD8" s="25" t="s">
        <v>67</v>
      </c>
      <c r="GE8" s="25" t="s">
        <v>67</v>
      </c>
      <c r="GF8" s="25" t="s">
        <v>67</v>
      </c>
      <c r="GG8" s="25" t="s">
        <v>67</v>
      </c>
      <c r="GH8" s="25" t="s">
        <v>67</v>
      </c>
      <c r="GI8" s="25" t="s">
        <v>67</v>
      </c>
      <c r="GJ8" s="25" t="s">
        <v>67</v>
      </c>
      <c r="GK8" s="25" t="s">
        <v>67</v>
      </c>
      <c r="GL8" s="25" t="s">
        <v>67</v>
      </c>
      <c r="GM8" s="25" t="s">
        <v>67</v>
      </c>
      <c r="GN8" s="25" t="s">
        <v>67</v>
      </c>
      <c r="GO8" s="25" t="s">
        <v>67</v>
      </c>
      <c r="GP8" s="25" t="s">
        <v>67</v>
      </c>
      <c r="GQ8" s="25" t="s">
        <v>67</v>
      </c>
      <c r="GR8" s="25" t="s">
        <v>67</v>
      </c>
      <c r="GS8" s="25" t="s">
        <v>67</v>
      </c>
      <c r="GT8" s="25" t="s">
        <v>67</v>
      </c>
      <c r="GU8" s="25" t="s">
        <v>67</v>
      </c>
      <c r="GV8" s="25" t="s">
        <v>67</v>
      </c>
      <c r="GW8" s="25" t="s">
        <v>68</v>
      </c>
      <c r="GX8" s="25" t="s">
        <v>68</v>
      </c>
      <c r="GY8" s="25" t="s">
        <v>68</v>
      </c>
      <c r="GZ8" s="25" t="s">
        <v>68</v>
      </c>
      <c r="HA8" s="25" t="s">
        <v>68</v>
      </c>
      <c r="HB8" s="25" t="s">
        <v>68</v>
      </c>
      <c r="HC8" s="25" t="s">
        <v>68</v>
      </c>
      <c r="HD8" s="25" t="s">
        <v>68</v>
      </c>
      <c r="HE8" s="25" t="s">
        <v>68</v>
      </c>
      <c r="HF8" s="25" t="s">
        <v>68</v>
      </c>
      <c r="HG8" s="25" t="s">
        <v>68</v>
      </c>
      <c r="HH8" s="25" t="s">
        <v>69</v>
      </c>
      <c r="HI8" s="25" t="s">
        <v>69</v>
      </c>
      <c r="HJ8" s="25" t="s">
        <v>69</v>
      </c>
      <c r="HK8" s="25" t="s">
        <v>69</v>
      </c>
      <c r="HL8" s="25" t="s">
        <v>69</v>
      </c>
      <c r="HM8" s="25" t="s">
        <v>69</v>
      </c>
      <c r="HN8" s="25" t="s">
        <v>69</v>
      </c>
      <c r="HO8" s="25" t="s">
        <v>69</v>
      </c>
      <c r="HP8" s="25" t="s">
        <v>69</v>
      </c>
      <c r="HQ8" s="25" t="s">
        <v>69</v>
      </c>
      <c r="HR8" s="25" t="s">
        <v>69</v>
      </c>
      <c r="HS8" s="25" t="s">
        <v>69</v>
      </c>
      <c r="HT8" s="25" t="s">
        <v>69</v>
      </c>
      <c r="HU8" s="25" t="s">
        <v>69</v>
      </c>
      <c r="HV8" s="25" t="s">
        <v>69</v>
      </c>
      <c r="HW8" s="25" t="s">
        <v>69</v>
      </c>
      <c r="HX8" s="25" t="s">
        <v>69</v>
      </c>
      <c r="HY8" s="25" t="s">
        <v>69</v>
      </c>
      <c r="HZ8" s="25" t="s">
        <v>69</v>
      </c>
      <c r="IA8" s="25" t="s">
        <v>69</v>
      </c>
      <c r="IB8" s="25" t="s">
        <v>70</v>
      </c>
      <c r="IC8" s="25" t="s">
        <v>70</v>
      </c>
      <c r="ID8" s="25" t="s">
        <v>70</v>
      </c>
      <c r="IE8" s="25" t="s">
        <v>70</v>
      </c>
      <c r="IF8" s="25" t="s">
        <v>70</v>
      </c>
      <c r="IG8" s="315"/>
      <c r="IH8" s="315"/>
      <c r="II8" s="315"/>
      <c r="IJ8" s="115"/>
      <c r="IK8" s="298" t="s">
        <v>144</v>
      </c>
      <c r="IL8" s="298"/>
      <c r="IM8" s="298"/>
      <c r="IN8" s="298"/>
      <c r="IO8" s="298" t="s">
        <v>145</v>
      </c>
      <c r="IP8" s="298"/>
      <c r="IQ8" s="298"/>
      <c r="IR8" s="298"/>
      <c r="IS8" s="298" t="s">
        <v>146</v>
      </c>
      <c r="IT8" s="298"/>
      <c r="IU8" s="298"/>
      <c r="IV8" s="298"/>
      <c r="IW8" s="298" t="s">
        <v>147</v>
      </c>
      <c r="IX8" s="298"/>
      <c r="IY8" s="298"/>
      <c r="IZ8" s="298"/>
      <c r="JA8" s="298" t="s">
        <v>148</v>
      </c>
      <c r="JB8" s="298"/>
      <c r="JC8" s="298"/>
      <c r="JD8" s="298"/>
      <c r="JE8" s="298" t="s">
        <v>149</v>
      </c>
      <c r="JF8" s="298"/>
      <c r="JG8" s="298"/>
      <c r="JH8" s="298"/>
      <c r="JI8" s="298" t="s">
        <v>150</v>
      </c>
      <c r="JJ8" s="298"/>
      <c r="JK8" s="298"/>
      <c r="JL8" s="298"/>
      <c r="JM8" s="298" t="s">
        <v>151</v>
      </c>
      <c r="JN8" s="298"/>
      <c r="JO8" s="298"/>
      <c r="JP8" s="298"/>
      <c r="JQ8" s="298" t="s">
        <v>163</v>
      </c>
      <c r="JR8" s="298"/>
      <c r="JS8" s="298"/>
      <c r="JT8" s="298"/>
      <c r="JU8" s="298" t="s">
        <v>162</v>
      </c>
      <c r="JV8" s="298"/>
      <c r="JW8" s="298"/>
      <c r="JX8" s="298"/>
      <c r="JY8" s="68">
        <v>7.0000000000000007E-2</v>
      </c>
      <c r="JZ8" s="69">
        <v>0.22</v>
      </c>
      <c r="KA8" s="70">
        <v>7.0000000000000007E-2</v>
      </c>
      <c r="KB8" s="71">
        <v>0.14000000000000001</v>
      </c>
      <c r="KC8" s="72">
        <v>0.14000000000000001</v>
      </c>
      <c r="KD8" s="73">
        <v>0.22</v>
      </c>
      <c r="KE8" s="74">
        <v>0.14000000000000001</v>
      </c>
      <c r="KF8" s="75">
        <v>0.78</v>
      </c>
      <c r="KG8" s="76">
        <v>0.05</v>
      </c>
      <c r="KH8" s="77">
        <v>0.15</v>
      </c>
      <c r="KI8" s="78">
        <v>0.02</v>
      </c>
    </row>
    <row r="9" spans="1:297" ht="89.25" x14ac:dyDescent="0.25">
      <c r="A9" s="35" t="s">
        <v>65</v>
      </c>
      <c r="B9" s="35" t="s">
        <v>0</v>
      </c>
      <c r="C9" s="22" t="s">
        <v>59</v>
      </c>
      <c r="D9" s="35" t="s">
        <v>3</v>
      </c>
      <c r="E9" s="35" t="s">
        <v>4</v>
      </c>
      <c r="F9" s="35" t="s">
        <v>60</v>
      </c>
      <c r="G9" s="35" t="s">
        <v>61</v>
      </c>
      <c r="H9" s="35" t="s">
        <v>6</v>
      </c>
      <c r="I9" s="35" t="s">
        <v>8</v>
      </c>
      <c r="J9" s="35" t="s">
        <v>9</v>
      </c>
      <c r="K9" s="35" t="s">
        <v>10</v>
      </c>
      <c r="L9" s="35" t="s">
        <v>11</v>
      </c>
      <c r="M9" s="35" t="s">
        <v>12</v>
      </c>
      <c r="N9" s="35" t="s">
        <v>13</v>
      </c>
      <c r="O9" s="35" t="s">
        <v>155</v>
      </c>
      <c r="P9" s="35" t="s">
        <v>15</v>
      </c>
      <c r="Q9" s="35" t="s">
        <v>62</v>
      </c>
      <c r="R9" s="35" t="s">
        <v>17</v>
      </c>
      <c r="S9" s="35" t="s">
        <v>156</v>
      </c>
      <c r="T9" s="35" t="s">
        <v>18</v>
      </c>
      <c r="U9" s="35" t="s">
        <v>19</v>
      </c>
      <c r="V9" s="35" t="s">
        <v>279</v>
      </c>
      <c r="W9" s="35" t="s">
        <v>63</v>
      </c>
      <c r="X9" s="35" t="s">
        <v>64</v>
      </c>
      <c r="Y9" s="35" t="s">
        <v>22</v>
      </c>
      <c r="Z9" s="35" t="s">
        <v>23</v>
      </c>
      <c r="AA9" s="35" t="s">
        <v>280</v>
      </c>
      <c r="AB9" s="35" t="s">
        <v>24</v>
      </c>
      <c r="AC9" s="35" t="s">
        <v>26</v>
      </c>
      <c r="AD9" s="34" t="s">
        <v>286</v>
      </c>
      <c r="AE9" s="34" t="s">
        <v>287</v>
      </c>
      <c r="AF9" s="34" t="s">
        <v>288</v>
      </c>
      <c r="AG9" s="34" t="s">
        <v>166</v>
      </c>
      <c r="AH9" s="34" t="s">
        <v>332</v>
      </c>
      <c r="AI9" s="34" t="s">
        <v>333</v>
      </c>
      <c r="AJ9" s="52" t="s">
        <v>177</v>
      </c>
      <c r="AK9" s="34" t="s">
        <v>178</v>
      </c>
      <c r="AL9" s="34" t="s">
        <v>294</v>
      </c>
      <c r="AM9" s="34" t="s">
        <v>180</v>
      </c>
      <c r="AN9" s="34" t="s">
        <v>296</v>
      </c>
      <c r="AO9" s="34" t="s">
        <v>182</v>
      </c>
      <c r="AP9" s="34" t="s">
        <v>184</v>
      </c>
      <c r="AQ9" s="34" t="s">
        <v>186</v>
      </c>
      <c r="AR9" s="34" t="s">
        <v>187</v>
      </c>
      <c r="AS9" s="34" t="s">
        <v>302</v>
      </c>
      <c r="AT9" s="34" t="s">
        <v>188</v>
      </c>
      <c r="AU9" s="52" t="s">
        <v>271</v>
      </c>
      <c r="AV9" s="34" t="s">
        <v>189</v>
      </c>
      <c r="AW9" s="34" t="s">
        <v>299</v>
      </c>
      <c r="AX9" s="34" t="s">
        <v>300</v>
      </c>
      <c r="AY9" s="34" t="s">
        <v>58</v>
      </c>
      <c r="AZ9" s="34" t="s">
        <v>272</v>
      </c>
      <c r="BA9" s="40" t="s">
        <v>286</v>
      </c>
      <c r="BB9" s="40" t="s">
        <v>287</v>
      </c>
      <c r="BC9" s="40" t="s">
        <v>288</v>
      </c>
      <c r="BD9" s="40" t="s">
        <v>166</v>
      </c>
      <c r="BE9" s="40" t="s">
        <v>167</v>
      </c>
      <c r="BF9" s="40" t="s">
        <v>168</v>
      </c>
      <c r="BG9" s="40" t="s">
        <v>169</v>
      </c>
      <c r="BH9" s="40" t="s">
        <v>170</v>
      </c>
      <c r="BI9" s="40" t="s">
        <v>171</v>
      </c>
      <c r="BJ9" s="52" t="s">
        <v>172</v>
      </c>
      <c r="BK9" s="52" t="s">
        <v>173</v>
      </c>
      <c r="BL9" s="40" t="s">
        <v>174</v>
      </c>
      <c r="BM9" s="52" t="s">
        <v>175</v>
      </c>
      <c r="BN9" s="52" t="s">
        <v>176</v>
      </c>
      <c r="BO9" s="52" t="s">
        <v>177</v>
      </c>
      <c r="BP9" s="40" t="s">
        <v>178</v>
      </c>
      <c r="BQ9" s="40" t="s">
        <v>294</v>
      </c>
      <c r="BR9" s="40" t="s">
        <v>180</v>
      </c>
      <c r="BS9" s="40" t="s">
        <v>296</v>
      </c>
      <c r="BT9" s="40" t="s">
        <v>182</v>
      </c>
      <c r="BU9" s="40" t="s">
        <v>184</v>
      </c>
      <c r="BV9" s="40" t="s">
        <v>186</v>
      </c>
      <c r="BW9" s="40" t="s">
        <v>187</v>
      </c>
      <c r="BX9" s="40" t="s">
        <v>302</v>
      </c>
      <c r="BY9" s="40" t="s">
        <v>188</v>
      </c>
      <c r="BZ9" s="52" t="s">
        <v>304</v>
      </c>
      <c r="CA9" s="40" t="s">
        <v>190</v>
      </c>
      <c r="CB9" s="40" t="s">
        <v>299</v>
      </c>
      <c r="CC9" s="40" t="s">
        <v>300</v>
      </c>
      <c r="CD9" s="40" t="s">
        <v>58</v>
      </c>
      <c r="CE9" s="40" t="s">
        <v>273</v>
      </c>
      <c r="CF9" s="42" t="s">
        <v>334</v>
      </c>
      <c r="CG9" s="42" t="s">
        <v>335</v>
      </c>
      <c r="CH9" s="42" t="s">
        <v>336</v>
      </c>
      <c r="CI9" s="42" t="s">
        <v>191</v>
      </c>
      <c r="CJ9" s="42" t="s">
        <v>192</v>
      </c>
      <c r="CK9" s="42" t="s">
        <v>193</v>
      </c>
      <c r="CL9" s="42" t="s">
        <v>194</v>
      </c>
      <c r="CM9" s="42" t="s">
        <v>195</v>
      </c>
      <c r="CN9" s="42" t="s">
        <v>196</v>
      </c>
      <c r="CO9" s="52" t="s">
        <v>197</v>
      </c>
      <c r="CP9" s="52" t="s">
        <v>198</v>
      </c>
      <c r="CQ9" s="42" t="s">
        <v>199</v>
      </c>
      <c r="CR9" s="52" t="s">
        <v>200</v>
      </c>
      <c r="CS9" s="52" t="s">
        <v>201</v>
      </c>
      <c r="CT9" s="52" t="s">
        <v>202</v>
      </c>
      <c r="CU9" s="42" t="s">
        <v>203</v>
      </c>
      <c r="CV9" s="42" t="s">
        <v>337</v>
      </c>
      <c r="CW9" s="42" t="s">
        <v>204</v>
      </c>
      <c r="CX9" s="42" t="s">
        <v>338</v>
      </c>
      <c r="CY9" s="42" t="s">
        <v>205</v>
      </c>
      <c r="CZ9" s="42" t="s">
        <v>206</v>
      </c>
      <c r="DA9" s="42" t="s">
        <v>207</v>
      </c>
      <c r="DB9" s="42" t="s">
        <v>208</v>
      </c>
      <c r="DC9" s="42" t="s">
        <v>339</v>
      </c>
      <c r="DD9" s="42" t="s">
        <v>209</v>
      </c>
      <c r="DE9" s="52" t="s">
        <v>340</v>
      </c>
      <c r="DF9" s="42" t="s">
        <v>210</v>
      </c>
      <c r="DG9" s="42" t="s">
        <v>341</v>
      </c>
      <c r="DH9" s="42" t="s">
        <v>342</v>
      </c>
      <c r="DI9" s="42" t="s">
        <v>211</v>
      </c>
      <c r="DJ9" s="42" t="s">
        <v>274</v>
      </c>
      <c r="DK9" s="41" t="s">
        <v>212</v>
      </c>
      <c r="DL9" s="41" t="s">
        <v>213</v>
      </c>
      <c r="DM9" s="41" t="s">
        <v>214</v>
      </c>
      <c r="DN9" s="41" t="s">
        <v>215</v>
      </c>
      <c r="DO9" s="41" t="s">
        <v>216</v>
      </c>
      <c r="DP9" s="41" t="s">
        <v>217</v>
      </c>
      <c r="DQ9" s="41" t="s">
        <v>218</v>
      </c>
      <c r="DR9" s="41" t="s">
        <v>219</v>
      </c>
      <c r="DS9" s="41" t="s">
        <v>220</v>
      </c>
      <c r="DT9" s="41" t="s">
        <v>221</v>
      </c>
      <c r="DU9" s="41" t="s">
        <v>222</v>
      </c>
      <c r="DV9" s="41" t="s">
        <v>223</v>
      </c>
      <c r="DW9" s="41" t="s">
        <v>86</v>
      </c>
      <c r="DX9" s="41" t="s">
        <v>87</v>
      </c>
      <c r="DY9" s="41" t="s">
        <v>88</v>
      </c>
      <c r="DZ9" s="41" t="s">
        <v>224</v>
      </c>
      <c r="EA9" s="41" t="s">
        <v>225</v>
      </c>
      <c r="EB9" s="41" t="s">
        <v>226</v>
      </c>
      <c r="EC9" s="41" t="s">
        <v>89</v>
      </c>
      <c r="ED9" s="41" t="s">
        <v>90</v>
      </c>
      <c r="EE9" s="41" t="s">
        <v>91</v>
      </c>
      <c r="EF9" s="41" t="s">
        <v>92</v>
      </c>
      <c r="EG9" s="41" t="s">
        <v>93</v>
      </c>
      <c r="EH9" s="41" t="s">
        <v>94</v>
      </c>
      <c r="EI9" s="41" t="s">
        <v>95</v>
      </c>
      <c r="EJ9" s="41" t="s">
        <v>96</v>
      </c>
      <c r="EK9" s="41" t="s">
        <v>97</v>
      </c>
      <c r="EL9" s="30" t="s">
        <v>53</v>
      </c>
      <c r="EM9" s="41" t="s">
        <v>98</v>
      </c>
      <c r="EN9" s="41" t="s">
        <v>99</v>
      </c>
      <c r="EO9" s="41" t="s">
        <v>100</v>
      </c>
      <c r="EP9" s="41" t="s">
        <v>101</v>
      </c>
      <c r="EQ9" s="41" t="s">
        <v>227</v>
      </c>
      <c r="ER9" s="41" t="s">
        <v>228</v>
      </c>
      <c r="ES9" s="41" t="s">
        <v>229</v>
      </c>
      <c r="ET9" s="41" t="s">
        <v>230</v>
      </c>
      <c r="EU9" s="41" t="s">
        <v>231</v>
      </c>
      <c r="EV9" s="41" t="s">
        <v>232</v>
      </c>
      <c r="EW9" s="41" t="s">
        <v>233</v>
      </c>
      <c r="EX9" s="41" t="s">
        <v>234</v>
      </c>
      <c r="EY9" s="41" t="s">
        <v>235</v>
      </c>
      <c r="EZ9" s="41" t="s">
        <v>236</v>
      </c>
      <c r="FA9" s="41" t="s">
        <v>310</v>
      </c>
      <c r="FB9" s="41" t="s">
        <v>237</v>
      </c>
      <c r="FC9" s="41" t="s">
        <v>238</v>
      </c>
      <c r="FD9" s="41" t="s">
        <v>102</v>
      </c>
      <c r="FE9" s="41" t="s">
        <v>103</v>
      </c>
      <c r="FF9" s="41" t="s">
        <v>104</v>
      </c>
      <c r="FG9" s="41" t="s">
        <v>105</v>
      </c>
      <c r="FH9" s="41" t="s">
        <v>106</v>
      </c>
      <c r="FI9" s="41" t="s">
        <v>107</v>
      </c>
      <c r="FJ9" s="41" t="s">
        <v>239</v>
      </c>
      <c r="FK9" s="41" t="s">
        <v>240</v>
      </c>
      <c r="FL9" s="41" t="s">
        <v>241</v>
      </c>
      <c r="FM9" s="41" t="s">
        <v>242</v>
      </c>
      <c r="FN9" s="41" t="s">
        <v>243</v>
      </c>
      <c r="FO9" s="41" t="s">
        <v>244</v>
      </c>
      <c r="FP9" s="41" t="s">
        <v>245</v>
      </c>
      <c r="FQ9" s="41" t="s">
        <v>246</v>
      </c>
      <c r="FR9" s="51" t="s">
        <v>247</v>
      </c>
      <c r="FS9" s="51" t="s">
        <v>248</v>
      </c>
      <c r="FT9" s="51" t="s">
        <v>249</v>
      </c>
      <c r="FU9" s="51" t="s">
        <v>250</v>
      </c>
      <c r="FV9" s="51" t="s">
        <v>251</v>
      </c>
      <c r="FW9" s="51" t="s">
        <v>258</v>
      </c>
      <c r="FX9" s="51" t="s">
        <v>259</v>
      </c>
      <c r="FY9" s="41" t="s">
        <v>252</v>
      </c>
      <c r="FZ9" s="51" t="s">
        <v>253</v>
      </c>
      <c r="GA9" s="51" t="s">
        <v>254</v>
      </c>
      <c r="GB9" s="51" t="s">
        <v>255</v>
      </c>
      <c r="GC9" s="51" t="s">
        <v>256</v>
      </c>
      <c r="GD9" s="51" t="s">
        <v>257</v>
      </c>
      <c r="GE9" s="51" t="s">
        <v>260</v>
      </c>
      <c r="GF9" s="51" t="s">
        <v>108</v>
      </c>
      <c r="GG9" s="51" t="s">
        <v>109</v>
      </c>
      <c r="GH9" s="51" t="s">
        <v>270</v>
      </c>
      <c r="GI9" s="41" t="s">
        <v>261</v>
      </c>
      <c r="GJ9" s="41" t="s">
        <v>262</v>
      </c>
      <c r="GK9" s="41" t="s">
        <v>263</v>
      </c>
      <c r="GL9" s="41" t="s">
        <v>264</v>
      </c>
      <c r="GM9" s="41" t="s">
        <v>265</v>
      </c>
      <c r="GN9" s="41" t="s">
        <v>110</v>
      </c>
      <c r="GO9" s="41" t="s">
        <v>111</v>
      </c>
      <c r="GP9" s="41" t="s">
        <v>112</v>
      </c>
      <c r="GQ9" s="41" t="s">
        <v>113</v>
      </c>
      <c r="GR9" s="41" t="s">
        <v>114</v>
      </c>
      <c r="GS9" s="41" t="s">
        <v>115</v>
      </c>
      <c r="GT9" s="41" t="s">
        <v>116</v>
      </c>
      <c r="GU9" s="41" t="s">
        <v>117</v>
      </c>
      <c r="GV9" s="41" t="s">
        <v>118</v>
      </c>
      <c r="GW9" s="41" t="s">
        <v>119</v>
      </c>
      <c r="GX9" s="41" t="s">
        <v>120</v>
      </c>
      <c r="GY9" s="41" t="s">
        <v>266</v>
      </c>
      <c r="GZ9" s="41" t="s">
        <v>121</v>
      </c>
      <c r="HA9" s="41" t="s">
        <v>122</v>
      </c>
      <c r="HB9" s="51" t="s">
        <v>123</v>
      </c>
      <c r="HC9" s="51" t="s">
        <v>124</v>
      </c>
      <c r="HD9" s="51" t="s">
        <v>267</v>
      </c>
      <c r="HE9" s="51" t="s">
        <v>268</v>
      </c>
      <c r="HF9" s="51" t="s">
        <v>269</v>
      </c>
      <c r="HG9" s="51" t="s">
        <v>305</v>
      </c>
      <c r="HH9" s="41" t="s">
        <v>125</v>
      </c>
      <c r="HI9" s="41" t="s">
        <v>126</v>
      </c>
      <c r="HJ9" s="41" t="s">
        <v>127</v>
      </c>
      <c r="HK9" s="41" t="s">
        <v>128</v>
      </c>
      <c r="HL9" s="41" t="s">
        <v>129</v>
      </c>
      <c r="HM9" s="41" t="s">
        <v>130</v>
      </c>
      <c r="HN9" s="41" t="s">
        <v>131</v>
      </c>
      <c r="HO9" s="41" t="s">
        <v>132</v>
      </c>
      <c r="HP9" s="41" t="s">
        <v>133</v>
      </c>
      <c r="HQ9" s="41" t="s">
        <v>134</v>
      </c>
      <c r="HR9" s="41" t="s">
        <v>135</v>
      </c>
      <c r="HS9" s="41" t="s">
        <v>136</v>
      </c>
      <c r="HT9" s="41" t="s">
        <v>307</v>
      </c>
      <c r="HU9" s="41" t="s">
        <v>308</v>
      </c>
      <c r="HV9" s="41" t="s">
        <v>137</v>
      </c>
      <c r="HW9" s="41" t="s">
        <v>138</v>
      </c>
      <c r="HX9" s="41" t="s">
        <v>139</v>
      </c>
      <c r="HY9" s="41" t="s">
        <v>140</v>
      </c>
      <c r="HZ9" s="41" t="s">
        <v>164</v>
      </c>
      <c r="IA9" s="41" t="s">
        <v>165</v>
      </c>
      <c r="IB9" s="41" t="s">
        <v>141</v>
      </c>
      <c r="IC9" s="41" t="s">
        <v>142</v>
      </c>
      <c r="ID9" s="41" t="s">
        <v>275</v>
      </c>
      <c r="IE9" s="41" t="s">
        <v>276</v>
      </c>
      <c r="IF9" s="41" t="s">
        <v>277</v>
      </c>
      <c r="IG9" s="116" t="s">
        <v>345</v>
      </c>
      <c r="IH9" s="116" t="s">
        <v>346</v>
      </c>
      <c r="II9" s="116" t="s">
        <v>347</v>
      </c>
      <c r="IJ9" s="35" t="s">
        <v>143</v>
      </c>
      <c r="IK9" s="35" t="s">
        <v>79</v>
      </c>
      <c r="IL9" s="35" t="s">
        <v>71</v>
      </c>
      <c r="IM9" s="35" t="s">
        <v>73</v>
      </c>
      <c r="IN9" s="35" t="s">
        <v>74</v>
      </c>
      <c r="IO9" s="35" t="s">
        <v>80</v>
      </c>
      <c r="IP9" s="35" t="s">
        <v>71</v>
      </c>
      <c r="IQ9" s="35" t="s">
        <v>73</v>
      </c>
      <c r="IR9" s="35" t="s">
        <v>74</v>
      </c>
      <c r="IS9" s="35" t="s">
        <v>81</v>
      </c>
      <c r="IT9" s="35" t="s">
        <v>71</v>
      </c>
      <c r="IU9" s="35" t="s">
        <v>73</v>
      </c>
      <c r="IV9" s="35" t="s">
        <v>74</v>
      </c>
      <c r="IW9" s="35" t="s">
        <v>82</v>
      </c>
      <c r="IX9" s="35" t="s">
        <v>71</v>
      </c>
      <c r="IY9" s="35" t="s">
        <v>73</v>
      </c>
      <c r="IZ9" s="35" t="s">
        <v>74</v>
      </c>
      <c r="JA9" s="35" t="s">
        <v>79</v>
      </c>
      <c r="JB9" s="35" t="s">
        <v>71</v>
      </c>
      <c r="JC9" s="35" t="s">
        <v>75</v>
      </c>
      <c r="JD9" s="35" t="s">
        <v>74</v>
      </c>
      <c r="JE9" s="35" t="s">
        <v>80</v>
      </c>
      <c r="JF9" s="35" t="s">
        <v>71</v>
      </c>
      <c r="JG9" s="35" t="s">
        <v>75</v>
      </c>
      <c r="JH9" s="35" t="s">
        <v>74</v>
      </c>
      <c r="JI9" s="35" t="s">
        <v>81</v>
      </c>
      <c r="JJ9" s="35" t="s">
        <v>71</v>
      </c>
      <c r="JK9" s="35" t="s">
        <v>75</v>
      </c>
      <c r="JL9" s="35" t="s">
        <v>74</v>
      </c>
      <c r="JM9" s="35" t="s">
        <v>82</v>
      </c>
      <c r="JN9" s="35" t="s">
        <v>71</v>
      </c>
      <c r="JO9" s="35" t="s">
        <v>75</v>
      </c>
      <c r="JP9" s="35" t="s">
        <v>74</v>
      </c>
      <c r="JQ9" s="35" t="s">
        <v>160</v>
      </c>
      <c r="JR9" s="35" t="s">
        <v>71</v>
      </c>
      <c r="JS9" s="35" t="s">
        <v>75</v>
      </c>
      <c r="JT9" s="35" t="s">
        <v>74</v>
      </c>
      <c r="JU9" s="35" t="s">
        <v>161</v>
      </c>
      <c r="JV9" s="35" t="s">
        <v>71</v>
      </c>
      <c r="JW9" s="35" t="s">
        <v>75</v>
      </c>
      <c r="JX9" s="35" t="s">
        <v>74</v>
      </c>
      <c r="JY9" s="79" t="s">
        <v>312</v>
      </c>
      <c r="JZ9" s="80" t="s">
        <v>313</v>
      </c>
      <c r="KA9" s="81" t="s">
        <v>314</v>
      </c>
      <c r="KB9" s="82" t="s">
        <v>315</v>
      </c>
      <c r="KC9" s="83" t="s">
        <v>316</v>
      </c>
      <c r="KD9" s="84" t="s">
        <v>317</v>
      </c>
      <c r="KE9" s="40" t="s">
        <v>318</v>
      </c>
      <c r="KF9" s="85" t="s">
        <v>319</v>
      </c>
      <c r="KG9" s="86" t="s">
        <v>320</v>
      </c>
      <c r="KH9" s="87" t="s">
        <v>321</v>
      </c>
      <c r="KI9" s="109" t="s">
        <v>70</v>
      </c>
      <c r="KJ9" s="110" t="s">
        <v>322</v>
      </c>
      <c r="KK9" s="111" t="s">
        <v>323</v>
      </c>
    </row>
    <row r="10" spans="1:297" ht="120" customHeight="1" x14ac:dyDescent="0.25">
      <c r="A10" s="27">
        <f>+Registro!C1</f>
        <v>0</v>
      </c>
      <c r="B10" s="29">
        <f>+Registro!E1</f>
        <v>0</v>
      </c>
      <c r="C10" s="59">
        <f>+Registro!G1</f>
        <v>0</v>
      </c>
      <c r="D10" s="26" t="str">
        <f>+Registro!A4</f>
        <v/>
      </c>
      <c r="E10" s="29" t="str">
        <f>+Registro!C4</f>
        <v/>
      </c>
      <c r="F10" s="26" t="str">
        <f>+Registro!I4</f>
        <v/>
      </c>
      <c r="G10" s="28" t="str">
        <f>+Registro!A6</f>
        <v/>
      </c>
      <c r="H10" s="28" t="str">
        <f>+Registro!E6</f>
        <v/>
      </c>
      <c r="I10" s="28" t="str">
        <f>+Registro!A8</f>
        <v/>
      </c>
      <c r="J10" s="31" t="str">
        <f>+Registro!E8</f>
        <v/>
      </c>
      <c r="K10" s="26" t="str">
        <f>+Registro!H8</f>
        <v/>
      </c>
      <c r="L10" s="26" t="str">
        <f>+Registro!A10</f>
        <v/>
      </c>
      <c r="M10" s="26" t="str">
        <f>+Registro!D10</f>
        <v/>
      </c>
      <c r="N10" s="32" t="str">
        <f>+Registro!G10</f>
        <v/>
      </c>
      <c r="O10" s="26" t="str">
        <f>+Registro!A13</f>
        <v/>
      </c>
      <c r="P10" s="26" t="str">
        <f>+Registro!B13</f>
        <v/>
      </c>
      <c r="Q10" s="26" t="str">
        <f>+Registro!E13</f>
        <v/>
      </c>
      <c r="R10" s="26" t="str">
        <f>+Registro!G13</f>
        <v/>
      </c>
      <c r="S10" s="26" t="str">
        <f>+Registro!I13</f>
        <v/>
      </c>
      <c r="T10" s="26" t="str">
        <f>+Registro!A15</f>
        <v/>
      </c>
      <c r="U10" s="26" t="str">
        <f>+Registro!C15</f>
        <v/>
      </c>
      <c r="V10" s="27" t="str">
        <f>+Registro!E15</f>
        <v/>
      </c>
      <c r="W10" s="27" t="str">
        <f>+Registro!G15</f>
        <v/>
      </c>
      <c r="X10" s="27" t="str">
        <f>+Registro!I15</f>
        <v/>
      </c>
      <c r="Y10" s="33" t="str">
        <f>+Registro!A17</f>
        <v/>
      </c>
      <c r="Z10" s="27" t="str">
        <f>+Registro!C17</f>
        <v/>
      </c>
      <c r="AA10" s="27" t="str">
        <f>+Registro!H17</f>
        <v/>
      </c>
      <c r="AB10" s="29">
        <f>+Registro!C19</f>
        <v>0</v>
      </c>
      <c r="AC10" s="29">
        <f>+Registro!H19</f>
        <v>0</v>
      </c>
      <c r="AD10" s="26" t="str">
        <f>+Registro!I21</f>
        <v>Valide todas las variables</v>
      </c>
      <c r="AE10" s="26" t="str">
        <f>+Registro!I26</f>
        <v>Valide todas las variables</v>
      </c>
      <c r="AF10" s="26" t="str">
        <f>+Registro!I36</f>
        <v>Valide todas las variables</v>
      </c>
      <c r="AG10" s="26" t="str">
        <f>+Registro!I40</f>
        <v>Valide todas las variables</v>
      </c>
      <c r="AH10" s="26" t="str">
        <f>+Registro!I44</f>
        <v>Valide todas las variables</v>
      </c>
      <c r="AI10" s="26" t="str">
        <f>+Registro!I85</f>
        <v>Valide todas las variables</v>
      </c>
      <c r="AJ10" s="52"/>
      <c r="AK10" s="26" t="str">
        <f>+Registro!I88</f>
        <v>Valide todas las variables</v>
      </c>
      <c r="AL10" s="26" t="str">
        <f>+Registro!I94</f>
        <v>Valide todas las variables</v>
      </c>
      <c r="AM10" s="26" t="str">
        <f>+Registro!I103</f>
        <v>Valide todas las variables</v>
      </c>
      <c r="AN10" s="26" t="str">
        <f>+Registro!I107</f>
        <v>Valide todas las variables</v>
      </c>
      <c r="AO10" s="26" t="str">
        <f>+Registro!I116</f>
        <v>Valide todas las variables</v>
      </c>
      <c r="AP10" s="26" t="str">
        <f>+Registro!I120</f>
        <v>Valide todas las variables</v>
      </c>
      <c r="AQ10" s="26" t="str">
        <f>+Registro!I129</f>
        <v>Valide todas las variables</v>
      </c>
      <c r="AR10" s="26" t="str">
        <f>+Registro!I135</f>
        <v>Valide todas las variables</v>
      </c>
      <c r="AS10" s="26" t="str">
        <f>+Registro!I139</f>
        <v>Valide todas las variables</v>
      </c>
      <c r="AT10" s="26" t="str">
        <f>+Registro!I142</f>
        <v>Valide todas las variables</v>
      </c>
      <c r="AU10" s="52"/>
      <c r="AV10" s="26" t="str">
        <f>+Registro!I151</f>
        <v>Valide todas las variables</v>
      </c>
      <c r="AW10" s="26" t="str">
        <f>+Registro!I161</f>
        <v>Valide todas las variables</v>
      </c>
      <c r="AX10" s="26" t="str">
        <f>+Registro!I167</f>
        <v>Valide todas las variables</v>
      </c>
      <c r="AY10" s="26" t="str">
        <f>+Registro!I177</f>
        <v>Valide todas las variables</v>
      </c>
      <c r="AZ10" s="26" t="str">
        <f>+Registro!I185</f>
        <v>Valide todas las variables</v>
      </c>
      <c r="BA10" s="26" t="str">
        <f>+Registro!D22</f>
        <v>Valide todos los criterios</v>
      </c>
      <c r="BB10" s="26" t="str">
        <f>+Registro!D27</f>
        <v>Valide todos los criterios</v>
      </c>
      <c r="BC10" s="26" t="str">
        <f>+Registro!D37</f>
        <v>Valide todos los criterios</v>
      </c>
      <c r="BD10" s="26" t="str">
        <f>+Registro!D41</f>
        <v>Valide todos los criterios</v>
      </c>
      <c r="BE10" s="26" t="str">
        <f>+Registro!D45</f>
        <v>Valide todos los criterios</v>
      </c>
      <c r="BF10" s="26" t="str">
        <f>+Registro!D51</f>
        <v>Valide todos los criterios</v>
      </c>
      <c r="BG10" s="26" t="str">
        <f>+Registro!D54</f>
        <v>Valide todos los criterios</v>
      </c>
      <c r="BH10" s="26" t="str">
        <f>+Registro!D71</f>
        <v>Valide todos los criterios</v>
      </c>
      <c r="BI10" s="26" t="str">
        <f>+Registro!D78</f>
        <v>Valide todos los criterios</v>
      </c>
      <c r="BJ10" s="52"/>
      <c r="BK10" s="52"/>
      <c r="BL10" s="26" t="str">
        <f>+Registro!D86</f>
        <v>Valide todos los criterios</v>
      </c>
      <c r="BM10" s="52"/>
      <c r="BN10" s="52"/>
      <c r="BO10" s="52"/>
      <c r="BP10" s="26" t="str">
        <f>+Registro!D89</f>
        <v>Valide todos los criterios</v>
      </c>
      <c r="BQ10" s="26">
        <f>+Registro!D95</f>
        <v>0</v>
      </c>
      <c r="BR10" s="26" t="str">
        <f>+Registro!D104</f>
        <v>Valide todos los criterios</v>
      </c>
      <c r="BS10" s="26">
        <f>+Registro!D108</f>
        <v>0</v>
      </c>
      <c r="BT10" s="26" t="str">
        <f>+Registro!D117</f>
        <v>Valide todos los criterios</v>
      </c>
      <c r="BU10" s="26">
        <f>+Registro!D121</f>
        <v>0</v>
      </c>
      <c r="BV10" s="26" t="str">
        <f>+Registro!D130</f>
        <v>Valide todos los criterios</v>
      </c>
      <c r="BW10" s="26" t="str">
        <f>+Registro!D136</f>
        <v>Valide todos los criterios</v>
      </c>
      <c r="BX10" s="26" t="str">
        <f>+Registro!D140</f>
        <v>Valide todos los criterios</v>
      </c>
      <c r="BY10" s="26">
        <f>+Registro!D143</f>
        <v>0</v>
      </c>
      <c r="BZ10" s="52"/>
      <c r="CA10" s="26">
        <f>+Registro!D152</f>
        <v>0</v>
      </c>
      <c r="CB10" s="26" t="str">
        <f>+Registro!D162</f>
        <v>Valide todos los criterios</v>
      </c>
      <c r="CC10" s="26" t="str">
        <f>+Registro!D168</f>
        <v>Valide todos los criterios</v>
      </c>
      <c r="CD10" s="26" t="str">
        <f>+Registro!D178</f>
        <v>Valide todos los criterios</v>
      </c>
      <c r="CE10" s="26" t="str">
        <f>+Registro!D186</f>
        <v>Valide todos los criterios</v>
      </c>
      <c r="CF10" s="26">
        <f>+Registro!E23</f>
        <v>0</v>
      </c>
      <c r="CG10" s="26">
        <f>+Registro!E28</f>
        <v>0</v>
      </c>
      <c r="CH10" s="26">
        <f>+Registro!E38</f>
        <v>0</v>
      </c>
      <c r="CI10" s="26">
        <f>+Registro!E42</f>
        <v>0</v>
      </c>
      <c r="CJ10" s="26">
        <f>+Registro!E46</f>
        <v>0</v>
      </c>
      <c r="CK10" s="26">
        <f>+Registro!E52</f>
        <v>0</v>
      </c>
      <c r="CL10" s="26">
        <f>+Registro!E55</f>
        <v>0</v>
      </c>
      <c r="CM10" s="26">
        <f>+Registro!E72</f>
        <v>0</v>
      </c>
      <c r="CN10" s="26">
        <f>+Registro!E79</f>
        <v>0</v>
      </c>
      <c r="CO10" s="52"/>
      <c r="CP10" s="52"/>
      <c r="CQ10" s="26">
        <f>+Registro!E87</f>
        <v>0</v>
      </c>
      <c r="CR10" s="52"/>
      <c r="CS10" s="52"/>
      <c r="CT10" s="52"/>
      <c r="CU10" s="26">
        <f>+Registro!E90</f>
        <v>0</v>
      </c>
      <c r="CV10" s="26">
        <f>+Registro!E96</f>
        <v>0</v>
      </c>
      <c r="CW10" s="26">
        <f>+Registro!E105</f>
        <v>0</v>
      </c>
      <c r="CX10" s="26">
        <f>+Registro!E109</f>
        <v>0</v>
      </c>
      <c r="CY10" s="26">
        <f>+Registro!E118</f>
        <v>0</v>
      </c>
      <c r="CZ10" s="26">
        <f>+Registro!E122</f>
        <v>0</v>
      </c>
      <c r="DA10" s="26">
        <f>+Registro!E131</f>
        <v>0</v>
      </c>
      <c r="DB10" s="26">
        <f>+Registro!E137</f>
        <v>0</v>
      </c>
      <c r="DC10" s="26">
        <f>+Registro!E141</f>
        <v>0</v>
      </c>
      <c r="DD10" s="26">
        <f>+Registro!E144</f>
        <v>0</v>
      </c>
      <c r="DE10" s="52"/>
      <c r="DF10" s="26">
        <f>+Registro!E153</f>
        <v>0</v>
      </c>
      <c r="DG10" s="26">
        <f>+Registro!E163</f>
        <v>0</v>
      </c>
      <c r="DH10" s="26">
        <f>+Registro!E169</f>
        <v>0</v>
      </c>
      <c r="DI10" s="26">
        <f>+Registro!E179</f>
        <v>0</v>
      </c>
      <c r="DJ10" s="26">
        <f>+Registro!E187</f>
        <v>0</v>
      </c>
      <c r="DK10" s="26">
        <f>+Registro!C22</f>
        <v>0</v>
      </c>
      <c r="DL10" s="26">
        <f>+Registro!C23</f>
        <v>0</v>
      </c>
      <c r="DM10" s="26">
        <f>+Registro!C24</f>
        <v>0</v>
      </c>
      <c r="DN10" s="26">
        <f>+Registro!C25</f>
        <v>0</v>
      </c>
      <c r="DO10" s="26">
        <f>+Registro!C27</f>
        <v>0</v>
      </c>
      <c r="DP10" s="26">
        <f>+Registro!C28</f>
        <v>0</v>
      </c>
      <c r="DQ10" s="26">
        <f>+Registro!C29</f>
        <v>0</v>
      </c>
      <c r="DR10" s="26">
        <f>+Registro!C30</f>
        <v>0</v>
      </c>
      <c r="DS10" s="26">
        <f>+Registro!C31</f>
        <v>0</v>
      </c>
      <c r="DT10" s="26">
        <f>+Registro!C32</f>
        <v>0</v>
      </c>
      <c r="DU10" s="26">
        <f>+Registro!C33</f>
        <v>0</v>
      </c>
      <c r="DV10" s="26">
        <f>+Registro!C34</f>
        <v>0</v>
      </c>
      <c r="DW10" s="26">
        <f>+Registro!C37</f>
        <v>0</v>
      </c>
      <c r="DX10" s="26">
        <f>+Registro!C38</f>
        <v>0</v>
      </c>
      <c r="DY10" s="26">
        <f>+Registro!C39</f>
        <v>0</v>
      </c>
      <c r="DZ10" s="26">
        <f>+Registro!C41</f>
        <v>0</v>
      </c>
      <c r="EA10" s="26">
        <f>+Registro!C42</f>
        <v>0</v>
      </c>
      <c r="EB10" s="26">
        <f>+Registro!C43</f>
        <v>0</v>
      </c>
      <c r="EC10" s="26">
        <f>+Registro!C45</f>
        <v>0</v>
      </c>
      <c r="ED10" s="26">
        <f>+Registro!C46</f>
        <v>0</v>
      </c>
      <c r="EE10" s="26">
        <f>+Registro!C47</f>
        <v>0</v>
      </c>
      <c r="EF10" s="26">
        <f>+Registro!C48</f>
        <v>0</v>
      </c>
      <c r="EG10" s="26">
        <f>+Registro!C49</f>
        <v>0</v>
      </c>
      <c r="EH10" s="26">
        <f>+Registro!C50</f>
        <v>0</v>
      </c>
      <c r="EI10" s="26">
        <f>+Registro!C51</f>
        <v>0</v>
      </c>
      <c r="EJ10" s="26">
        <f>+Registro!C52</f>
        <v>0</v>
      </c>
      <c r="EK10" s="26">
        <f>+Registro!C53</f>
        <v>0</v>
      </c>
      <c r="EL10" s="26">
        <f>+Registro!A57</f>
        <v>0</v>
      </c>
      <c r="EM10" s="26">
        <f>+Registro!C54</f>
        <v>0</v>
      </c>
      <c r="EN10" s="26">
        <f>+Registro!C55</f>
        <v>0</v>
      </c>
      <c r="EO10" s="26">
        <f>+Registro!C56</f>
        <v>0</v>
      </c>
      <c r="EP10" s="26">
        <f>+Registro!C57</f>
        <v>0</v>
      </c>
      <c r="EQ10" s="26">
        <f>+Registro!C58</f>
        <v>0</v>
      </c>
      <c r="ER10" s="26">
        <f>+Registro!C59</f>
        <v>0</v>
      </c>
      <c r="ES10" s="26">
        <f>+Registro!C60</f>
        <v>0</v>
      </c>
      <c r="ET10" s="26">
        <f>+Registro!C61</f>
        <v>0</v>
      </c>
      <c r="EU10" s="26">
        <f>+Registro!C62</f>
        <v>0</v>
      </c>
      <c r="EV10" s="26">
        <f>+Registro!C63</f>
        <v>0</v>
      </c>
      <c r="EW10" s="26">
        <f>+Registro!C64</f>
        <v>0</v>
      </c>
      <c r="EX10" s="26">
        <f>+Registro!C65</f>
        <v>0</v>
      </c>
      <c r="EY10" s="26">
        <f>+Registro!C66</f>
        <v>0</v>
      </c>
      <c r="EZ10" s="26">
        <f>+Registro!C67</f>
        <v>0</v>
      </c>
      <c r="FA10" s="26">
        <f>+Registro!C68</f>
        <v>0</v>
      </c>
      <c r="FB10" s="26">
        <f>+Registro!C69</f>
        <v>0</v>
      </c>
      <c r="FC10" s="26">
        <f>+Registro!C70</f>
        <v>0</v>
      </c>
      <c r="FD10" s="26">
        <f>+Registro!C71</f>
        <v>0</v>
      </c>
      <c r="FE10" s="26">
        <f>+Registro!C72</f>
        <v>0</v>
      </c>
      <c r="FF10" s="26">
        <f>+Registro!C73</f>
        <v>0</v>
      </c>
      <c r="FG10" s="26">
        <f>+Registro!C74</f>
        <v>0</v>
      </c>
      <c r="FH10" s="26">
        <f>+Registro!C75</f>
        <v>0</v>
      </c>
      <c r="FI10" s="26">
        <f>+Registro!C76</f>
        <v>0</v>
      </c>
      <c r="FJ10" s="26">
        <f>+Registro!C77</f>
        <v>0</v>
      </c>
      <c r="FK10" s="26">
        <f>+Registro!C78</f>
        <v>0</v>
      </c>
      <c r="FL10" s="26">
        <f>+Registro!C79</f>
        <v>0</v>
      </c>
      <c r="FM10" s="26">
        <f>+Registro!C80</f>
        <v>0</v>
      </c>
      <c r="FN10" s="26">
        <f>+Registro!C81</f>
        <v>0</v>
      </c>
      <c r="FO10" s="26">
        <f>+Registro!C82</f>
        <v>0</v>
      </c>
      <c r="FP10" s="26">
        <f>+Registro!C83</f>
        <v>0</v>
      </c>
      <c r="FQ10" s="26">
        <f>+Registro!C84</f>
        <v>0</v>
      </c>
      <c r="FR10" s="52"/>
      <c r="FS10" s="52"/>
      <c r="FT10" s="52"/>
      <c r="FU10" s="52"/>
      <c r="FV10" s="52"/>
      <c r="FW10" s="52"/>
      <c r="FX10" s="52"/>
      <c r="FY10" s="26">
        <f>+Registro!C86</f>
        <v>0</v>
      </c>
      <c r="FZ10" s="52"/>
      <c r="GA10" s="52"/>
      <c r="GB10" s="52"/>
      <c r="GC10" s="52"/>
      <c r="GD10" s="52"/>
      <c r="GE10" s="52"/>
      <c r="GF10" s="52"/>
      <c r="GG10" s="52"/>
      <c r="GH10" s="52"/>
      <c r="GI10" s="26">
        <f>+Registro!C89</f>
        <v>0</v>
      </c>
      <c r="GJ10" s="26">
        <f>+Registro!C90</f>
        <v>0</v>
      </c>
      <c r="GK10" s="26">
        <f>+Registro!C91</f>
        <v>0</v>
      </c>
      <c r="GL10" s="26">
        <f>+Registro!C92</f>
        <v>0</v>
      </c>
      <c r="GM10" s="26">
        <f>+Registro!C93</f>
        <v>0</v>
      </c>
      <c r="GN10" s="26">
        <f>+Registro!C104</f>
        <v>0</v>
      </c>
      <c r="GO10" s="26">
        <f>+Registro!C105</f>
        <v>0</v>
      </c>
      <c r="GP10" s="26">
        <f>+Registro!C117</f>
        <v>0</v>
      </c>
      <c r="GQ10" s="26">
        <f>+Registro!C118</f>
        <v>0</v>
      </c>
      <c r="GR10" s="26">
        <f>+Registro!C119</f>
        <v>0</v>
      </c>
      <c r="GS10" s="26">
        <f>+Registro!C130</f>
        <v>0</v>
      </c>
      <c r="GT10" s="26">
        <f>+Registro!C131</f>
        <v>0</v>
      </c>
      <c r="GU10" s="26">
        <f>+Registro!C132</f>
        <v>0</v>
      </c>
      <c r="GV10" s="26">
        <f>+Registro!C133</f>
        <v>0</v>
      </c>
      <c r="GW10" s="26">
        <f>+Registro!C136</f>
        <v>0</v>
      </c>
      <c r="GX10" s="26">
        <f>+Registro!C137</f>
        <v>0</v>
      </c>
      <c r="GY10" s="26">
        <f>+Registro!C138</f>
        <v>0</v>
      </c>
      <c r="GZ10" s="26">
        <f>+Registro!C140</f>
        <v>0</v>
      </c>
      <c r="HA10" s="26">
        <f>+Registro!C141</f>
        <v>0</v>
      </c>
      <c r="HB10" s="52"/>
      <c r="HC10" s="52"/>
      <c r="HD10" s="52"/>
      <c r="HE10" s="52"/>
      <c r="HF10" s="52"/>
      <c r="HG10" s="52"/>
      <c r="HH10" s="26">
        <f>+Registro!C162</f>
        <v>0</v>
      </c>
      <c r="HI10" s="26">
        <f>+Registro!C163</f>
        <v>0</v>
      </c>
      <c r="HJ10" s="26">
        <f>+Registro!C164</f>
        <v>0</v>
      </c>
      <c r="HK10" s="26">
        <f>+Registro!C165</f>
        <v>0</v>
      </c>
      <c r="HL10" s="26">
        <f>+Registro!C166</f>
        <v>0</v>
      </c>
      <c r="HM10" s="26">
        <f>+Registro!C168</f>
        <v>0</v>
      </c>
      <c r="HN10" s="26">
        <f>+Registro!C169</f>
        <v>0</v>
      </c>
      <c r="HO10" s="26">
        <f>+Registro!C170</f>
        <v>0</v>
      </c>
      <c r="HP10" s="26">
        <f>+Registro!C171</f>
        <v>0</v>
      </c>
      <c r="HQ10" s="26">
        <f>+Registro!C172</f>
        <v>0</v>
      </c>
      <c r="HR10" s="26">
        <f>+Registro!C173</f>
        <v>0</v>
      </c>
      <c r="HS10" s="26">
        <f>+Registro!C174</f>
        <v>0</v>
      </c>
      <c r="HT10" s="26">
        <f>+Registro!C175</f>
        <v>0</v>
      </c>
      <c r="HU10" s="26">
        <f>+Registro!C176</f>
        <v>0</v>
      </c>
      <c r="HV10" s="26">
        <f>+Registro!C178</f>
        <v>0</v>
      </c>
      <c r="HW10" s="26">
        <f>+Registro!C179</f>
        <v>0</v>
      </c>
      <c r="HX10" s="26">
        <f>+Registro!C180</f>
        <v>0</v>
      </c>
      <c r="HY10" s="26">
        <f>+Registro!C181</f>
        <v>0</v>
      </c>
      <c r="HZ10" s="26">
        <f>+Registro!C182</f>
        <v>0</v>
      </c>
      <c r="IA10" s="26">
        <f>+Registro!C183</f>
        <v>0</v>
      </c>
      <c r="IB10" s="26">
        <f>+Registro!C186</f>
        <v>0</v>
      </c>
      <c r="IC10" s="26">
        <f>+Registro!C187</f>
        <v>0</v>
      </c>
      <c r="ID10" s="26">
        <f>+Registro!C188</f>
        <v>0</v>
      </c>
      <c r="IE10" s="26">
        <f>+Registro!C189</f>
        <v>0</v>
      </c>
      <c r="IF10" s="26">
        <f>+Registro!C190</f>
        <v>0</v>
      </c>
      <c r="IG10" s="29">
        <f>+Registro!B194</f>
        <v>0</v>
      </c>
      <c r="IH10" s="29">
        <f>+Registro!B195</f>
        <v>0</v>
      </c>
      <c r="II10" s="29">
        <f>+Registro!B196</f>
        <v>0</v>
      </c>
      <c r="IJ10" s="29">
        <f>+Registro!A198</f>
        <v>0</v>
      </c>
      <c r="IK10" s="29">
        <f>+Registro!B200</f>
        <v>0</v>
      </c>
      <c r="IL10" s="29">
        <f>+Registro!B201</f>
        <v>0</v>
      </c>
      <c r="IM10" s="29">
        <f>+Registro!B202</f>
        <v>0</v>
      </c>
      <c r="IN10" s="29">
        <f>+Registro!B203</f>
        <v>0</v>
      </c>
      <c r="IO10" s="29">
        <f>+Registro!G200</f>
        <v>0</v>
      </c>
      <c r="IP10" s="29">
        <f>+Registro!G201</f>
        <v>0</v>
      </c>
      <c r="IQ10" s="29">
        <f>+Registro!G202</f>
        <v>0</v>
      </c>
      <c r="IR10" s="29">
        <f>+Registro!G203</f>
        <v>0</v>
      </c>
      <c r="IS10" s="29">
        <f>+Registro!B206</f>
        <v>0</v>
      </c>
      <c r="IT10" s="29">
        <f>+Registro!B207</f>
        <v>0</v>
      </c>
      <c r="IU10" s="29">
        <f>+Registro!B208</f>
        <v>0</v>
      </c>
      <c r="IV10" s="29">
        <f>+Registro!B209</f>
        <v>0</v>
      </c>
      <c r="IW10" s="29">
        <f>+Registro!G206</f>
        <v>0</v>
      </c>
      <c r="IX10" s="29">
        <f>+Registro!G207</f>
        <v>0</v>
      </c>
      <c r="IY10" s="29">
        <f>+Registro!G208</f>
        <v>0</v>
      </c>
      <c r="IZ10" s="29">
        <f>+Registro!G209</f>
        <v>0</v>
      </c>
      <c r="JA10" s="29">
        <f>+Registro!B212</f>
        <v>0</v>
      </c>
      <c r="JB10" s="29">
        <f>+Registro!B213</f>
        <v>0</v>
      </c>
      <c r="JC10" s="29">
        <f>+Registro!B214</f>
        <v>0</v>
      </c>
      <c r="JD10" s="29">
        <f>+Registro!B215</f>
        <v>0</v>
      </c>
      <c r="JE10" s="29">
        <f>+Registro!G212</f>
        <v>0</v>
      </c>
      <c r="JF10" s="29">
        <f>+Registro!G213</f>
        <v>0</v>
      </c>
      <c r="JG10" s="29">
        <f>+Registro!G214</f>
        <v>0</v>
      </c>
      <c r="JH10" s="29">
        <f>+Registro!G215</f>
        <v>0</v>
      </c>
      <c r="JI10" s="29">
        <f>+Registro!B218</f>
        <v>0</v>
      </c>
      <c r="JJ10" s="29">
        <f>+Registro!B219</f>
        <v>0</v>
      </c>
      <c r="JK10" s="29">
        <f>+Registro!B220</f>
        <v>0</v>
      </c>
      <c r="JL10" s="29">
        <f>+Registro!B221</f>
        <v>0</v>
      </c>
      <c r="JM10" s="29">
        <f>+Registro!G218</f>
        <v>0</v>
      </c>
      <c r="JN10" s="29">
        <f>+Registro!G219</f>
        <v>0</v>
      </c>
      <c r="JO10" s="29">
        <f>+Registro!G220</f>
        <v>0</v>
      </c>
      <c r="JP10" s="29">
        <f>+Registro!G221</f>
        <v>0</v>
      </c>
      <c r="JQ10" s="29">
        <f>+Registro!B224</f>
        <v>0</v>
      </c>
      <c r="JR10" s="29">
        <f>+Registro!B225</f>
        <v>0</v>
      </c>
      <c r="JS10" s="29">
        <f>+Registro!B226</f>
        <v>0</v>
      </c>
      <c r="JT10" s="29">
        <f>+Registro!B227</f>
        <v>0</v>
      </c>
      <c r="JU10" s="29">
        <f>+Registro!G224</f>
        <v>0</v>
      </c>
      <c r="JV10" s="29">
        <f>+Registro!G225</f>
        <v>0</v>
      </c>
      <c r="JW10" s="29">
        <f>+Registro!G226</f>
        <v>0</v>
      </c>
      <c r="JX10" s="29">
        <f>+Registro!G227</f>
        <v>0</v>
      </c>
      <c r="JY10" s="88">
        <f>IFERROR((IF(BC10="Cumple variable",$BC$6,0))/(IF(OR(BC10="Cumple variable",BC10="No cumple variable"),$BC$6,0)),1)</f>
        <v>1</v>
      </c>
      <c r="JZ10" s="88">
        <f>IFERROR((IF(BA10="Cumple variable",$BA$6,0)+IF(BB10="Cumple variable",$BB$6,0)+IF(BO10="Cumple variable",$BO$6,0)+IF(BP10="Cumple variable",$BP$6,0))/(IF(OR(BA10="Cumple variable",BA10="No cumple variable"),$BA$6,0)+IF(OR(BB10="Cumple variable",BB10="No cumple variable"),$BB$6,0)+IF(OR(BO10="Cumple variable",BO10="No cumple variable"),$BO$6,0)+IF(OR(BP10="Cumple variable",BP10="No cumple variable"),$BP$6,0)),1)</f>
        <v>1</v>
      </c>
      <c r="KA10" s="88">
        <f>IFERROR((IF(BD10="Cumple variable",$BD$6,0))/(IF(OR(BD10="Cumple variable",BD10="No cumple variable"),$BD$6,0)),1)</f>
        <v>1</v>
      </c>
      <c r="KB10" s="88">
        <f>IFERROR((IF(BE10="Cumple variable",$BE$6,0)+IF(BF10="Cumple variable",$BF$6,0)+IF(BG10="Cumple variable",$BG$6,0)+IF(BH10="Cumple variable",$BH$6,0)+IF(BI10="Cumple variable",$BI$6,0))/(IF(OR(BE10="Cumple variable",BE10="No cumple variable"),$BE$6,0)+IF(OR(BF10="Cumple variable",BF10="No cumple variable"),$BF$6,0)+IF(OR(BG10="Cumple variable",BG10="No cumple variable"),$BG$6,0)+IF(OR(BH10="Cumple variable",BH10="No cumple variable"),$BH$6,0)+IF(OR(BI10="Cumple variable",BI10="No cumple variable"),$BI$6,0)),1)</f>
        <v>1</v>
      </c>
      <c r="KC10" s="88">
        <f>IFERROR((IF(BJ10="Cumple variable",$BJ$6,0)+IF(BK10="Cumple variable",$BK$6,0)+IF(BL10="Cumple variable",$BL$6,0)+IF(BM10="Cumple variable",$BM$6,0)+IF(BN10="Cumple variable",$BN$6,0))/(IF(OR(BJ10="Cumple variable",BJ10="No cumple variable"),$BJ$6,0)+IF(OR(BK10="Cumple variable",BK10="No cumple variable"),$BK$6,0)+IF(OR(BL10="Cumple variable",BL10="No cumple variable"),$BL$6,0)+IF(OR(BM10="Cumple variable",BM10="No cumple variable"),$BM$6,0)+IF(OR(BN10="Cumple variable",BN10="No cumple variable"),$BN$6,0)),1)</f>
        <v>1</v>
      </c>
      <c r="KD10" s="88">
        <f>IFERROR((IF(BQ10="Cumple variable",$BQ$6,0)+IF(BR10="Cumple variable",$BR$6,0)+IF(BT10="Cumple variable",$BT$6,0)+IF(BU10="Cumple variable",$BU$6,0))/(IF(OR(BQ10="Cumple variable",BQ10="No cumple variable"),$BQ$6,0)+IF(OR(BR10="Cumple variable",BR10="No cumple variable"),$BR$6,0)+IF(OR(BT10="Cumple variable",BT10="No cumple variable"),$BT$6,0)+IF(OR(BU10="Cumple variable",BU10="No cumple variable"),$BU$6,0)),1)</f>
        <v>1</v>
      </c>
      <c r="KE10" s="88">
        <f>IFERROR((IF(BS10="Cumple variable",$BS$6,0)+IF(BV10="Cumple variable",$BV$6,0))/(IF(OR(BS10="Cumple variable",BS10="No cumple variable"),$BS$6,0)+IF(OR(BV10="Cumple variable",BV10="No cumple variable"),$BV$6,0)),1)</f>
        <v>1</v>
      </c>
      <c r="KF10" s="89">
        <f>+JY10*$JY$8+JZ10*$JZ$8+KA10*$KA$8+KB10*$KB$8+KC10*$KC$8+KD10*$KD$8+KE10*$KE$8</f>
        <v>1</v>
      </c>
      <c r="KG10" s="90">
        <f>IFERROR((IF(BW10="Cumple variable",$BW$6,0)+IF(BX10="Cumple variable",$BX$6,0)+IF(BY10="Cumple variable",$BY$6,0)+IF(BZ10="Cumple variable",$BZ$6,0)+IF(CA10="Cumple variable",$CA$6,0))/(IF(OR(BW10="Cumple variable",BW10="No cumple variable"),$BW$6,0)+IF(OR(BX10="Cumple variable",BX10="No cumple variable"),$BX$6,0)+IF(OR(BY10="Cumple variable",BY10="No cumple variable"),$BY$6,0)+IF(OR(BZ10="Cumple variable",BZ10="No cumple variable"),$BZ$6,0)+IF(OR(CA10="Cumple variable",CA10="No cumple variable"),$CA$6,0)),1)</f>
        <v>1</v>
      </c>
      <c r="KH10" s="91">
        <f>IFERROR((IF(CB10="Cumple variable",$CB$6,0)+IF(CC10="Cumple variable",$CC$6,0)+IF(CD10="Cumple variable",$CD$6,0))/(IF(OR(CB10="Cumple variable",CB10="No cumple variable"),$CB$6,0)+IF(OR(CC10="Cumple variable",CC10="No cumple variable"),$CC$6,0)+IF(OR(CD10="Cumple variable",CD10="No cumple variable"),$CD$6,0)),1)</f>
        <v>1</v>
      </c>
      <c r="KI10" s="92">
        <f>IFERROR((IF(CE10="Cumple variable",$CE$6,0))/(IF(OR(CE10="Cumple variable",CE10="No cumple variable"),$CE$6,0)),1)</f>
        <v>1</v>
      </c>
      <c r="KJ10" s="112">
        <f>+KF10*$KF$8+KG10*$KG$8+KH10*$KH$8+KI10*$KI$8</f>
        <v>1</v>
      </c>
      <c r="KK10" s="112" t="str">
        <f>+IF(KJ10=1,"100%",IF(AND(KJ10&lt;1,KJ10&gt;=0.9),"90%-99%",IF(AND(KJ10&lt;0.9,KJ10&gt;=0.8),"80%-89%",IF(AND(KJ10&lt;8,KJ10&gt;=0.7),"70%-79%","&lt;70"))))</f>
        <v>100%</v>
      </c>
    </row>
  </sheetData>
  <sheetProtection algorithmName="SHA-512" hashValue="HCOyNgaQUvU6ruLc4Q2yEHMNXYnrJteyONUupRzVz0xuGxZ7VN4f9m/GLq2JnNrQHprtV5NcwcFfeJ4KM+Paog==" saltValue="mog7Y08UPxqNc+8XZ86OBw==" spinCount="100000" sheet="1" objects="1" scenarios="1"/>
  <mergeCells count="18">
    <mergeCell ref="JY7:KE7"/>
    <mergeCell ref="JW3:JX3"/>
    <mergeCell ref="AB8:AC8"/>
    <mergeCell ref="P8:Z8"/>
    <mergeCell ref="D8:N8"/>
    <mergeCell ref="B1:JV3"/>
    <mergeCell ref="JE8:JH8"/>
    <mergeCell ref="JQ8:JT8"/>
    <mergeCell ref="JU8:JX8"/>
    <mergeCell ref="IK8:IN8"/>
    <mergeCell ref="IO8:IR8"/>
    <mergeCell ref="IS8:IV8"/>
    <mergeCell ref="IG7:II8"/>
    <mergeCell ref="IW8:IZ8"/>
    <mergeCell ref="JA8:JD8"/>
    <mergeCell ref="JI8:JL8"/>
    <mergeCell ref="JM8:JP8"/>
    <mergeCell ref="A1:A3"/>
  </mergeCells>
  <conditionalFormatting sqref="KJ10">
    <cfRule type="containsBlanks" priority="1" stopIfTrue="1">
      <formula>LEN(TRIM(KJ10))=0</formula>
    </cfRule>
    <cfRule type="cellIs" dxfId="4" priority="2" operator="lessThan">
      <formula>0.7</formula>
    </cfRule>
    <cfRule type="cellIs" dxfId="3" priority="3" operator="lessThan">
      <formula>0.8</formula>
    </cfRule>
    <cfRule type="cellIs" dxfId="2" priority="4" operator="lessThan">
      <formula>0.9</formula>
    </cfRule>
    <cfRule type="cellIs" dxfId="1" priority="5" operator="lessThan">
      <formula>1</formula>
    </cfRule>
    <cfRule type="cellIs" dxfId="0" priority="6" operator="equal">
      <formula>1</formula>
    </cfRule>
  </conditionalFormatting>
  <pageMargins left="0.70866141732283472" right="0.70866141732283472" top="0.74803149606299213" bottom="0.74803149606299213" header="0.31496062992125984" footer="0.31496062992125984"/>
  <pageSetup orientation="portrait" r:id="rId1"/>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23"/>
  <sheetViews>
    <sheetView view="pageBreakPreview" zoomScale="97" zoomScaleNormal="100" zoomScaleSheetLayoutView="97" workbookViewId="0">
      <selection activeCell="C1" sqref="C1"/>
    </sheetView>
  </sheetViews>
  <sheetFormatPr baseColWidth="10" defaultColWidth="11.5703125" defaultRowHeight="12" x14ac:dyDescent="0.2"/>
  <cols>
    <col min="1" max="1" width="5.140625" style="127" customWidth="1"/>
    <col min="2" max="2" width="33.140625" style="127" customWidth="1"/>
    <col min="3" max="18" width="6.42578125" style="127" customWidth="1"/>
    <col min="19" max="16384" width="11.5703125" style="127"/>
  </cols>
  <sheetData>
    <row r="1" spans="1:18" ht="142.15" customHeight="1" thickBot="1" x14ac:dyDescent="0.25">
      <c r="A1" s="122" t="s">
        <v>350</v>
      </c>
      <c r="B1" s="123" t="s">
        <v>351</v>
      </c>
      <c r="C1" s="124" t="s">
        <v>352</v>
      </c>
      <c r="D1" s="124" t="s">
        <v>353</v>
      </c>
      <c r="E1" s="124" t="s">
        <v>354</v>
      </c>
      <c r="F1" s="124" t="s">
        <v>355</v>
      </c>
      <c r="G1" s="124" t="s">
        <v>356</v>
      </c>
      <c r="H1" s="124" t="s">
        <v>357</v>
      </c>
      <c r="I1" s="124" t="s">
        <v>358</v>
      </c>
      <c r="J1" s="124" t="s">
        <v>359</v>
      </c>
      <c r="K1" s="124" t="s">
        <v>360</v>
      </c>
      <c r="L1" s="124" t="s">
        <v>361</v>
      </c>
      <c r="M1" s="125" t="s">
        <v>362</v>
      </c>
      <c r="N1" s="125" t="s">
        <v>363</v>
      </c>
      <c r="O1" s="124" t="s">
        <v>364</v>
      </c>
      <c r="P1" s="124" t="s">
        <v>365</v>
      </c>
      <c r="Q1" s="124" t="s">
        <v>366</v>
      </c>
      <c r="R1" s="126" t="s">
        <v>363</v>
      </c>
    </row>
    <row r="2" spans="1:18" ht="12.75" customHeight="1" x14ac:dyDescent="0.2">
      <c r="A2" s="128">
        <v>1</v>
      </c>
      <c r="B2" s="129"/>
      <c r="C2" s="151"/>
      <c r="D2" s="151"/>
      <c r="E2" s="151"/>
      <c r="F2" s="151"/>
      <c r="G2" s="151"/>
      <c r="H2" s="151"/>
      <c r="I2" s="151"/>
      <c r="J2" s="151"/>
      <c r="K2" s="151"/>
      <c r="L2" s="151"/>
      <c r="M2" s="151"/>
      <c r="N2" s="151"/>
      <c r="O2" s="151"/>
      <c r="P2" s="151"/>
      <c r="Q2" s="151"/>
      <c r="R2" s="152"/>
    </row>
    <row r="3" spans="1:18" x14ac:dyDescent="0.2">
      <c r="A3" s="130">
        <v>2</v>
      </c>
      <c r="B3" s="129"/>
      <c r="C3" s="151"/>
      <c r="D3" s="151"/>
      <c r="E3" s="151"/>
      <c r="F3" s="151"/>
      <c r="G3" s="151"/>
      <c r="H3" s="151"/>
      <c r="I3" s="151"/>
      <c r="J3" s="151"/>
      <c r="K3" s="151"/>
      <c r="L3" s="151"/>
      <c r="M3" s="151"/>
      <c r="N3" s="151"/>
      <c r="O3" s="151"/>
      <c r="P3" s="151"/>
      <c r="Q3" s="151"/>
      <c r="R3" s="152"/>
    </row>
    <row r="4" spans="1:18" x14ac:dyDescent="0.2">
      <c r="A4" s="130">
        <v>3</v>
      </c>
      <c r="B4" s="129"/>
      <c r="C4" s="151"/>
      <c r="D4" s="151"/>
      <c r="E4" s="151"/>
      <c r="F4" s="151"/>
      <c r="G4" s="151"/>
      <c r="H4" s="151"/>
      <c r="I4" s="151"/>
      <c r="J4" s="151"/>
      <c r="K4" s="151"/>
      <c r="L4" s="151"/>
      <c r="M4" s="151"/>
      <c r="N4" s="151"/>
      <c r="O4" s="151"/>
      <c r="P4" s="151"/>
      <c r="Q4" s="151"/>
      <c r="R4" s="152"/>
    </row>
    <row r="5" spans="1:18" x14ac:dyDescent="0.2">
      <c r="A5" s="130">
        <v>4</v>
      </c>
      <c r="B5" s="129"/>
      <c r="C5" s="151"/>
      <c r="D5" s="151"/>
      <c r="E5" s="151"/>
      <c r="F5" s="151"/>
      <c r="G5" s="151"/>
      <c r="H5" s="151"/>
      <c r="I5" s="151"/>
      <c r="J5" s="151"/>
      <c r="K5" s="151"/>
      <c r="L5" s="151"/>
      <c r="M5" s="151"/>
      <c r="N5" s="151"/>
      <c r="O5" s="151"/>
      <c r="P5" s="151"/>
      <c r="Q5" s="151"/>
      <c r="R5" s="152"/>
    </row>
    <row r="6" spans="1:18" x14ac:dyDescent="0.2">
      <c r="A6" s="130">
        <v>5</v>
      </c>
      <c r="B6" s="129"/>
      <c r="C6" s="151"/>
      <c r="D6" s="151"/>
      <c r="E6" s="151"/>
      <c r="F6" s="151"/>
      <c r="G6" s="151"/>
      <c r="H6" s="151"/>
      <c r="I6" s="151"/>
      <c r="J6" s="151"/>
      <c r="K6" s="151"/>
      <c r="L6" s="151"/>
      <c r="M6" s="151"/>
      <c r="N6" s="151"/>
      <c r="O6" s="151"/>
      <c r="P6" s="151"/>
      <c r="Q6" s="151"/>
      <c r="R6" s="152"/>
    </row>
    <row r="7" spans="1:18" x14ac:dyDescent="0.2">
      <c r="A7" s="130">
        <v>6</v>
      </c>
      <c r="B7" s="129"/>
      <c r="C7" s="151"/>
      <c r="D7" s="151"/>
      <c r="E7" s="151"/>
      <c r="F7" s="151"/>
      <c r="G7" s="151"/>
      <c r="H7" s="151"/>
      <c r="I7" s="151"/>
      <c r="J7" s="151"/>
      <c r="K7" s="151"/>
      <c r="L7" s="151"/>
      <c r="M7" s="151"/>
      <c r="N7" s="151"/>
      <c r="O7" s="151"/>
      <c r="P7" s="151"/>
      <c r="Q7" s="151"/>
      <c r="R7" s="152"/>
    </row>
    <row r="8" spans="1:18" x14ac:dyDescent="0.2">
      <c r="A8" s="130">
        <v>7</v>
      </c>
      <c r="B8" s="129"/>
      <c r="C8" s="151"/>
      <c r="D8" s="151"/>
      <c r="E8" s="151"/>
      <c r="F8" s="151"/>
      <c r="G8" s="151"/>
      <c r="H8" s="151"/>
      <c r="I8" s="151"/>
      <c r="J8" s="151"/>
      <c r="K8" s="151"/>
      <c r="L8" s="151"/>
      <c r="M8" s="151"/>
      <c r="N8" s="151"/>
      <c r="O8" s="151"/>
      <c r="P8" s="151"/>
      <c r="Q8" s="151"/>
      <c r="R8" s="152"/>
    </row>
    <row r="9" spans="1:18" x14ac:dyDescent="0.2">
      <c r="A9" s="130">
        <v>8</v>
      </c>
      <c r="B9" s="129"/>
      <c r="C9" s="151"/>
      <c r="D9" s="151"/>
      <c r="E9" s="151"/>
      <c r="F9" s="151"/>
      <c r="G9" s="151"/>
      <c r="H9" s="151"/>
      <c r="I9" s="151"/>
      <c r="J9" s="151"/>
      <c r="K9" s="151"/>
      <c r="L9" s="151"/>
      <c r="M9" s="151"/>
      <c r="N9" s="151"/>
      <c r="O9" s="151"/>
      <c r="P9" s="151"/>
      <c r="Q9" s="151"/>
      <c r="R9" s="152"/>
    </row>
    <row r="10" spans="1:18" x14ac:dyDescent="0.2">
      <c r="A10" s="130">
        <v>9</v>
      </c>
      <c r="B10" s="129"/>
      <c r="C10" s="151"/>
      <c r="D10" s="151"/>
      <c r="E10" s="151"/>
      <c r="F10" s="151"/>
      <c r="G10" s="151"/>
      <c r="H10" s="151"/>
      <c r="I10" s="151"/>
      <c r="J10" s="151"/>
      <c r="K10" s="151"/>
      <c r="L10" s="151"/>
      <c r="M10" s="151"/>
      <c r="N10" s="151"/>
      <c r="O10" s="151"/>
      <c r="P10" s="151"/>
      <c r="Q10" s="151"/>
      <c r="R10" s="152"/>
    </row>
    <row r="11" spans="1:18" x14ac:dyDescent="0.2">
      <c r="A11" s="130">
        <v>10</v>
      </c>
      <c r="B11" s="129"/>
      <c r="C11" s="151"/>
      <c r="D11" s="151"/>
      <c r="E11" s="151"/>
      <c r="F11" s="151"/>
      <c r="G11" s="151"/>
      <c r="H11" s="151"/>
      <c r="I11" s="151"/>
      <c r="J11" s="151"/>
      <c r="K11" s="151"/>
      <c r="L11" s="151"/>
      <c r="M11" s="151"/>
      <c r="N11" s="151"/>
      <c r="O11" s="151"/>
      <c r="P11" s="151"/>
      <c r="Q11" s="151"/>
      <c r="R11" s="152"/>
    </row>
    <row r="12" spans="1:18" x14ac:dyDescent="0.2">
      <c r="A12" s="130">
        <v>11</v>
      </c>
      <c r="B12" s="129"/>
      <c r="C12" s="151"/>
      <c r="D12" s="151"/>
      <c r="E12" s="151"/>
      <c r="F12" s="151"/>
      <c r="G12" s="151"/>
      <c r="H12" s="151"/>
      <c r="I12" s="151"/>
      <c r="J12" s="151"/>
      <c r="K12" s="151"/>
      <c r="L12" s="151"/>
      <c r="M12" s="151"/>
      <c r="N12" s="151"/>
      <c r="O12" s="151"/>
      <c r="P12" s="151"/>
      <c r="Q12" s="151"/>
      <c r="R12" s="152"/>
    </row>
    <row r="13" spans="1:18" x14ac:dyDescent="0.2">
      <c r="A13" s="130">
        <v>12</v>
      </c>
      <c r="B13" s="129"/>
      <c r="C13" s="151"/>
      <c r="D13" s="151"/>
      <c r="E13" s="151"/>
      <c r="F13" s="151"/>
      <c r="G13" s="151"/>
      <c r="H13" s="151"/>
      <c r="I13" s="151"/>
      <c r="J13" s="151"/>
      <c r="K13" s="151"/>
      <c r="L13" s="151"/>
      <c r="M13" s="151"/>
      <c r="N13" s="151"/>
      <c r="O13" s="151"/>
      <c r="P13" s="151"/>
      <c r="Q13" s="151"/>
      <c r="R13" s="152"/>
    </row>
    <row r="14" spans="1:18" x14ac:dyDescent="0.2">
      <c r="A14" s="130">
        <v>13</v>
      </c>
      <c r="B14" s="129"/>
      <c r="C14" s="151"/>
      <c r="D14" s="151"/>
      <c r="E14" s="151"/>
      <c r="F14" s="151"/>
      <c r="G14" s="151"/>
      <c r="H14" s="151"/>
      <c r="I14" s="151"/>
      <c r="J14" s="151"/>
      <c r="K14" s="151"/>
      <c r="L14" s="151"/>
      <c r="M14" s="151"/>
      <c r="N14" s="151"/>
      <c r="O14" s="151"/>
      <c r="P14" s="151"/>
      <c r="Q14" s="151"/>
      <c r="R14" s="152"/>
    </row>
    <row r="15" spans="1:18" x14ac:dyDescent="0.2">
      <c r="A15" s="130">
        <v>14</v>
      </c>
      <c r="B15" s="129"/>
      <c r="C15" s="151"/>
      <c r="D15" s="151"/>
      <c r="E15" s="151"/>
      <c r="F15" s="151"/>
      <c r="G15" s="151"/>
      <c r="H15" s="151"/>
      <c r="I15" s="151"/>
      <c r="J15" s="151"/>
      <c r="K15" s="151"/>
      <c r="L15" s="151"/>
      <c r="M15" s="151"/>
      <c r="N15" s="151"/>
      <c r="O15" s="151"/>
      <c r="P15" s="151"/>
      <c r="Q15" s="151"/>
      <c r="R15" s="152"/>
    </row>
    <row r="16" spans="1:18" x14ac:dyDescent="0.2">
      <c r="A16" s="130">
        <v>15</v>
      </c>
      <c r="B16" s="129"/>
      <c r="C16" s="151"/>
      <c r="D16" s="151"/>
      <c r="E16" s="151"/>
      <c r="F16" s="151"/>
      <c r="G16" s="151"/>
      <c r="H16" s="151"/>
      <c r="I16" s="151"/>
      <c r="J16" s="151"/>
      <c r="K16" s="151"/>
      <c r="L16" s="151"/>
      <c r="M16" s="151"/>
      <c r="N16" s="151"/>
      <c r="O16" s="151"/>
      <c r="P16" s="151"/>
      <c r="Q16" s="151"/>
      <c r="R16" s="152"/>
    </row>
    <row r="17" spans="1:18" x14ac:dyDescent="0.2">
      <c r="A17" s="130">
        <v>16</v>
      </c>
      <c r="B17" s="129"/>
      <c r="C17" s="151"/>
      <c r="D17" s="151"/>
      <c r="E17" s="151"/>
      <c r="F17" s="151"/>
      <c r="G17" s="151"/>
      <c r="H17" s="151"/>
      <c r="I17" s="151"/>
      <c r="J17" s="151"/>
      <c r="K17" s="151"/>
      <c r="L17" s="151"/>
      <c r="M17" s="151"/>
      <c r="N17" s="151"/>
      <c r="O17" s="151"/>
      <c r="P17" s="151"/>
      <c r="Q17" s="151"/>
      <c r="R17" s="152"/>
    </row>
    <row r="18" spans="1:18" ht="12.75" thickBot="1" x14ac:dyDescent="0.25">
      <c r="A18" s="131">
        <v>17</v>
      </c>
      <c r="B18" s="132"/>
      <c r="C18" s="153"/>
      <c r="D18" s="153"/>
      <c r="E18" s="153"/>
      <c r="F18" s="153"/>
      <c r="G18" s="153"/>
      <c r="H18" s="153"/>
      <c r="I18" s="153"/>
      <c r="J18" s="153"/>
      <c r="K18" s="153"/>
      <c r="L18" s="153"/>
      <c r="M18" s="153"/>
      <c r="N18" s="153"/>
      <c r="O18" s="153"/>
      <c r="P18" s="153"/>
      <c r="Q18" s="153"/>
      <c r="R18" s="154"/>
    </row>
    <row r="19" spans="1:18" ht="12.75" thickBot="1" x14ac:dyDescent="0.25">
      <c r="A19" s="133"/>
      <c r="B19" s="133"/>
      <c r="C19" s="133"/>
      <c r="D19" s="133"/>
      <c r="E19" s="133"/>
      <c r="F19" s="133"/>
      <c r="G19" s="133"/>
      <c r="H19" s="133"/>
      <c r="I19" s="133"/>
      <c r="J19" s="133"/>
      <c r="K19" s="133"/>
      <c r="L19" s="133"/>
      <c r="M19" s="133"/>
      <c r="N19" s="133"/>
      <c r="O19" s="133"/>
      <c r="P19" s="133"/>
      <c r="Q19" s="133"/>
      <c r="R19" s="133"/>
    </row>
    <row r="20" spans="1:18" x14ac:dyDescent="0.2">
      <c r="A20" s="316" t="s">
        <v>367</v>
      </c>
      <c r="B20" s="317"/>
      <c r="C20" s="317"/>
      <c r="D20" s="317"/>
      <c r="E20" s="317"/>
      <c r="F20" s="317"/>
      <c r="G20" s="317"/>
      <c r="H20" s="317"/>
      <c r="I20" s="317"/>
      <c r="J20" s="318"/>
      <c r="K20" s="133"/>
      <c r="L20" s="133"/>
      <c r="M20" s="133"/>
      <c r="N20" s="133"/>
      <c r="O20" s="133"/>
      <c r="P20" s="133"/>
      <c r="Q20" s="133"/>
      <c r="R20" s="133"/>
    </row>
    <row r="21" spans="1:18" x14ac:dyDescent="0.2">
      <c r="A21" s="134" t="s">
        <v>368</v>
      </c>
      <c r="B21" s="319" t="s">
        <v>369</v>
      </c>
      <c r="C21" s="319"/>
      <c r="D21" s="319"/>
      <c r="E21" s="319"/>
      <c r="F21" s="319"/>
      <c r="G21" s="319"/>
      <c r="H21" s="319"/>
      <c r="I21" s="319"/>
      <c r="J21" s="320"/>
      <c r="K21" s="133"/>
      <c r="L21" s="133"/>
      <c r="M21" s="133"/>
      <c r="N21" s="133"/>
      <c r="O21" s="133"/>
      <c r="P21" s="133"/>
      <c r="Q21" s="133"/>
      <c r="R21" s="133"/>
    </row>
    <row r="22" spans="1:18" x14ac:dyDescent="0.2">
      <c r="A22" s="134" t="s">
        <v>370</v>
      </c>
      <c r="B22" s="319" t="s">
        <v>371</v>
      </c>
      <c r="C22" s="319"/>
      <c r="D22" s="319"/>
      <c r="E22" s="319"/>
      <c r="F22" s="319"/>
      <c r="G22" s="319"/>
      <c r="H22" s="319"/>
      <c r="I22" s="319"/>
      <c r="J22" s="320"/>
      <c r="K22" s="133"/>
      <c r="L22" s="133"/>
      <c r="M22" s="133"/>
      <c r="N22" s="133"/>
      <c r="O22" s="133"/>
      <c r="P22" s="133"/>
      <c r="Q22" s="133"/>
      <c r="R22" s="133"/>
    </row>
    <row r="23" spans="1:18" ht="12.75" thickBot="1" x14ac:dyDescent="0.25">
      <c r="A23" s="135" t="s">
        <v>372</v>
      </c>
      <c r="B23" s="321" t="s">
        <v>373</v>
      </c>
      <c r="C23" s="321"/>
      <c r="D23" s="321"/>
      <c r="E23" s="321"/>
      <c r="F23" s="321"/>
      <c r="G23" s="321"/>
      <c r="H23" s="321"/>
      <c r="I23" s="321"/>
      <c r="J23" s="322"/>
      <c r="K23" s="133"/>
      <c r="L23" s="133"/>
      <c r="M23" s="133"/>
      <c r="N23" s="133"/>
      <c r="O23" s="133"/>
      <c r="P23" s="133"/>
      <c r="Q23" s="133"/>
      <c r="R23" s="133"/>
    </row>
  </sheetData>
  <mergeCells count="4">
    <mergeCell ref="A20:J20"/>
    <mergeCell ref="B21:J21"/>
    <mergeCell ref="B22:J22"/>
    <mergeCell ref="B23:J23"/>
  </mergeCells>
  <printOptions horizontalCentered="1"/>
  <pageMargins left="0.23622047244094491" right="0.23622047244094491" top="1.2204724409448819" bottom="0.74803149606299213" header="0.31496062992125984" footer="0.31496062992125984"/>
  <pageSetup scale="95" fitToHeight="0" orientation="landscape" r:id="rId1"/>
  <headerFooter>
    <oddHeader>&amp;L&amp;G&amp;C&amp;"Arial,Normal"&amp;10PROCESO
PROTECCIÓN
REGISTRO APOYO POST INSTITUCIONAL SRPA&amp;R&amp;"Arial,Normal"&amp;10F1.A20.G27.P 
Versión 1 
Página &amp;P de &amp;N 
31/03/2022 
Clasificación de la Información 
Clasificada</oddHeader>
    <oddFooter>&amp;C&amp;G</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Tablas!$E$2:$E$4</xm:f>
          </x14:formula1>
          <xm:sqref>C2:R18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24"/>
  <sheetViews>
    <sheetView view="pageBreakPreview" zoomScaleNormal="100" zoomScaleSheetLayoutView="100" workbookViewId="0">
      <selection activeCell="C1" sqref="C1"/>
    </sheetView>
  </sheetViews>
  <sheetFormatPr baseColWidth="10" defaultColWidth="11.42578125" defaultRowHeight="14.25" x14ac:dyDescent="0.2"/>
  <cols>
    <col min="1" max="1" width="4.85546875" style="143" customWidth="1"/>
    <col min="2" max="2" width="31.28515625" style="143" customWidth="1"/>
    <col min="3" max="6" width="5.5703125" style="143" customWidth="1"/>
    <col min="7" max="7" width="6.5703125" style="143" customWidth="1"/>
    <col min="8" max="9" width="5.7109375" style="143" customWidth="1"/>
    <col min="10" max="10" width="5.85546875" style="143" customWidth="1"/>
    <col min="11" max="12" width="6.42578125" style="143" customWidth="1"/>
    <col min="13" max="13" width="8" style="143" customWidth="1"/>
    <col min="14" max="14" width="6.42578125" style="143" customWidth="1"/>
    <col min="15" max="16" width="6.85546875" style="143" customWidth="1"/>
    <col min="17" max="16384" width="11.42578125" style="143"/>
  </cols>
  <sheetData>
    <row r="1" spans="1:16" s="140" customFormat="1" ht="129.6" customHeight="1" thickBot="1" x14ac:dyDescent="0.25">
      <c r="A1" s="136" t="s">
        <v>350</v>
      </c>
      <c r="B1" s="137" t="s">
        <v>374</v>
      </c>
      <c r="C1" s="138" t="s">
        <v>375</v>
      </c>
      <c r="D1" s="138" t="s">
        <v>376</v>
      </c>
      <c r="E1" s="138" t="s">
        <v>377</v>
      </c>
      <c r="F1" s="138" t="s">
        <v>378</v>
      </c>
      <c r="G1" s="138" t="s">
        <v>379</v>
      </c>
      <c r="H1" s="138" t="s">
        <v>380</v>
      </c>
      <c r="I1" s="138" t="s">
        <v>381</v>
      </c>
      <c r="J1" s="138" t="s">
        <v>382</v>
      </c>
      <c r="K1" s="138" t="s">
        <v>383</v>
      </c>
      <c r="L1" s="138" t="s">
        <v>384</v>
      </c>
      <c r="M1" s="138" t="s">
        <v>385</v>
      </c>
      <c r="N1" s="138" t="s">
        <v>386</v>
      </c>
      <c r="O1" s="138" t="s">
        <v>387</v>
      </c>
      <c r="P1" s="139" t="s">
        <v>388</v>
      </c>
    </row>
    <row r="2" spans="1:16" ht="15" x14ac:dyDescent="0.2">
      <c r="A2" s="141">
        <v>1</v>
      </c>
      <c r="B2" s="142"/>
      <c r="C2" s="155"/>
      <c r="D2" s="155"/>
      <c r="E2" s="155"/>
      <c r="F2" s="155"/>
      <c r="G2" s="155"/>
      <c r="H2" s="155"/>
      <c r="I2" s="155"/>
      <c r="J2" s="155"/>
      <c r="K2" s="155"/>
      <c r="L2" s="155"/>
      <c r="M2" s="155"/>
      <c r="N2" s="155"/>
      <c r="O2" s="155"/>
      <c r="P2" s="156"/>
    </row>
    <row r="3" spans="1:16" ht="15" x14ac:dyDescent="0.2">
      <c r="A3" s="144">
        <v>2</v>
      </c>
      <c r="B3" s="145"/>
      <c r="C3" s="157"/>
      <c r="D3" s="157"/>
      <c r="E3" s="157"/>
      <c r="F3" s="157"/>
      <c r="G3" s="157"/>
      <c r="H3" s="157"/>
      <c r="I3" s="157"/>
      <c r="J3" s="157"/>
      <c r="K3" s="157"/>
      <c r="L3" s="157"/>
      <c r="M3" s="157"/>
      <c r="N3" s="157"/>
      <c r="O3" s="157"/>
      <c r="P3" s="158"/>
    </row>
    <row r="4" spans="1:16" ht="15" x14ac:dyDescent="0.2">
      <c r="A4" s="144">
        <v>3</v>
      </c>
      <c r="B4" s="145"/>
      <c r="C4" s="157"/>
      <c r="D4" s="157"/>
      <c r="E4" s="157"/>
      <c r="F4" s="157"/>
      <c r="G4" s="157"/>
      <c r="H4" s="157"/>
      <c r="I4" s="157"/>
      <c r="J4" s="157"/>
      <c r="K4" s="157"/>
      <c r="L4" s="157"/>
      <c r="M4" s="157"/>
      <c r="N4" s="157"/>
      <c r="O4" s="157"/>
      <c r="P4" s="158"/>
    </row>
    <row r="5" spans="1:16" ht="15" x14ac:dyDescent="0.2">
      <c r="A5" s="144">
        <v>4</v>
      </c>
      <c r="B5" s="145"/>
      <c r="C5" s="157"/>
      <c r="D5" s="157"/>
      <c r="E5" s="157"/>
      <c r="F5" s="157"/>
      <c r="G5" s="157"/>
      <c r="H5" s="157"/>
      <c r="I5" s="157"/>
      <c r="J5" s="157"/>
      <c r="K5" s="157"/>
      <c r="L5" s="157"/>
      <c r="M5" s="157"/>
      <c r="N5" s="157"/>
      <c r="O5" s="157"/>
      <c r="P5" s="158"/>
    </row>
    <row r="6" spans="1:16" ht="15" x14ac:dyDescent="0.2">
      <c r="A6" s="144">
        <v>5</v>
      </c>
      <c r="B6" s="145"/>
      <c r="C6" s="157"/>
      <c r="D6" s="157"/>
      <c r="E6" s="157"/>
      <c r="F6" s="157"/>
      <c r="G6" s="157"/>
      <c r="H6" s="157"/>
      <c r="I6" s="157"/>
      <c r="J6" s="157"/>
      <c r="K6" s="157"/>
      <c r="L6" s="157"/>
      <c r="M6" s="157"/>
      <c r="N6" s="157"/>
      <c r="O6" s="157"/>
      <c r="P6" s="158"/>
    </row>
    <row r="7" spans="1:16" ht="15" x14ac:dyDescent="0.2">
      <c r="A7" s="144">
        <v>6</v>
      </c>
      <c r="B7" s="145"/>
      <c r="C7" s="157"/>
      <c r="D7" s="157"/>
      <c r="E7" s="157"/>
      <c r="F7" s="157"/>
      <c r="G7" s="157"/>
      <c r="H7" s="157"/>
      <c r="I7" s="157"/>
      <c r="J7" s="157"/>
      <c r="K7" s="157"/>
      <c r="L7" s="157"/>
      <c r="M7" s="157"/>
      <c r="N7" s="157"/>
      <c r="O7" s="157"/>
      <c r="P7" s="158"/>
    </row>
    <row r="8" spans="1:16" ht="15.6" customHeight="1" x14ac:dyDescent="0.2">
      <c r="A8" s="144">
        <v>7</v>
      </c>
      <c r="B8" s="145"/>
      <c r="C8" s="157"/>
      <c r="D8" s="157"/>
      <c r="E8" s="157"/>
      <c r="F8" s="157"/>
      <c r="G8" s="157"/>
      <c r="H8" s="157"/>
      <c r="I8" s="157"/>
      <c r="J8" s="157"/>
      <c r="K8" s="157"/>
      <c r="L8" s="157"/>
      <c r="M8" s="157"/>
      <c r="N8" s="157"/>
      <c r="O8" s="157"/>
      <c r="P8" s="158"/>
    </row>
    <row r="9" spans="1:16" ht="15" x14ac:dyDescent="0.2">
      <c r="A9" s="144">
        <v>8</v>
      </c>
      <c r="B9" s="145"/>
      <c r="C9" s="157"/>
      <c r="D9" s="157"/>
      <c r="E9" s="157"/>
      <c r="F9" s="157"/>
      <c r="G9" s="157"/>
      <c r="H9" s="157"/>
      <c r="I9" s="157"/>
      <c r="J9" s="157"/>
      <c r="K9" s="157"/>
      <c r="L9" s="157"/>
      <c r="M9" s="157"/>
      <c r="N9" s="157"/>
      <c r="O9" s="157"/>
      <c r="P9" s="158"/>
    </row>
    <row r="10" spans="1:16" ht="15" x14ac:dyDescent="0.2">
      <c r="A10" s="144">
        <v>9</v>
      </c>
      <c r="B10" s="145"/>
      <c r="C10" s="157"/>
      <c r="D10" s="157"/>
      <c r="E10" s="157"/>
      <c r="F10" s="157"/>
      <c r="G10" s="157"/>
      <c r="H10" s="157"/>
      <c r="I10" s="157"/>
      <c r="J10" s="157"/>
      <c r="K10" s="157"/>
      <c r="L10" s="157"/>
      <c r="M10" s="157"/>
      <c r="N10" s="157"/>
      <c r="O10" s="157"/>
      <c r="P10" s="158"/>
    </row>
    <row r="11" spans="1:16" ht="15" x14ac:dyDescent="0.2">
      <c r="A11" s="144">
        <v>10</v>
      </c>
      <c r="B11" s="145"/>
      <c r="C11" s="157"/>
      <c r="D11" s="157"/>
      <c r="E11" s="157"/>
      <c r="F11" s="157"/>
      <c r="G11" s="157"/>
      <c r="H11" s="157"/>
      <c r="I11" s="157"/>
      <c r="J11" s="157"/>
      <c r="K11" s="157"/>
      <c r="L11" s="157"/>
      <c r="M11" s="157"/>
      <c r="N11" s="157"/>
      <c r="O11" s="157"/>
      <c r="P11" s="158"/>
    </row>
    <row r="12" spans="1:16" ht="15" x14ac:dyDescent="0.2">
      <c r="A12" s="144">
        <v>11</v>
      </c>
      <c r="B12" s="145"/>
      <c r="C12" s="157"/>
      <c r="D12" s="157"/>
      <c r="E12" s="157"/>
      <c r="F12" s="157"/>
      <c r="G12" s="157"/>
      <c r="H12" s="157"/>
      <c r="I12" s="157"/>
      <c r="J12" s="157"/>
      <c r="K12" s="157"/>
      <c r="L12" s="157"/>
      <c r="M12" s="157"/>
      <c r="N12" s="157"/>
      <c r="O12" s="157"/>
      <c r="P12" s="158"/>
    </row>
    <row r="13" spans="1:16" ht="15" x14ac:dyDescent="0.2">
      <c r="A13" s="144">
        <v>12</v>
      </c>
      <c r="B13" s="145"/>
      <c r="C13" s="157"/>
      <c r="D13" s="157"/>
      <c r="E13" s="157"/>
      <c r="F13" s="157"/>
      <c r="G13" s="157"/>
      <c r="H13" s="157"/>
      <c r="I13" s="157"/>
      <c r="J13" s="157"/>
      <c r="K13" s="157"/>
      <c r="L13" s="157"/>
      <c r="M13" s="157"/>
      <c r="N13" s="157"/>
      <c r="O13" s="157"/>
      <c r="P13" s="158"/>
    </row>
    <row r="14" spans="1:16" ht="15" x14ac:dyDescent="0.2">
      <c r="A14" s="144">
        <v>13</v>
      </c>
      <c r="B14" s="145"/>
      <c r="C14" s="157"/>
      <c r="D14" s="157"/>
      <c r="E14" s="157"/>
      <c r="F14" s="157"/>
      <c r="G14" s="157"/>
      <c r="H14" s="157"/>
      <c r="I14" s="157"/>
      <c r="J14" s="157"/>
      <c r="K14" s="157"/>
      <c r="L14" s="157"/>
      <c r="M14" s="157"/>
      <c r="N14" s="157"/>
      <c r="O14" s="157"/>
      <c r="P14" s="158"/>
    </row>
    <row r="15" spans="1:16" ht="15" x14ac:dyDescent="0.2">
      <c r="A15" s="144">
        <v>14</v>
      </c>
      <c r="B15" s="145"/>
      <c r="C15" s="157"/>
      <c r="D15" s="157"/>
      <c r="E15" s="157"/>
      <c r="F15" s="157"/>
      <c r="G15" s="157"/>
      <c r="H15" s="157"/>
      <c r="I15" s="157"/>
      <c r="J15" s="157"/>
      <c r="K15" s="157"/>
      <c r="L15" s="157"/>
      <c r="M15" s="157"/>
      <c r="N15" s="157"/>
      <c r="O15" s="157"/>
      <c r="P15" s="158"/>
    </row>
    <row r="16" spans="1:16" ht="15" x14ac:dyDescent="0.2">
      <c r="A16" s="144">
        <v>15</v>
      </c>
      <c r="B16" s="145"/>
      <c r="C16" s="157"/>
      <c r="D16" s="157"/>
      <c r="E16" s="157"/>
      <c r="F16" s="157"/>
      <c r="G16" s="157"/>
      <c r="H16" s="157"/>
      <c r="I16" s="157"/>
      <c r="J16" s="157"/>
      <c r="K16" s="157"/>
      <c r="L16" s="157"/>
      <c r="M16" s="157"/>
      <c r="N16" s="157"/>
      <c r="O16" s="157"/>
      <c r="P16" s="158"/>
    </row>
    <row r="17" spans="1:16" ht="15" x14ac:dyDescent="0.2">
      <c r="A17" s="144">
        <v>16</v>
      </c>
      <c r="B17" s="145"/>
      <c r="C17" s="157"/>
      <c r="D17" s="157"/>
      <c r="E17" s="157"/>
      <c r="F17" s="157"/>
      <c r="G17" s="157"/>
      <c r="H17" s="157"/>
      <c r="I17" s="157"/>
      <c r="J17" s="157"/>
      <c r="K17" s="157"/>
      <c r="L17" s="157"/>
      <c r="M17" s="157"/>
      <c r="N17" s="157"/>
      <c r="O17" s="157"/>
      <c r="P17" s="158"/>
    </row>
    <row r="18" spans="1:16" ht="15.75" thickBot="1" x14ac:dyDescent="0.25">
      <c r="A18" s="146">
        <v>17</v>
      </c>
      <c r="B18" s="147"/>
      <c r="C18" s="159"/>
      <c r="D18" s="159"/>
      <c r="E18" s="159"/>
      <c r="F18" s="159"/>
      <c r="G18" s="159"/>
      <c r="H18" s="159"/>
      <c r="I18" s="159"/>
      <c r="J18" s="159"/>
      <c r="K18" s="159"/>
      <c r="L18" s="159"/>
      <c r="M18" s="159"/>
      <c r="N18" s="159"/>
      <c r="O18" s="159"/>
      <c r="P18" s="160"/>
    </row>
    <row r="19" spans="1:16" ht="10.9" customHeight="1" thickBot="1" x14ac:dyDescent="0.25">
      <c r="A19" s="148"/>
      <c r="B19" s="148"/>
      <c r="C19" s="148"/>
      <c r="D19" s="148"/>
      <c r="E19" s="148"/>
      <c r="F19" s="148"/>
      <c r="G19" s="148"/>
      <c r="H19" s="148"/>
      <c r="I19" s="148"/>
      <c r="J19" s="148"/>
      <c r="K19" s="148"/>
      <c r="L19" s="148"/>
      <c r="M19" s="148"/>
      <c r="N19" s="148"/>
      <c r="O19" s="148"/>
      <c r="P19" s="148"/>
    </row>
    <row r="20" spans="1:16" ht="11.45" customHeight="1" x14ac:dyDescent="0.2">
      <c r="A20" s="316" t="s">
        <v>367</v>
      </c>
      <c r="B20" s="317"/>
      <c r="C20" s="317"/>
      <c r="D20" s="317"/>
      <c r="E20" s="317"/>
      <c r="F20" s="317"/>
      <c r="G20" s="317"/>
      <c r="H20" s="317"/>
      <c r="I20" s="318"/>
      <c r="J20" s="148"/>
      <c r="K20" s="148"/>
      <c r="L20" s="148"/>
      <c r="M20" s="148"/>
      <c r="N20" s="148"/>
      <c r="O20" s="148"/>
      <c r="P20" s="148"/>
    </row>
    <row r="21" spans="1:16" x14ac:dyDescent="0.2">
      <c r="A21" s="134" t="s">
        <v>368</v>
      </c>
      <c r="B21" s="319" t="s">
        <v>369</v>
      </c>
      <c r="C21" s="319"/>
      <c r="D21" s="319"/>
      <c r="E21" s="319"/>
      <c r="F21" s="319"/>
      <c r="G21" s="319"/>
      <c r="H21" s="319"/>
      <c r="I21" s="320"/>
      <c r="J21" s="148"/>
      <c r="K21" s="148"/>
      <c r="L21" s="148"/>
      <c r="M21" s="148"/>
      <c r="N21" s="148"/>
      <c r="O21" s="148"/>
      <c r="P21" s="148"/>
    </row>
    <row r="22" spans="1:16" x14ac:dyDescent="0.2">
      <c r="A22" s="134" t="s">
        <v>370</v>
      </c>
      <c r="B22" s="319" t="s">
        <v>371</v>
      </c>
      <c r="C22" s="319"/>
      <c r="D22" s="319"/>
      <c r="E22" s="319"/>
      <c r="F22" s="319"/>
      <c r="G22" s="319"/>
      <c r="H22" s="319"/>
      <c r="I22" s="320"/>
      <c r="J22" s="148"/>
      <c r="K22" s="148"/>
      <c r="L22" s="148"/>
      <c r="M22" s="148"/>
      <c r="N22" s="148"/>
      <c r="O22" s="148"/>
      <c r="P22" s="148"/>
    </row>
    <row r="23" spans="1:16" ht="15" thickBot="1" x14ac:dyDescent="0.25">
      <c r="A23" s="135" t="s">
        <v>372</v>
      </c>
      <c r="B23" s="321" t="s">
        <v>373</v>
      </c>
      <c r="C23" s="321"/>
      <c r="D23" s="321"/>
      <c r="E23" s="321"/>
      <c r="F23" s="321"/>
      <c r="G23" s="321"/>
      <c r="H23" s="321"/>
      <c r="I23" s="322"/>
      <c r="J23" s="148"/>
      <c r="K23" s="148"/>
      <c r="L23" s="148"/>
      <c r="M23" s="148"/>
      <c r="N23" s="148"/>
      <c r="O23" s="148"/>
      <c r="P23" s="148"/>
    </row>
    <row r="24" spans="1:16" ht="9" customHeight="1" x14ac:dyDescent="0.2">
      <c r="A24" s="149"/>
      <c r="B24" s="150"/>
      <c r="C24" s="150"/>
      <c r="D24" s="150"/>
      <c r="E24" s="150"/>
      <c r="F24" s="150"/>
      <c r="G24" s="150"/>
      <c r="H24" s="150"/>
      <c r="I24" s="150"/>
      <c r="J24" s="148"/>
      <c r="K24" s="148"/>
      <c r="L24" s="148"/>
      <c r="M24" s="148"/>
      <c r="N24" s="148"/>
      <c r="O24" s="148"/>
      <c r="P24" s="148"/>
    </row>
  </sheetData>
  <mergeCells count="4">
    <mergeCell ref="A20:I20"/>
    <mergeCell ref="B21:I21"/>
    <mergeCell ref="B22:I22"/>
    <mergeCell ref="B23:I23"/>
  </mergeCells>
  <printOptions horizontalCentered="1"/>
  <pageMargins left="0.23622047244094491" right="0.23622047244094491" top="1.2204724409448819" bottom="0.74803149606299213" header="0.31496062992125984" footer="0.31496062992125984"/>
  <pageSetup fitToHeight="0" orientation="landscape" r:id="rId1"/>
  <headerFooter>
    <oddHeader>&amp;L&amp;G&amp;C&amp;"Arial,Normal"&amp;10PROCESO
PROTECCIÓN
REGISTRO APOYO POST INSTITUCIONAL SRPA&amp;R&amp;"Arial,Normal"&amp;10F1.A20.G27.P 
Versión 1 
Página &amp;P de &amp;N 
31/03/2022 
Clasificación de la Información 
Clasificada</oddHeader>
    <oddFooter>&amp;C&amp;G</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Tablas!$E$2:$E$4</xm:f>
          </x14:formula1>
          <xm:sqref>C2:P18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5"/>
  <sheetViews>
    <sheetView zoomScale="80" zoomScaleNormal="80" workbookViewId="0">
      <selection activeCell="F25" sqref="F25"/>
    </sheetView>
  </sheetViews>
  <sheetFormatPr baseColWidth="10" defaultRowHeight="15" x14ac:dyDescent="0.25"/>
  <cols>
    <col min="3" max="3" width="11.28515625" bestFit="1" customWidth="1"/>
    <col min="4" max="4" width="20.28515625" bestFit="1" customWidth="1"/>
  </cols>
  <sheetData>
    <row r="1" spans="1:5" x14ac:dyDescent="0.25">
      <c r="A1" s="5" t="s">
        <v>31</v>
      </c>
      <c r="B1" s="5" t="s">
        <v>44</v>
      </c>
      <c r="C1" s="5" t="s">
        <v>46</v>
      </c>
      <c r="D1" s="16" t="s">
        <v>52</v>
      </c>
      <c r="E1" s="16" t="s">
        <v>44</v>
      </c>
    </row>
    <row r="2" spans="1:5" x14ac:dyDescent="0.25">
      <c r="A2" s="4" t="s">
        <v>32</v>
      </c>
      <c r="B2" s="4" t="s">
        <v>28</v>
      </c>
      <c r="C2" s="17" t="s">
        <v>30</v>
      </c>
      <c r="D2" s="3" t="s">
        <v>50</v>
      </c>
      <c r="E2" s="4" t="s">
        <v>54</v>
      </c>
    </row>
    <row r="3" spans="1:5" x14ac:dyDescent="0.25">
      <c r="A3" s="4" t="s">
        <v>33</v>
      </c>
      <c r="B3" s="4" t="s">
        <v>29</v>
      </c>
      <c r="D3" s="3" t="s">
        <v>51</v>
      </c>
      <c r="E3" s="4" t="s">
        <v>55</v>
      </c>
    </row>
    <row r="4" spans="1:5" x14ac:dyDescent="0.25">
      <c r="A4" s="4" t="s">
        <v>34</v>
      </c>
      <c r="B4" s="21" t="s">
        <v>57</v>
      </c>
      <c r="D4" s="20" t="s">
        <v>47</v>
      </c>
      <c r="E4" s="4" t="s">
        <v>372</v>
      </c>
    </row>
    <row r="5" spans="1:5" x14ac:dyDescent="0.25">
      <c r="A5" s="4" t="s">
        <v>35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Registro</vt:lpstr>
      <vt:lpstr>Consolidado</vt:lpstr>
      <vt:lpstr>DHA</vt:lpstr>
      <vt:lpstr>DTH</vt:lpstr>
      <vt:lpstr>Tablas</vt:lpstr>
      <vt:lpstr>Registro!Área_de_impresión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Andres Perez Soraca</dc:creator>
  <cp:lastModifiedBy>Cesar Augusto Rodriguez Chaparro</cp:lastModifiedBy>
  <cp:lastPrinted>2022-04-01T16:07:31Z</cp:lastPrinted>
  <dcterms:created xsi:type="dcterms:W3CDTF">2019-01-30T14:18:32Z</dcterms:created>
  <dcterms:modified xsi:type="dcterms:W3CDTF">2022-04-01T16:08:51Z</dcterms:modified>
</cp:coreProperties>
</file>