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67BED433-8F4C-4CE7-82E5-5668950CC57F}" xr6:coauthVersionLast="47" xr6:coauthVersionMax="47" xr10:uidLastSave="{EF668545-64BF-4940-B8FD-D2794E09138A}"/>
  <bookViews>
    <workbookView xWindow="-120" yWindow="-120" windowWidth="29040" windowHeight="15840" activeTab="1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xlnm.Print_Area" localSheetId="2">DHA!$A$1:$Y$23</definedName>
    <definedName name="_xlnm.Print_Area" localSheetId="3">DTH!$A$1:$R$25</definedName>
    <definedName name="_xlnm.Print_Area" localSheetId="0">Registro!$A$1:$J$361</definedName>
    <definedName name="Planes" localSheetId="2">[1]Parametros!#REF!</definedName>
    <definedName name="Planes" localSheetId="3">[1]Parametros!#REF!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1" i="1"/>
  <c r="D280" i="1"/>
  <c r="KF10" i="5"/>
  <c r="KE10" i="5"/>
  <c r="KD10" i="5"/>
  <c r="KC10" i="5"/>
  <c r="KB10" i="5"/>
  <c r="KA10" i="5"/>
  <c r="D237" i="1"/>
  <c r="HD10" i="5"/>
  <c r="D138" i="1"/>
  <c r="GY10" i="5"/>
  <c r="GX10" i="5"/>
  <c r="D127" i="1"/>
  <c r="GO10" i="5"/>
  <c r="D115" i="1"/>
  <c r="GD10" i="5"/>
  <c r="D104" i="1"/>
  <c r="FT10" i="5"/>
  <c r="FS10" i="5"/>
  <c r="D91" i="1"/>
  <c r="FH10" i="5"/>
  <c r="FG10" i="5"/>
  <c r="FF10" i="5"/>
  <c r="FE10" i="5"/>
  <c r="D71" i="1"/>
  <c r="EO10" i="5"/>
  <c r="D57" i="1"/>
  <c r="DM10" i="5"/>
  <c r="DL10" i="5"/>
  <c r="D20" i="1"/>
  <c r="MK10" i="5" l="1"/>
  <c r="MJ10" i="5"/>
  <c r="MI10" i="5"/>
  <c r="MH10" i="5"/>
  <c r="D305" i="1"/>
  <c r="LN10" i="5"/>
  <c r="JK10" i="5"/>
  <c r="JJ10" i="5"/>
  <c r="D193" i="1"/>
  <c r="IQ10" i="5"/>
  <c r="D173" i="1"/>
  <c r="HK10" i="5"/>
  <c r="D145" i="1"/>
  <c r="FD10" i="5"/>
  <c r="EB10" i="5"/>
  <c r="EA10" i="5"/>
  <c r="D51" i="1"/>
  <c r="DV10" i="5"/>
  <c r="DU10" i="5"/>
  <c r="D42" i="1"/>
  <c r="LL10" i="5" l="1"/>
  <c r="LK10" i="5"/>
  <c r="LB10" i="5"/>
  <c r="D267" i="1"/>
  <c r="D252" i="1"/>
  <c r="KL10" i="5"/>
  <c r="KK10" i="5"/>
  <c r="KJ10" i="5"/>
  <c r="JN10" i="5"/>
  <c r="JM10" i="5"/>
  <c r="JH10" i="5"/>
  <c r="JG10" i="5"/>
  <c r="JF10" i="5"/>
  <c r="IY10" i="5"/>
  <c r="IX10" i="5"/>
  <c r="IW10" i="5"/>
  <c r="IV10" i="5"/>
  <c r="IR10" i="5"/>
  <c r="IP10" i="5"/>
  <c r="IO10" i="5"/>
  <c r="IN10" i="5"/>
  <c r="IM10" i="5"/>
  <c r="IL10" i="5"/>
  <c r="IK10" i="5"/>
  <c r="IJ10" i="5"/>
  <c r="II10" i="5"/>
  <c r="IS10" i="5"/>
  <c r="IG10" i="5"/>
  <c r="IF10" i="5"/>
  <c r="IE10" i="5"/>
  <c r="ID10" i="5"/>
  <c r="HO10" i="5"/>
  <c r="HP10" i="5"/>
  <c r="HE10" i="5"/>
  <c r="HC10" i="5"/>
  <c r="HB10" i="5"/>
  <c r="HA10" i="5"/>
  <c r="DS10" i="5"/>
  <c r="DR10" i="5"/>
  <c r="DK10" i="5"/>
  <c r="DJ10" i="5"/>
  <c r="DI10" i="5"/>
  <c r="DH10" i="5"/>
  <c r="CC10" i="5"/>
  <c r="D183" i="1"/>
  <c r="AZ10" i="5"/>
  <c r="D156" i="1"/>
  <c r="D152" i="1"/>
  <c r="KR10" i="5" l="1"/>
  <c r="KQ10" i="5"/>
  <c r="KP10" i="5"/>
  <c r="KO10" i="5"/>
  <c r="KN10" i="5"/>
  <c r="KM10" i="5"/>
  <c r="KI10" i="5"/>
  <c r="KH10" i="5"/>
  <c r="KG10" i="5"/>
  <c r="JZ10" i="5"/>
  <c r="JY10" i="5"/>
  <c r="JX10" i="5"/>
  <c r="JW10" i="5"/>
  <c r="JV10" i="5"/>
  <c r="JU10" i="5"/>
  <c r="JT10" i="5"/>
  <c r="JS10" i="5"/>
  <c r="JR10" i="5"/>
  <c r="JQ10" i="5"/>
  <c r="JP10" i="5"/>
  <c r="GZ10" i="5"/>
  <c r="GW10" i="5"/>
  <c r="GV10" i="5"/>
  <c r="GU10" i="5"/>
  <c r="GT10" i="5"/>
  <c r="GS10" i="5"/>
  <c r="GR10" i="5"/>
  <c r="GQ10" i="5"/>
  <c r="GP10" i="5"/>
  <c r="GN10" i="5"/>
  <c r="GM10" i="5"/>
  <c r="GL10" i="5"/>
  <c r="GK10" i="5"/>
  <c r="GJ10" i="5"/>
  <c r="GI10" i="5"/>
  <c r="GH10" i="5"/>
  <c r="GG10" i="5"/>
  <c r="GF10" i="5"/>
  <c r="GE10" i="5"/>
  <c r="GC10" i="5"/>
  <c r="GB10" i="5"/>
  <c r="GA10" i="5"/>
  <c r="FZ10" i="5"/>
  <c r="FY10" i="5"/>
  <c r="FX10" i="5"/>
  <c r="FW10" i="5"/>
  <c r="FV10" i="5"/>
  <c r="FU10" i="5"/>
  <c r="FR10" i="5"/>
  <c r="FQ10" i="5"/>
  <c r="FP10" i="5"/>
  <c r="FO10" i="5"/>
  <c r="FN10" i="5"/>
  <c r="FM10" i="5"/>
  <c r="FL10" i="5"/>
  <c r="FK10" i="5"/>
  <c r="FJ10" i="5"/>
  <c r="FI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Q10" i="5"/>
  <c r="EP10" i="5"/>
  <c r="EN10" i="5"/>
  <c r="EM10" i="5"/>
  <c r="EL10" i="5"/>
  <c r="EK10" i="5"/>
  <c r="EJ10" i="5"/>
  <c r="EI10" i="5"/>
  <c r="EH10" i="5"/>
  <c r="EG10" i="5"/>
  <c r="EF10" i="5"/>
  <c r="EE10" i="5"/>
  <c r="ED10" i="5"/>
  <c r="EC10" i="5"/>
  <c r="DZ10" i="5"/>
  <c r="DY10" i="5"/>
  <c r="DX10" i="5"/>
  <c r="DW10" i="5"/>
  <c r="DT10" i="5"/>
  <c r="DQ10" i="5"/>
  <c r="DP10" i="5"/>
  <c r="DO10" i="5"/>
  <c r="DN10" i="5"/>
  <c r="DG10" i="5"/>
  <c r="DF10" i="5"/>
  <c r="DE10" i="5"/>
  <c r="DD10" i="5"/>
  <c r="DC10" i="5"/>
  <c r="DB10" i="5"/>
  <c r="DA10" i="5"/>
  <c r="CZ10" i="5"/>
  <c r="CY10" i="5"/>
  <c r="CX10" i="5"/>
  <c r="CW10" i="5"/>
  <c r="CV10" i="5"/>
  <c r="CU10" i="5"/>
  <c r="LT10" i="5"/>
  <c r="LS10" i="5"/>
  <c r="LR10" i="5"/>
  <c r="LQ10" i="5"/>
  <c r="LP10" i="5"/>
  <c r="LO10" i="5"/>
  <c r="LM10" i="5"/>
  <c r="LJ10" i="5"/>
  <c r="LI10" i="5"/>
  <c r="LH10" i="5"/>
  <c r="LG10" i="5"/>
  <c r="LF10" i="5"/>
  <c r="LE10" i="5"/>
  <c r="LD10" i="5"/>
  <c r="LC10" i="5"/>
  <c r="LA10" i="5"/>
  <c r="KZ10" i="5"/>
  <c r="KY10" i="5"/>
  <c r="KX10" i="5"/>
  <c r="KW10" i="5"/>
  <c r="KV10" i="5"/>
  <c r="KU10" i="5"/>
  <c r="KT10" i="5"/>
  <c r="CL10" i="5"/>
  <c r="CK10" i="5"/>
  <c r="CJ10" i="5"/>
  <c r="CI10" i="5"/>
  <c r="CH10" i="5"/>
  <c r="CG10" i="5"/>
  <c r="CF10" i="5"/>
  <c r="CE10" i="5"/>
  <c r="CD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F10" i="5"/>
  <c r="BE10" i="5"/>
  <c r="BD10" i="5"/>
  <c r="AV10" i="5"/>
  <c r="ON10" i="5" l="1"/>
  <c r="I211" i="1"/>
  <c r="AD10" i="5" s="1"/>
  <c r="D291" i="1" l="1"/>
  <c r="I290" i="1" s="1"/>
  <c r="D260" i="1"/>
  <c r="BI10" i="5" s="1"/>
  <c r="BH10" i="5"/>
  <c r="OP10" i="5" l="1"/>
  <c r="I236" i="1"/>
  <c r="BG10" i="5"/>
  <c r="OO10" i="5" s="1"/>
  <c r="I251" i="1"/>
  <c r="D206" i="1"/>
  <c r="AU10" i="5"/>
  <c r="AT10" i="5"/>
  <c r="AS10" i="5"/>
  <c r="AR10" i="5"/>
  <c r="AQ10" i="5"/>
  <c r="AP10" i="5"/>
  <c r="AN10" i="5"/>
  <c r="I19" i="1" l="1"/>
  <c r="BC10" i="5"/>
  <c r="I144" i="1"/>
  <c r="AW10" i="5"/>
  <c r="AO10" i="5"/>
  <c r="OL10" i="5" s="1"/>
  <c r="AM10" i="5"/>
  <c r="OK10" i="5" s="1"/>
  <c r="MU10" i="5" l="1"/>
  <c r="MT10" i="5"/>
  <c r="MS10" i="5"/>
  <c r="D319" i="1" l="1"/>
  <c r="MF10" i="5"/>
  <c r="ME10" i="5"/>
  <c r="CO10" i="5"/>
  <c r="BB10" i="5" l="1"/>
  <c r="AY10" i="5" l="1"/>
  <c r="C10" i="5"/>
  <c r="B10" i="5"/>
  <c r="AA10" i="5"/>
  <c r="Z10" i="5"/>
  <c r="BL10" i="5" l="1"/>
  <c r="AI10" i="5" l="1"/>
  <c r="OJ10" i="5" l="1"/>
  <c r="OI10" i="5"/>
  <c r="OH10" i="5"/>
  <c r="OG10" i="5"/>
  <c r="OF10" i="5"/>
  <c r="OE10" i="5"/>
  <c r="OD10" i="5"/>
  <c r="OC10" i="5"/>
  <c r="OB10" i="5"/>
  <c r="OA10" i="5"/>
  <c r="NZ10" i="5"/>
  <c r="NY10" i="5"/>
  <c r="NX10" i="5"/>
  <c r="NW10" i="5"/>
  <c r="NV10" i="5"/>
  <c r="NU10" i="5"/>
  <c r="MP10" i="5"/>
  <c r="MO10" i="5"/>
  <c r="IH10" i="5" l="1"/>
  <c r="IC10" i="5"/>
  <c r="IB10" i="5"/>
  <c r="IA10" i="5"/>
  <c r="HZ10" i="5"/>
  <c r="HY10" i="5"/>
  <c r="HX10" i="5"/>
  <c r="HW10" i="5"/>
  <c r="HV10" i="5"/>
  <c r="HU10" i="5"/>
  <c r="HT10" i="5"/>
  <c r="HS10" i="5"/>
  <c r="HR10" i="5"/>
  <c r="HQ10" i="5"/>
  <c r="BA10" i="5" l="1"/>
  <c r="V10" i="5"/>
  <c r="U10" i="5"/>
  <c r="S10" i="5"/>
  <c r="R10" i="5"/>
  <c r="P10" i="5"/>
  <c r="O10" i="5"/>
  <c r="CR10" i="5" l="1"/>
  <c r="CQ10" i="5"/>
  <c r="CP10" i="5"/>
  <c r="CN10" i="5"/>
  <c r="CM10" i="5"/>
  <c r="BP10" i="5" l="1"/>
  <c r="NT10" i="5" l="1"/>
  <c r="NS10" i="5"/>
  <c r="NR10" i="5"/>
  <c r="NQ10" i="5"/>
  <c r="NP10" i="5"/>
  <c r="NO10" i="5"/>
  <c r="NN10" i="5"/>
  <c r="NM10" i="5"/>
  <c r="NL10" i="5"/>
  <c r="NK10" i="5"/>
  <c r="NJ10" i="5"/>
  <c r="NI10" i="5"/>
  <c r="NH10" i="5"/>
  <c r="NG10" i="5"/>
  <c r="NF10" i="5"/>
  <c r="NE10" i="5"/>
  <c r="ND10" i="5"/>
  <c r="NC10" i="5"/>
  <c r="NB10" i="5"/>
  <c r="NA10" i="5"/>
  <c r="MZ10" i="5"/>
  <c r="MY10" i="5"/>
  <c r="MX10" i="5"/>
  <c r="MR10" i="5"/>
  <c r="MQ10" i="5"/>
  <c r="MN10" i="5"/>
  <c r="MM10" i="5"/>
  <c r="ML10" i="5"/>
  <c r="MG10" i="5"/>
  <c r="MD10" i="5"/>
  <c r="MC10" i="5"/>
  <c r="MB10" i="5"/>
  <c r="MA10" i="5"/>
  <c r="LZ10" i="5"/>
  <c r="LY10" i="5"/>
  <c r="LX10" i="5"/>
  <c r="LW10" i="5"/>
  <c r="LV10" i="5"/>
  <c r="LU10" i="5"/>
  <c r="KS10" i="5"/>
  <c r="JO10" i="5"/>
  <c r="JL10" i="5"/>
  <c r="JI10" i="5"/>
  <c r="JE10" i="5"/>
  <c r="JD10" i="5"/>
  <c r="JC10" i="5"/>
  <c r="JB10" i="5"/>
  <c r="JA10" i="5"/>
  <c r="IZ10" i="5"/>
  <c r="IU10" i="5"/>
  <c r="IT10" i="5"/>
  <c r="HN10" i="5"/>
  <c r="HM10" i="5"/>
  <c r="HL10" i="5"/>
  <c r="HJ10" i="5"/>
  <c r="HI10" i="5"/>
  <c r="HH10" i="5"/>
  <c r="HG10" i="5"/>
  <c r="HF10" i="5"/>
  <c r="CT10" i="5"/>
  <c r="CS10" i="5"/>
  <c r="MW10" i="5" l="1"/>
  <c r="MV10" i="5"/>
  <c r="A10" i="5" l="1"/>
  <c r="D299" i="1" l="1"/>
  <c r="AE10" i="5"/>
  <c r="I318" i="1" l="1"/>
  <c r="AL10" i="5" s="1"/>
  <c r="BO10" i="5"/>
  <c r="I304" i="1"/>
  <c r="BN10" i="5"/>
  <c r="I298" i="1"/>
  <c r="AJ10" i="5" s="1"/>
  <c r="BM10" i="5"/>
  <c r="OS10" i="5" l="1"/>
  <c r="AK10" i="5"/>
  <c r="I279" i="1"/>
  <c r="AH10" i="5" s="1"/>
  <c r="BK10" i="5"/>
  <c r="I266" i="1"/>
  <c r="BJ10" i="5"/>
  <c r="AF10" i="5"/>
  <c r="OR10" i="5" l="1"/>
  <c r="AG10" i="5"/>
  <c r="AX10" i="5"/>
  <c r="OM10" i="5" s="1"/>
  <c r="OQ10" i="5" s="1"/>
  <c r="OT10" i="5" l="1"/>
  <c r="AC10" i="5"/>
  <c r="AB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OU10" i="5" l="1"/>
</calcChain>
</file>

<file path=xl/sharedStrings.xml><?xml version="1.0" encoding="utf-8"?>
<sst xmlns="http://schemas.openxmlformats.org/spreadsheetml/2006/main" count="1653" uniqueCount="493">
  <si>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</si>
  <si>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</si>
  <si>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</si>
  <si>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</si>
  <si>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</si>
  <si>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</si>
  <si>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</si>
  <si>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</si>
  <si>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</si>
  <si>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</si>
  <si>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</si>
  <si>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</si>
  <si>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</si>
  <si>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</si>
  <si>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</si>
  <si>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</si>
  <si>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</si>
  <si>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</si>
  <si>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</si>
  <si>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</si>
  <si>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</si>
  <si>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</si>
  <si>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</si>
  <si>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</si>
  <si>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</si>
  <si>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</si>
  <si>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</si>
  <si>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</si>
  <si>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</si>
  <si>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</si>
  <si>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</si>
  <si>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</si>
  <si>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</si>
  <si>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</si>
  <si>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</si>
  <si>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</si>
  <si>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</si>
  <si>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</si>
  <si>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</si>
  <si>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</si>
  <si>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</si>
  <si>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</si>
  <si>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</si>
  <si>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</si>
  <si>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</si>
  <si>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</si>
  <si>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</si>
  <si>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</si>
  <si>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</si>
  <si>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</si>
  <si>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Contrata servicio de alimentación?</t>
  </si>
  <si>
    <t>Si</t>
  </si>
  <si>
    <t>No</t>
  </si>
  <si>
    <t>Criterio k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</si>
  <si>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</si>
  <si>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</si>
  <si>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</si>
  <si>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</si>
  <si>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</si>
  <si>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</si>
  <si>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</si>
  <si>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</si>
  <si>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</si>
  <si>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Administrativo</t>
  </si>
  <si>
    <t>Financiero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</si>
  <si>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</si>
  <si>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</si>
  <si>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</si>
  <si>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</si>
  <si>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</si>
  <si>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</si>
  <si>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RESPONSABLES DE LA ENTIDAD CONTRATISTA QUE RECIBEN LA VISITA DE SUPERVISIÓN</t>
  </si>
  <si>
    <t>OBSERVACIONES DE LOS RESPONSABLES DE LA ENTIDAD CONTRATISTA QUE RECIBEN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</si>
  <si>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</si>
  <si>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</si>
  <si>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</si>
  <si>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</si>
  <si>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</si>
  <si>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</si>
  <si>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</si>
  <si>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10.a</t>
  </si>
  <si>
    <t>10.b</t>
  </si>
  <si>
    <t>Observaciones Entidad Contratista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</si>
  <si>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</si>
  <si>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</si>
  <si>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</si>
  <si>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</si>
  <si>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</si>
  <si>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</si>
  <si>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</si>
  <si>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</si>
  <si>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Observación</t>
  </si>
  <si>
    <t>Clasificación de la Información 
Clasificada</t>
  </si>
  <si>
    <t>Página 1 de 1</t>
  </si>
  <si>
    <t>Subdirección</t>
  </si>
  <si>
    <t>Tipo de discapacidad</t>
  </si>
  <si>
    <t>Criterio l</t>
  </si>
  <si>
    <t>Criterio m</t>
  </si>
  <si>
    <t>Criterio n</t>
  </si>
  <si>
    <t>5. Nombre</t>
  </si>
  <si>
    <t>6. Nombre</t>
  </si>
  <si>
    <t>Profesional 6 ICBF</t>
  </si>
  <si>
    <t>Profesional 5 ICBF</t>
  </si>
  <si>
    <t>8.a</t>
  </si>
  <si>
    <t>8.b</t>
  </si>
  <si>
    <t>8.c</t>
  </si>
  <si>
    <t>8.d</t>
  </si>
  <si>
    <t>8.e</t>
  </si>
  <si>
    <t>Fecha SECOP aprobación de la póliza</t>
  </si>
  <si>
    <t>Cargo del supervisor del contrato</t>
  </si>
  <si>
    <t>% Cumplimiento Global</t>
  </si>
  <si>
    <t>Criterio o</t>
  </si>
  <si>
    <t>Utilice la lista desplegable de la celda amarilla para validar si la variable se cumple o no se cumple</t>
  </si>
  <si>
    <t>OBLIGACIONES ESPECIFICAS: COMPONENTE TÉCNICO</t>
  </si>
  <si>
    <t>OBLIGACIONES ESPECIFICAS: COMPONENTE ADMINISTRATIVO</t>
  </si>
  <si>
    <t>OBLIGACIONES ESPECIFICAS: COMPONENTE FINANCIERO</t>
  </si>
  <si>
    <t>Temas componente técnico</t>
  </si>
  <si>
    <t>Porcentaje Técnico</t>
  </si>
  <si>
    <t>Porcentaje Administrativo</t>
  </si>
  <si>
    <t>Porcentaje Financiero</t>
  </si>
  <si>
    <t>Porcentaje Global</t>
  </si>
  <si>
    <t>Rango</t>
  </si>
  <si>
    <t>Proceso de atención</t>
  </si>
  <si>
    <t>Documentos de los anexos de historias de atención</t>
  </si>
  <si>
    <t>Nutrición</t>
  </si>
  <si>
    <t>Garantía de derechos – Vinculación</t>
  </si>
  <si>
    <t>Acciones con familia</t>
  </si>
  <si>
    <t>CONCEPTO INTEGRAL DE LOS PROFESIONALES DEL ICBF QUE REALIZAN LA VISITA DE SUPERVISIÓN</t>
  </si>
  <si>
    <t>Fortalezas</t>
  </si>
  <si>
    <t>Debilidades</t>
  </si>
  <si>
    <t>Riesgos</t>
  </si>
  <si>
    <t>Elabore un concepto sobre los resultados de la visita que integre las fortalezas, debilidades y alertas identificadas 
(no relacione nuevamente las obligaciones incumplidas)</t>
  </si>
  <si>
    <t>Criterio p</t>
  </si>
  <si>
    <t>Criterio q</t>
  </si>
  <si>
    <t>2.1 Alimentación</t>
  </si>
  <si>
    <t>2.2 Minuta patrón y ciclos de menús</t>
  </si>
  <si>
    <t>2.3 Almacenamiento de alimentos</t>
  </si>
  <si>
    <t>1.1 Documentos del anexo de la historia de atención</t>
  </si>
  <si>
    <t>11.a</t>
  </si>
  <si>
    <t>11.b</t>
  </si>
  <si>
    <t>11.c</t>
  </si>
  <si>
    <t>11.d</t>
  </si>
  <si>
    <t>11.e</t>
  </si>
  <si>
    <t>11.f</t>
  </si>
  <si>
    <t>10.d</t>
  </si>
  <si>
    <t>10.e</t>
  </si>
  <si>
    <t>10.f</t>
  </si>
  <si>
    <t>10.g</t>
  </si>
  <si>
    <t>10.h</t>
  </si>
  <si>
    <t>9.a</t>
  </si>
  <si>
    <t>9.b</t>
  </si>
  <si>
    <t>9.c</t>
  </si>
  <si>
    <t>9.d</t>
  </si>
  <si>
    <t>9.e</t>
  </si>
  <si>
    <t>10.c</t>
  </si>
  <si>
    <t>2.1.a</t>
  </si>
  <si>
    <t>2.1.b</t>
  </si>
  <si>
    <t>2.1.c</t>
  </si>
  <si>
    <t>2.1.d</t>
  </si>
  <si>
    <t>2.1.e</t>
  </si>
  <si>
    <t>2.1.f</t>
  </si>
  <si>
    <t>2.2.a</t>
  </si>
  <si>
    <t>2.2.b</t>
  </si>
  <si>
    <t>2.2.c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</si>
  <si>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</si>
  <si>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</si>
  <si>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</si>
  <si>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</si>
  <si>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</si>
  <si>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</si>
  <si>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</si>
  <si>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</si>
  <si>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</si>
  <si>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1.1.j</t>
  </si>
  <si>
    <t>1.1.k</t>
  </si>
  <si>
    <t>1.1.l</t>
  </si>
  <si>
    <t>1.1.m</t>
  </si>
  <si>
    <t>1.1.n</t>
  </si>
  <si>
    <t>1.1.o</t>
  </si>
  <si>
    <t>1.1.p</t>
  </si>
  <si>
    <t>1.1.q</t>
  </si>
  <si>
    <t>1.2.a</t>
  </si>
  <si>
    <t>1.2.b</t>
  </si>
  <si>
    <t>1.2.c</t>
  </si>
  <si>
    <t>1.2.d</t>
  </si>
  <si>
    <t>1.2.e</t>
  </si>
  <si>
    <t>1.2.f</t>
  </si>
  <si>
    <t>1.3.a</t>
  </si>
  <si>
    <t>1.3.b</t>
  </si>
  <si>
    <t>1.3.c</t>
  </si>
  <si>
    <t>1.3.d</t>
  </si>
  <si>
    <t>1.4.a</t>
  </si>
  <si>
    <t>1.4.b</t>
  </si>
  <si>
    <t>1.4.c</t>
  </si>
  <si>
    <t>1.4.d</t>
  </si>
  <si>
    <t>1.5.a</t>
  </si>
  <si>
    <t>1.5.b</t>
  </si>
  <si>
    <t>1.5.c</t>
  </si>
  <si>
    <t>1.5.d</t>
  </si>
  <si>
    <t>1.5.e</t>
  </si>
  <si>
    <t>1.5.f</t>
  </si>
  <si>
    <t>1.5.g</t>
  </si>
  <si>
    <t>1.5.h</t>
  </si>
  <si>
    <t>1.5.i</t>
  </si>
  <si>
    <t>1.5.j</t>
  </si>
  <si>
    <t>1.5.k</t>
  </si>
  <si>
    <t>1.5.l</t>
  </si>
  <si>
    <t>1.5.m</t>
  </si>
  <si>
    <t>1.5.n</t>
  </si>
  <si>
    <t>1.6.a</t>
  </si>
  <si>
    <t>1.6.b</t>
  </si>
  <si>
    <t>1.6.c</t>
  </si>
  <si>
    <t>1.6.d</t>
  </si>
  <si>
    <t>1.6.e</t>
  </si>
  <si>
    <t>1.6.f</t>
  </si>
  <si>
    <t>1.6.g</t>
  </si>
  <si>
    <t>1.6.h</t>
  </si>
  <si>
    <t>1.6.i</t>
  </si>
  <si>
    <t>1.6.j</t>
  </si>
  <si>
    <t>1.7.a</t>
  </si>
  <si>
    <t>1.7.b</t>
  </si>
  <si>
    <t>1.7.c</t>
  </si>
  <si>
    <t>1.7.d</t>
  </si>
  <si>
    <t>1.7.e</t>
  </si>
  <si>
    <t>1.7.f</t>
  </si>
  <si>
    <t>1.7.g</t>
  </si>
  <si>
    <t>1.7.h</t>
  </si>
  <si>
    <t>1.7.i</t>
  </si>
  <si>
    <t>1.8.a</t>
  </si>
  <si>
    <t>1.8.b</t>
  </si>
  <si>
    <t>1.8.c</t>
  </si>
  <si>
    <t>1.8.d</t>
  </si>
  <si>
    <t>1.8.e</t>
  </si>
  <si>
    <t>1.8.f</t>
  </si>
  <si>
    <t>1.8.g</t>
  </si>
  <si>
    <t>1.8.h</t>
  </si>
  <si>
    <t>1.8.i</t>
  </si>
  <si>
    <t>1.9.a</t>
  </si>
  <si>
    <t>1.9.b</t>
  </si>
  <si>
    <t>1.9.c</t>
  </si>
  <si>
    <t>1.9.d</t>
  </si>
  <si>
    <t>1.9.e</t>
  </si>
  <si>
    <t>1.9.f</t>
  </si>
  <si>
    <t>1.9.g</t>
  </si>
  <si>
    <t>1.9.h</t>
  </si>
  <si>
    <t>1.10.a</t>
  </si>
  <si>
    <t>1.10.b</t>
  </si>
  <si>
    <t>1.10.c</t>
  </si>
  <si>
    <t>1.10.d</t>
  </si>
  <si>
    <t>2.3.a</t>
  </si>
  <si>
    <t>2.3.b</t>
  </si>
  <si>
    <t>2.3.c</t>
  </si>
  <si>
    <t>2.3.d</t>
  </si>
  <si>
    <t>2.3.e</t>
  </si>
  <si>
    <t>2.3.f</t>
  </si>
  <si>
    <t>2.3.g</t>
  </si>
  <si>
    <t>2.3.h</t>
  </si>
  <si>
    <t>2.3.i</t>
  </si>
  <si>
    <t>2.3.j</t>
  </si>
  <si>
    <t>2.3.k</t>
  </si>
  <si>
    <t>2.3.a2</t>
  </si>
  <si>
    <t>2.3.b2</t>
  </si>
  <si>
    <t>2.4.a</t>
  </si>
  <si>
    <t>2.4.b</t>
  </si>
  <si>
    <t>2.4.c</t>
  </si>
  <si>
    <t>2.4.d</t>
  </si>
  <si>
    <t>2.4.e</t>
  </si>
  <si>
    <t>2.4.f</t>
  </si>
  <si>
    <t>2.5.a</t>
  </si>
  <si>
    <t>2.5.b</t>
  </si>
  <si>
    <t>2.5.c</t>
  </si>
  <si>
    <t>2.5.d</t>
  </si>
  <si>
    <t>2.5.e</t>
  </si>
  <si>
    <t>2.5.f</t>
  </si>
  <si>
    <t>2.5.a2</t>
  </si>
  <si>
    <t>2.6.a</t>
  </si>
  <si>
    <t>2.6.b</t>
  </si>
  <si>
    <t>2.6.c</t>
  </si>
  <si>
    <t>2.6.d</t>
  </si>
  <si>
    <t>2.6.e</t>
  </si>
  <si>
    <t>6.a</t>
  </si>
  <si>
    <t>6.b</t>
  </si>
  <si>
    <t>6.c</t>
  </si>
  <si>
    <t>6.d</t>
  </si>
  <si>
    <t>6.e</t>
  </si>
  <si>
    <t>6.f</t>
  </si>
  <si>
    <t>6.g</t>
  </si>
  <si>
    <t>8.f</t>
  </si>
  <si>
    <t>N/A</t>
  </si>
  <si>
    <t>Salud - prevención</t>
  </si>
  <si>
    <t>Proceso de atención
(8 variables)</t>
  </si>
  <si>
    <t>Nutrición
(7 variables)</t>
  </si>
  <si>
    <t>Acciones con familia
(1 variables)</t>
  </si>
  <si>
    <t>5 Visita</t>
  </si>
  <si>
    <t>6 Visita</t>
  </si>
  <si>
    <t>1. Anexo de la historia de atención</t>
  </si>
  <si>
    <t>1.10 Atención en salud</t>
  </si>
  <si>
    <t>1.2 Archivo del anexo de la historia de atención</t>
  </si>
  <si>
    <t>1.3 Evaluación preliminar</t>
  </si>
  <si>
    <t>1.4 Evaluación integradora</t>
  </si>
  <si>
    <t>1.7 Criterios para la reunificación y reintegración</t>
  </si>
  <si>
    <t>1.8 Plan de cuidado</t>
  </si>
  <si>
    <t>1.9 Informe de superación de condiciones que generaron el ingreso al PARD</t>
  </si>
  <si>
    <t>Criterio r</t>
  </si>
  <si>
    <t>Criterio s</t>
  </si>
  <si>
    <t>Criterio t</t>
  </si>
  <si>
    <t>Terceriza el servicio de alimentación?</t>
  </si>
  <si>
    <t>2.5 Preparación de alimentos</t>
  </si>
  <si>
    <t>2.6 Personal manipulador de alimentos</t>
  </si>
  <si>
    <t>2.7 Educación Alimentaria y Nutricional</t>
  </si>
  <si>
    <t>1.1.r</t>
  </si>
  <si>
    <t>1.1.s</t>
  </si>
  <si>
    <t>1.1.t</t>
  </si>
  <si>
    <t>1.2.g</t>
  </si>
  <si>
    <t>1.4.e</t>
  </si>
  <si>
    <t>1.4.f</t>
  </si>
  <si>
    <t>1.4.g</t>
  </si>
  <si>
    <t>1.4.h</t>
  </si>
  <si>
    <t>1.4.i</t>
  </si>
  <si>
    <t>1.4.j</t>
  </si>
  <si>
    <t>1.4.k</t>
  </si>
  <si>
    <t>1.4.l</t>
  </si>
  <si>
    <t>1.8.j</t>
  </si>
  <si>
    <t>2.2.d</t>
  </si>
  <si>
    <t>2.3.c2</t>
  </si>
  <si>
    <t>2.3.d2</t>
  </si>
  <si>
    <t>2.3.e2</t>
  </si>
  <si>
    <t>2.3.f2</t>
  </si>
  <si>
    <t>2.4.g</t>
  </si>
  <si>
    <t>2.4.h</t>
  </si>
  <si>
    <t>2.4.i</t>
  </si>
  <si>
    <t>2.5.g</t>
  </si>
  <si>
    <t>2.5.h</t>
  </si>
  <si>
    <t>2.5.i</t>
  </si>
  <si>
    <t>2.6.f</t>
  </si>
  <si>
    <t>2.6.a2</t>
  </si>
  <si>
    <t>2.6.g</t>
  </si>
  <si>
    <t>2.6.h</t>
  </si>
  <si>
    <t>2.6.b2</t>
  </si>
  <si>
    <t>2.6.c2</t>
  </si>
  <si>
    <t>2.7.a</t>
  </si>
  <si>
    <t>2.7.b</t>
  </si>
  <si>
    <t>2.7.c</t>
  </si>
  <si>
    <t>2.7.d</t>
  </si>
  <si>
    <t>2.7.e</t>
  </si>
  <si>
    <t>10.i</t>
  </si>
  <si>
    <t>10.j</t>
  </si>
  <si>
    <t>Documentos de los anexos de historias de atención
(2 variable)</t>
  </si>
  <si>
    <t>2.4 Condiciones específicas de las áreas de elaboración de alimentos, de los equipos y utensilios</t>
  </si>
  <si>
    <t>7 Visita</t>
  </si>
  <si>
    <t>8 Visita</t>
  </si>
  <si>
    <t>2. Alimentación y nutrición</t>
  </si>
  <si>
    <t>3. Vinculación de los usuarios al Sistema General de Seguridad Social en Salud SGSSS y al Sistema de Educación Formal</t>
  </si>
  <si>
    <t>4. Vinculación de la familia y/o red vincular de apoyo en el proceso de atención</t>
  </si>
  <si>
    <t>5. Control de riesgo relacionados con medicamentos, objetos cortopunzantes, armas de fuego, sustancias psicoactivas y demás materiales con lo que se pueda atentar contra la integridad personal</t>
  </si>
  <si>
    <t>6. Condiciones locativas y de infraestructura</t>
  </si>
  <si>
    <t>7. Talento humano</t>
  </si>
  <si>
    <t>8. Guía técnica para la metrología</t>
  </si>
  <si>
    <t>9. Estructurar la información financiera de acuerdo con el Plan Único de Cuentas</t>
  </si>
  <si>
    <t>10. Verificación de la ejecución del recurso de forma mensual, acorde con lo establecido en el manual operativo y sus respectivos clasificadores de costo</t>
  </si>
  <si>
    <t>11. Llevar la contabilidad por centro de costos</t>
  </si>
  <si>
    <t>5.2 Prevención de accidentes</t>
  </si>
  <si>
    <t>5.1 Suministro, manejo y control de medicamentos</t>
  </si>
  <si>
    <t>3.3 Vinculación a procesos de formación vocacional, pre laboral y laboral</t>
  </si>
  <si>
    <t>3.2 Vinculación al Sistema de Educación Formal</t>
  </si>
  <si>
    <t>3.1 Vinculación al Sistema General de Seguridad Social en Salud – SGSSS</t>
  </si>
  <si>
    <t>1.6 Seguimiento al plan de caso</t>
  </si>
  <si>
    <t>1.5 Plan de caso</t>
  </si>
  <si>
    <t>Garantía de derechos – Vinculación
(3 variables)</t>
  </si>
  <si>
    <t>Salud - prevención
(2 variables)</t>
  </si>
  <si>
    <t>1.2.h</t>
  </si>
  <si>
    <t>1.2.i</t>
  </si>
  <si>
    <t>1.3.e</t>
  </si>
  <si>
    <t>1.3.f</t>
  </si>
  <si>
    <t>1.5.o</t>
  </si>
  <si>
    <t>2.1.g</t>
  </si>
  <si>
    <t>2.4.j</t>
  </si>
  <si>
    <t>2.6.i</t>
  </si>
  <si>
    <t>2.6.j</t>
  </si>
  <si>
    <t>4.a</t>
  </si>
  <si>
    <t>4.b</t>
  </si>
  <si>
    <t>4.c</t>
  </si>
  <si>
    <t>4.d</t>
  </si>
  <si>
    <t>4.e</t>
  </si>
  <si>
    <t>4.f</t>
  </si>
  <si>
    <t>4.g</t>
  </si>
  <si>
    <t>5.1.a</t>
  </si>
  <si>
    <t>5.1.b</t>
  </si>
  <si>
    <t>5.1.c</t>
  </si>
  <si>
    <t>5.1.d</t>
  </si>
  <si>
    <t>5.1.e</t>
  </si>
  <si>
    <t>5.1.f</t>
  </si>
  <si>
    <t>5.1.g</t>
  </si>
  <si>
    <t>5.2.a</t>
  </si>
  <si>
    <t>5.2.b</t>
  </si>
  <si>
    <t>5.2.c</t>
  </si>
  <si>
    <t>5.2.d</t>
  </si>
  <si>
    <t>7.a</t>
  </si>
  <si>
    <t>7.b</t>
  </si>
  <si>
    <t>7.c</t>
  </si>
  <si>
    <t>7.d</t>
  </si>
  <si>
    <t>7.e</t>
  </si>
  <si>
    <t>7.f</t>
  </si>
  <si>
    <t>7.g</t>
  </si>
  <si>
    <t>7.h</t>
  </si>
  <si>
    <t>7.i</t>
  </si>
  <si>
    <t>7.j</t>
  </si>
  <si>
    <t>6.h</t>
  </si>
  <si>
    <t>6.i</t>
  </si>
  <si>
    <t>6.j</t>
  </si>
  <si>
    <t>6.k</t>
  </si>
  <si>
    <t>6.l</t>
  </si>
  <si>
    <t>10.k</t>
  </si>
  <si>
    <t>10.l</t>
  </si>
  <si>
    <t>10.m</t>
  </si>
  <si>
    <t>Criterio u</t>
  </si>
  <si>
    <t>Criterio v</t>
  </si>
  <si>
    <t>1.1.u</t>
  </si>
  <si>
    <t>1.1.v</t>
  </si>
  <si>
    <t>1.4.m</t>
  </si>
  <si>
    <t>1.5.p</t>
  </si>
  <si>
    <t>1.5.q</t>
  </si>
  <si>
    <t>1.5.r</t>
  </si>
  <si>
    <t>1.5.s</t>
  </si>
  <si>
    <t>1.6.k</t>
  </si>
  <si>
    <t>1.6.l</t>
  </si>
  <si>
    <t>1.7.j</t>
  </si>
  <si>
    <t>1.8.k</t>
  </si>
  <si>
    <t>1.9.i</t>
  </si>
  <si>
    <t>1.9.j</t>
  </si>
  <si>
    <t>1.10.e</t>
  </si>
  <si>
    <t>4.h</t>
  </si>
  <si>
    <t>4.i</t>
  </si>
  <si>
    <t>4.j</t>
  </si>
  <si>
    <t>4.k</t>
  </si>
  <si>
    <t>4.l</t>
  </si>
  <si>
    <t>4.m</t>
  </si>
  <si>
    <t>PROCESO
PROTECCIÓN
VERIFICACIÓN EN VISITA 
CASA DE PROTECCIÓN SRD</t>
  </si>
  <si>
    <t>N°</t>
  </si>
  <si>
    <t>Nombre del niño, niña o adolescente</t>
  </si>
  <si>
    <t>Anexo Historia de atención</t>
  </si>
  <si>
    <r>
      <t>a.     Documento de ubicación por parte de la autoridad administrativa competente.</t>
    </r>
    <r>
      <rPr>
        <sz val="10"/>
        <color theme="1"/>
        <rFont val="Arial"/>
        <family val="2"/>
      </rPr>
      <t>.</t>
    </r>
  </si>
  <si>
    <t>b.     Valoraciones remitidas por la Autoridad Administrativa o  la gestión para su consecución o la resolución de la autoridad administrativa donde relaciones el proceso actual.</t>
  </si>
  <si>
    <r>
      <t xml:space="preserve">c.   Fotocopia de los  Documentos de identificación del niño, niña o adolescente o soporte de la gestión realizada. </t>
    </r>
    <r>
      <rPr>
        <sz val="10"/>
        <color theme="1"/>
        <rFont val="Arial"/>
        <family val="2"/>
      </rPr>
      <t xml:space="preserve">. </t>
    </r>
  </si>
  <si>
    <r>
      <t xml:space="preserve">d.     Certificados de vinculación a salud (soporte físico o magnético o la gestión del trámite). </t>
    </r>
    <r>
      <rPr>
        <sz val="10"/>
        <color theme="1"/>
        <rFont val="Arial"/>
        <family val="2"/>
      </rPr>
      <t xml:space="preserve"> </t>
    </r>
  </si>
  <si>
    <t>e. Certificado de discapacidad o certificado medico expedido por la entidad prestadora de salud, en el que se evidencie el diagnostico asociado a la discapacidad o los oportes de la gestion mediante la autoridad administrativa.</t>
  </si>
  <si>
    <t xml:space="preserve">f.     Registro de vacunación conforme con lo establecido en el esquema nacional de vacunación vigente en Colombia o la gestión realizada. </t>
  </si>
  <si>
    <t>g.Remisiones al sistema de salud cuando el caso lo amerite.</t>
  </si>
  <si>
    <t xml:space="preserve">h.Certificado de vinculación al sitema educativo, constancias escolares en los casos que aplique o la gestión para su vinculación. </t>
  </si>
  <si>
    <t>i.Registro de la toma de datos de  peso y talla, máximo  al quinto dia hábil del ingreso del beneficiario, efectuada por el profesional NutricionistaDietista del operador.</t>
  </si>
  <si>
    <t>j.      Documento que identifique a la autoridad tradicional competente para el caso de niño, niña o adolescente que se autorreconoce como perteneciente a un grupo étnico, remitido por la autoridad administrativa o la gestión para su consecución, cuando aplique.</t>
  </si>
  <si>
    <t xml:space="preserve">k. Evaluación preliminar </t>
  </si>
  <si>
    <t>l.Evaluación integradora.</t>
  </si>
  <si>
    <t>m.Plan de caso.</t>
  </si>
  <si>
    <t>n.Seguimiento al Plan de caso</t>
  </si>
  <si>
    <t xml:space="preserve">o. Evaluación de los criterios para la reunificación y reintegración (en caso de egreso progresivo) </t>
  </si>
  <si>
    <t>p. Plan de cuidado (en caso de egreso progresivo)</t>
  </si>
  <si>
    <t>q.Informe de superación de situaciones que generaron el ingreso al PARD</t>
  </si>
  <si>
    <t>r.El registro de atenciones y seguimientos del proceso de atencion se encuentran en el anexo de la historia de atención.</t>
  </si>
  <si>
    <t>s.La frecuencia de los seguimientos del proceso de atención se definen en el plan de caso y en el seguimiento al plan de caso</t>
  </si>
  <si>
    <t>t. Las atenciones y seguimientos del proceso de atención se registrarán en el área del profesional según corresponda de acuerdo con la necesidad identificada en el proceso de atención.</t>
  </si>
  <si>
    <t>u.Incluye caracterización de la niña, el niño,el adolescente y su familia para evidenciar cuáles son las principales necesidades de atención y reparación integral.</t>
  </si>
  <si>
    <t xml:space="preserve">v.Cuenta con soporte de socialización de información sobre la oferta de servicios de la Agencia Colombiana para la Reincorporación y Normalización -ARN y de Reparación Integral con la Unidad para las Victimas UARIV a los niños, niñas y adolescentes. </t>
  </si>
  <si>
    <t>En cada casilla coloque:</t>
  </si>
  <si>
    <t>SI</t>
  </si>
  <si>
    <t>Si se encuentra el documento en el anexo de la historia de atención.</t>
  </si>
  <si>
    <t>NO</t>
  </si>
  <si>
    <t>Si no se encuentra el documento en el anexo de la historia de atención.</t>
  </si>
  <si>
    <t>en los casos que no aplica el documento.</t>
  </si>
  <si>
    <t>Tenga en cuenta las acciones definidas para cada modalidad según Lineamiento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</si>
  <si>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</si>
  <si>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</si>
  <si>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</si>
  <si>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</si>
  <si>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</si>
  <si>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</si>
  <si>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</si>
  <si>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</si>
  <si>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</si>
  <si>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</si>
  <si>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Consulta de inhabilidades por antecedentes de delitos sexuales contra menores de 18 años</t>
  </si>
  <si>
    <t>Registro nacional de medidas correctivas (inicial y con actualización trimestral)</t>
  </si>
  <si>
    <t>Antecedentes profesionales (cuando aplique)</t>
  </si>
  <si>
    <t>Soportes de pago de aportes al SGSSS</t>
  </si>
  <si>
    <t xml:space="preserve">Documentos de compromiso de confidencialidad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</si>
  <si>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</si>
  <si>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</si>
  <si>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</si>
  <si>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</si>
  <si>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Si no aplica.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</si>
  <si>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Tenga en cuenta las acciones y el talento humano definidos para cada modalidad según Manual Operativo de Moalidades  y lo que establece la normatividad vigente según profesión o cargo.</t>
    </r>
  </si>
  <si>
    <t>F1.A15.G27.P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</si>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</sst>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8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left" vertical="center" wrapText="1" indent="1"/>
    </xf>
    <xf numFmtId="0" fontId="5" fillId="20" borderId="2" xfId="0" applyFont="1" applyFill="1" applyBorder="1" applyAlignment="1">
      <alignment horizontal="center" vertical="center" textRotation="90" wrapText="1"/>
    </xf>
    <xf numFmtId="0" fontId="20" fillId="21" borderId="0" xfId="0" applyFont="1" applyFill="1"/>
    <xf numFmtId="0" fontId="20" fillId="0" borderId="0" xfId="0" applyFont="1"/>
    <xf numFmtId="0" fontId="20" fillId="0" borderId="5" xfId="0" applyFont="1" applyBorder="1" applyAlignment="1">
      <alignment horizontal="justify" vertical="center"/>
    </xf>
    <xf numFmtId="0" fontId="20" fillId="0" borderId="5" xfId="0" applyFont="1" applyBorder="1" applyAlignment="1">
      <alignment vertical="center" wrapText="1"/>
    </xf>
    <xf numFmtId="0" fontId="21" fillId="21" borderId="4" xfId="0" applyFont="1" applyFill="1" applyBorder="1" applyAlignment="1">
      <alignment horizontal="center" vertical="center" wrapText="1"/>
    </xf>
    <xf numFmtId="0" fontId="21" fillId="21" borderId="7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textRotation="90" wrapText="1"/>
    </xf>
    <xf numFmtId="0" fontId="2" fillId="20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 applyProtection="1">
      <alignment horizontal="center" vertical="center" wrapText="1"/>
      <protection locked="0"/>
    </xf>
    <xf numFmtId="0" fontId="15" fillId="9" borderId="19" xfId="0" applyFont="1" applyFill="1" applyBorder="1" applyAlignment="1" applyProtection="1">
      <alignment horizontal="center" vertical="center" wrapText="1"/>
      <protection locked="0"/>
    </xf>
    <xf numFmtId="0" fontId="15" fillId="9" borderId="30" xfId="0" applyFont="1" applyFill="1" applyBorder="1" applyAlignment="1" applyProtection="1">
      <alignment horizontal="center" vertical="center" wrapText="1"/>
      <protection locked="0"/>
    </xf>
    <xf numFmtId="0" fontId="1" fillId="2" borderId="53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6" fillId="6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9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21" borderId="0" xfId="0" applyFont="1" applyFill="1" applyAlignment="1">
      <alignment horizontal="left" vertical="center" wrapText="1"/>
    </xf>
    <xf numFmtId="0" fontId="21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5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211</xdr:row>
      <xdr:rowOff>22413</xdr:rowOff>
    </xdr:from>
    <xdr:to>
      <xdr:col>2</xdr:col>
      <xdr:colOff>1030941</xdr:colOff>
      <xdr:row>218</xdr:row>
      <xdr:rowOff>291353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C519DE6D-D397-4058-BAF7-727FE387A751}"/>
            </a:ext>
          </a:extLst>
        </xdr:cNvPr>
        <xdr:cNvSpPr/>
      </xdr:nvSpPr>
      <xdr:spPr>
        <a:xfrm>
          <a:off x="2117912" y="46414766"/>
          <a:ext cx="1019735" cy="2398058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219</xdr:row>
      <xdr:rowOff>22413</xdr:rowOff>
    </xdr:from>
    <xdr:to>
      <xdr:col>2</xdr:col>
      <xdr:colOff>1030941</xdr:colOff>
      <xdr:row>226</xdr:row>
      <xdr:rowOff>291353</xdr:rowOff>
    </xdr:to>
    <xdr:sp macro="" textlink="">
      <xdr:nvSpPr>
        <xdr:cNvPr id="11" name="Flecha: a la derecha 10">
          <a:extLst>
            <a:ext uri="{FF2B5EF4-FFF2-40B4-BE49-F238E27FC236}">
              <a16:creationId xmlns:a16="http://schemas.microsoft.com/office/drawing/2014/main" id="{A54EAC87-5016-4F01-B6E2-6902268C1065}"/>
            </a:ext>
          </a:extLst>
        </xdr:cNvPr>
        <xdr:cNvSpPr/>
      </xdr:nvSpPr>
      <xdr:spPr>
        <a:xfrm>
          <a:off x="2117912" y="71381472"/>
          <a:ext cx="1019735" cy="1947021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227</xdr:row>
      <xdr:rowOff>22413</xdr:rowOff>
    </xdr:from>
    <xdr:to>
      <xdr:col>2</xdr:col>
      <xdr:colOff>1030941</xdr:colOff>
      <xdr:row>234</xdr:row>
      <xdr:rowOff>291353</xdr:rowOff>
    </xdr:to>
    <xdr:sp macro="" textlink="">
      <xdr:nvSpPr>
        <xdr:cNvPr id="12" name="Flecha: a la derecha 11">
          <a:extLst>
            <a:ext uri="{FF2B5EF4-FFF2-40B4-BE49-F238E27FC236}">
              <a16:creationId xmlns:a16="http://schemas.microsoft.com/office/drawing/2014/main" id="{BFAEB807-C921-42B3-B566-857FD4EF98B5}"/>
            </a:ext>
          </a:extLst>
        </xdr:cNvPr>
        <xdr:cNvSpPr/>
      </xdr:nvSpPr>
      <xdr:spPr>
        <a:xfrm>
          <a:off x="2117912" y="71381472"/>
          <a:ext cx="1019735" cy="1947021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7/5%20SIL%20-Captura%202017/Model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1"/>
  <sheetViews>
    <sheetView showGridLines="0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27" t="s">
        <v>1</v>
      </c>
      <c r="B1" s="228"/>
      <c r="C1" s="52"/>
      <c r="D1" s="50" t="s">
        <v>0</v>
      </c>
      <c r="E1" s="51"/>
      <c r="F1" s="50" t="s">
        <v>24</v>
      </c>
      <c r="G1" s="44"/>
      <c r="H1" s="49" t="s">
        <v>110</v>
      </c>
      <c r="I1" s="232" t="str">
        <f>+IF(OR(I19="valide todas las variables",I144="valide todas las variables",I211="valide todas las variables",I236="valide todas las variables",I251="valide todas las variables",I266="valide todas las variables",I279="valide todas las variables",I290="valide todas las variables",I298="valide todas las variables",I304="valide todas las variables",I318="valide todas las variables"),"",Consolidado!OT10)</f>
        <v/>
      </c>
      <c r="J1" s="233"/>
      <c r="M1" s="48"/>
    </row>
    <row r="2" spans="1:13" ht="15" customHeight="1" x14ac:dyDescent="0.2">
      <c r="A2" s="224" t="s">
        <v>2</v>
      </c>
      <c r="B2" s="225"/>
      <c r="C2" s="225"/>
      <c r="D2" s="225"/>
      <c r="E2" s="225"/>
      <c r="F2" s="225"/>
      <c r="G2" s="225"/>
      <c r="H2" s="225"/>
      <c r="I2" s="225"/>
      <c r="J2" s="226"/>
    </row>
    <row r="3" spans="1:13" ht="15" customHeight="1" x14ac:dyDescent="0.2">
      <c r="A3" s="158" t="s">
        <v>3</v>
      </c>
      <c r="B3" s="159"/>
      <c r="C3" s="159" t="s">
        <v>4</v>
      </c>
      <c r="D3" s="159"/>
      <c r="E3" s="159"/>
      <c r="F3" s="159"/>
      <c r="G3" s="159"/>
      <c r="H3" s="159"/>
      <c r="I3" s="159" t="s">
        <v>5</v>
      </c>
      <c r="J3" s="160"/>
    </row>
    <row r="4" spans="1:13" ht="20.100000000000001" customHeight="1" x14ac:dyDescent="0.2">
      <c r="A4" s="229" t="str">
        <f>+IFERROR(VLOOKUP(G1,[3]Directorio!$B$2:$Z$1100,2,FALSE),"")</f>
        <v/>
      </c>
      <c r="B4" s="230"/>
      <c r="C4" s="230" t="str">
        <f>+IFERROR(VLOOKUP(G1,[3]Directorio!$B$2:$Z$1100,3,FALSE),"")</f>
        <v/>
      </c>
      <c r="D4" s="230"/>
      <c r="E4" s="230"/>
      <c r="F4" s="230"/>
      <c r="G4" s="230"/>
      <c r="H4" s="230"/>
      <c r="I4" s="230" t="str">
        <f>+IFERROR(VLOOKUP(G1,[3]Directorio!$B$2:$Z$1100,4,FALSE),"")</f>
        <v/>
      </c>
      <c r="J4" s="231"/>
    </row>
    <row r="5" spans="1:13" ht="15" customHeight="1" x14ac:dyDescent="0.2">
      <c r="A5" s="158" t="s">
        <v>7</v>
      </c>
      <c r="B5" s="159"/>
      <c r="C5" s="159"/>
      <c r="D5" s="159"/>
      <c r="E5" s="159" t="s">
        <v>6</v>
      </c>
      <c r="F5" s="159"/>
      <c r="G5" s="159"/>
      <c r="H5" s="159"/>
      <c r="I5" s="159"/>
      <c r="J5" s="160"/>
    </row>
    <row r="6" spans="1:13" ht="15" customHeight="1" x14ac:dyDescent="0.2">
      <c r="A6" s="217" t="str">
        <f>+IFERROR(VLOOKUP(G1,[3]Directorio!$B$2:$Z$1100,5,FALSE),"")</f>
        <v/>
      </c>
      <c r="B6" s="218"/>
      <c r="C6" s="218"/>
      <c r="D6" s="218"/>
      <c r="E6" s="218" t="str">
        <f>+IFERROR(VLOOKUP(G1,[3]Directorio!$B$2:$Z$1100,6,FALSE),"")</f>
        <v/>
      </c>
      <c r="F6" s="218"/>
      <c r="G6" s="218"/>
      <c r="H6" s="218"/>
      <c r="I6" s="218"/>
      <c r="J6" s="219"/>
    </row>
    <row r="7" spans="1:13" ht="15" customHeight="1" x14ac:dyDescent="0.2">
      <c r="A7" s="158" t="s">
        <v>8</v>
      </c>
      <c r="B7" s="159"/>
      <c r="C7" s="159"/>
      <c r="D7" s="159"/>
      <c r="E7" s="159" t="s">
        <v>9</v>
      </c>
      <c r="F7" s="159"/>
      <c r="G7" s="159"/>
      <c r="H7" s="159" t="s">
        <v>10</v>
      </c>
      <c r="I7" s="159"/>
      <c r="J7" s="160"/>
    </row>
    <row r="8" spans="1:13" ht="15" customHeight="1" x14ac:dyDescent="0.2">
      <c r="A8" s="217" t="str">
        <f>+IFERROR(VLOOKUP(G1,[3]Directorio!$B$2:$Z$1100,7,FALSE),"")</f>
        <v/>
      </c>
      <c r="B8" s="218"/>
      <c r="C8" s="218"/>
      <c r="D8" s="218"/>
      <c r="E8" s="218" t="str">
        <f>+IFERROR(VLOOKUP(G1,[3]Directorio!$B$2:$Z$1100,8,FALSE),"")</f>
        <v/>
      </c>
      <c r="F8" s="218"/>
      <c r="G8" s="218"/>
      <c r="H8" s="218" t="str">
        <f>+IFERROR(VLOOKUP(G1,[3]Directorio!$B$2:$Z$1100,9,FALSE),"")</f>
        <v/>
      </c>
      <c r="I8" s="218"/>
      <c r="J8" s="219"/>
    </row>
    <row r="9" spans="1:13" ht="15" customHeight="1" x14ac:dyDescent="0.2">
      <c r="A9" s="158" t="s">
        <v>11</v>
      </c>
      <c r="B9" s="159"/>
      <c r="C9" s="159"/>
      <c r="D9" s="159" t="s">
        <v>12</v>
      </c>
      <c r="E9" s="159"/>
      <c r="F9" s="159"/>
      <c r="G9" s="159" t="s">
        <v>13</v>
      </c>
      <c r="H9" s="159"/>
      <c r="I9" s="159"/>
      <c r="J9" s="160"/>
    </row>
    <row r="10" spans="1:13" ht="30" customHeight="1" thickBot="1" x14ac:dyDescent="0.25">
      <c r="A10" s="220" t="str">
        <f>+IFERROR(VLOOKUP(G1,[3]Directorio!$B$2:$Z$1100,10,FALSE),"")</f>
        <v/>
      </c>
      <c r="B10" s="221"/>
      <c r="C10" s="221"/>
      <c r="D10" s="221" t="str">
        <f>+IFERROR(VLOOKUP(G1,[3]Directorio!$B$2:$Z$1100,11,FALSE),"")</f>
        <v/>
      </c>
      <c r="E10" s="221"/>
      <c r="F10" s="221"/>
      <c r="G10" s="222" t="str">
        <f>+IFERROR(VLOOKUP(G1,[3]Directorio!$B$2:$Z$1100,12,FALSE),"")</f>
        <v/>
      </c>
      <c r="H10" s="222"/>
      <c r="I10" s="222"/>
      <c r="J10" s="223"/>
    </row>
    <row r="11" spans="1:13" ht="15" customHeight="1" x14ac:dyDescent="0.2">
      <c r="A11" s="224" t="s">
        <v>14</v>
      </c>
      <c r="B11" s="225"/>
      <c r="C11" s="225"/>
      <c r="D11" s="225"/>
      <c r="E11" s="225"/>
      <c r="F11" s="225"/>
      <c r="G11" s="225"/>
      <c r="H11" s="225"/>
      <c r="I11" s="225"/>
      <c r="J11" s="226"/>
    </row>
    <row r="12" spans="1:13" ht="15" customHeight="1" x14ac:dyDescent="0.2">
      <c r="A12" s="46" t="s">
        <v>94</v>
      </c>
      <c r="B12" s="159" t="s">
        <v>15</v>
      </c>
      <c r="C12" s="159"/>
      <c r="D12" s="159"/>
      <c r="E12" s="193" t="s">
        <v>16</v>
      </c>
      <c r="F12" s="197"/>
      <c r="G12" s="193" t="s">
        <v>17</v>
      </c>
      <c r="H12" s="197"/>
      <c r="I12" s="193" t="s">
        <v>95</v>
      </c>
      <c r="J12" s="194"/>
    </row>
    <row r="13" spans="1:13" ht="15" customHeight="1" x14ac:dyDescent="0.2">
      <c r="A13" s="45" t="str">
        <f>+IFERROR(VLOOKUP(G1,[3]Directorio!$B$2:$Z$1100,13,FALSE),"")</f>
        <v/>
      </c>
      <c r="B13" s="218" t="str">
        <f>+IFERROR(VLOOKUP(G1,[3]Directorio!$B$2:$Z$1100,14,FALSE),"")</f>
        <v/>
      </c>
      <c r="C13" s="218"/>
      <c r="D13" s="218"/>
      <c r="E13" s="195" t="str">
        <f>+IFERROR(VLOOKUP(G1,[3]Directorio!$B$2:$Z$1100,15,FALSE),"")</f>
        <v/>
      </c>
      <c r="F13" s="198"/>
      <c r="G13" s="195" t="str">
        <f>+IFERROR(VLOOKUP(G1,[3]Directorio!$B$2:$Z$1100,16,FALSE),"")</f>
        <v/>
      </c>
      <c r="H13" s="198"/>
      <c r="I13" s="195" t="str">
        <f>+IFERROR(VLOOKUP(G1,[3]Directorio!$B$2:$Z$1100,17,FALSE),"")</f>
        <v/>
      </c>
      <c r="J13" s="196"/>
    </row>
    <row r="14" spans="1:13" ht="15" customHeight="1" x14ac:dyDescent="0.2">
      <c r="A14" s="203" t="s">
        <v>18</v>
      </c>
      <c r="B14" s="197"/>
      <c r="C14" s="193" t="s">
        <v>19</v>
      </c>
      <c r="D14" s="197"/>
      <c r="E14" s="199" t="s">
        <v>108</v>
      </c>
      <c r="F14" s="200"/>
      <c r="G14" s="159" t="s">
        <v>20</v>
      </c>
      <c r="H14" s="159"/>
      <c r="I14" s="159" t="s">
        <v>21</v>
      </c>
      <c r="J14" s="160"/>
    </row>
    <row r="15" spans="1:13" ht="15" customHeight="1" x14ac:dyDescent="0.2">
      <c r="A15" s="216" t="str">
        <f>+IFERROR(VLOOKUP(G1,[3]Directorio!$B$2:$Z$1100,18,FALSE),"")</f>
        <v/>
      </c>
      <c r="B15" s="198"/>
      <c r="C15" s="195" t="str">
        <f>+IFERROR(VLOOKUP(G1,[3]Directorio!$B$2:$Z$1100,19,FALSE),"")</f>
        <v/>
      </c>
      <c r="D15" s="198"/>
      <c r="E15" s="201" t="str">
        <f>+IFERROR(VLOOKUP(G1,[3]Directorio!$B$2:$Z$1100,20,FALSE),"")</f>
        <v/>
      </c>
      <c r="F15" s="202"/>
      <c r="G15" s="211" t="str">
        <f>+IFERROR(VLOOKUP(G1,[3]Directorio!$B$2:$Z$1100,21,FALSE),"")</f>
        <v/>
      </c>
      <c r="H15" s="211"/>
      <c r="I15" s="211" t="str">
        <f>+IFERROR(VLOOKUP(G1,[3]Directorio!$B$2:$Z$1100,22,FALSE),"")</f>
        <v/>
      </c>
      <c r="J15" s="212"/>
    </row>
    <row r="16" spans="1:13" ht="15" customHeight="1" x14ac:dyDescent="0.2">
      <c r="A16" s="203" t="s">
        <v>22</v>
      </c>
      <c r="B16" s="197"/>
      <c r="C16" s="193" t="s">
        <v>23</v>
      </c>
      <c r="D16" s="204"/>
      <c r="E16" s="204"/>
      <c r="F16" s="204"/>
      <c r="G16" s="197"/>
      <c r="H16" s="193" t="s">
        <v>109</v>
      </c>
      <c r="I16" s="204"/>
      <c r="J16" s="194"/>
    </row>
    <row r="17" spans="1:10" ht="15" customHeight="1" thickBot="1" x14ac:dyDescent="0.25">
      <c r="A17" s="205" t="str">
        <f>+IFERROR(VLOOKUP(G1,[3]Directorio!$B$2:$Z$1100,23,FALSE),"")</f>
        <v/>
      </c>
      <c r="B17" s="206"/>
      <c r="C17" s="207" t="str">
        <f>+IFERROR(VLOOKUP(G1,[3]Directorio!$B$2:$Z$1100,24,FALSE),"")</f>
        <v/>
      </c>
      <c r="D17" s="208"/>
      <c r="E17" s="208"/>
      <c r="F17" s="208"/>
      <c r="G17" s="209"/>
      <c r="H17" s="207" t="str">
        <f>+IFERROR(VLOOKUP(G1,[3]Directorio!$B$2:$Z$1100,25,FALSE),"")</f>
        <v/>
      </c>
      <c r="I17" s="208"/>
      <c r="J17" s="210"/>
    </row>
    <row r="18" spans="1:10" ht="24.95" customHeight="1" thickBot="1" x14ac:dyDescent="0.25">
      <c r="A18" s="213" t="s">
        <v>113</v>
      </c>
      <c r="B18" s="214"/>
      <c r="C18" s="214"/>
      <c r="D18" s="214"/>
      <c r="E18" s="214"/>
      <c r="F18" s="214"/>
      <c r="G18" s="214"/>
      <c r="H18" s="214"/>
      <c r="I18" s="214"/>
      <c r="J18" s="215"/>
    </row>
    <row r="19" spans="1:10" ht="39.950000000000003" customHeight="1" thickBot="1" x14ac:dyDescent="0.25">
      <c r="A19" s="147" t="s">
        <v>295</v>
      </c>
      <c r="B19" s="148"/>
      <c r="C19" s="148"/>
      <c r="D19" s="148"/>
      <c r="E19" s="148"/>
      <c r="F19" s="148"/>
      <c r="G19" s="148"/>
      <c r="H19" s="149"/>
      <c r="I19" s="150" t="str">
        <f>+IF(OR(D20="Valide todos los criterios",D42="Valide todos los criterios",D51="Valide todos los criterios",D57="Valide todos los criterios",D71="Valide todos los criterios",D91="Valide todos los criterios",D104="Valide todos los criterios",D115="Valide todos los criterios",D127="Valide todos los criterios",D138="Valide todos los criterios"),"Valide todas las variables",IF(OR(D20="No cumple variable",D42="No cumple variable",D51="No cumple variable",D57="No cumple variable",D71="No cumple variable",D91="No cumple variable",D104="No cumple variable",D115="No cumple variable",D127="No cumple variable",D138="No cumple variable"),"No cumple obligación","Cumple obligación"))</f>
        <v>Valide todas las variables</v>
      </c>
      <c r="J19" s="151"/>
    </row>
    <row r="20" spans="1:10" ht="20.100000000000001" customHeight="1" x14ac:dyDescent="0.2">
      <c r="A20" s="137" t="s">
        <v>137</v>
      </c>
      <c r="B20" s="8" t="s">
        <v>33</v>
      </c>
      <c r="C20" s="9"/>
      <c r="D20" s="139" t="str">
        <f>+IF(OR(C20="",C21="",C22="",C23="",C24="",C25="",C26="",C27="",C28="",C29="",C30="",C31="",C32="",C33="",C34="",C35="",C36="",C37="",C38="",C39="",C40="",C41=""),"Valide todos los criterios",IF(OR(C20="No cumple",C21="No cumple",C22="No cumple",C23="No cumple",C24="No cumple",C25="No cumple",C26="No cumple",C27="No cumple",C28="No cumple",C29="No cumple",C30="No cumple",C31="No cumple",C32="No cumple",C33="No cumple",C34="No cumple",C35="No cumple",C36="No cumple",C37="No cumple",C38="No cumple",C39="No cumple",C40="No cumple",C41="No cumple"),"No cumple variable","Cumple variable"))</f>
        <v>Valide todos los criterios</v>
      </c>
      <c r="E20" s="154" t="s">
        <v>42</v>
      </c>
      <c r="F20" s="154"/>
      <c r="G20" s="154"/>
      <c r="H20" s="154"/>
      <c r="I20" s="154"/>
      <c r="J20" s="155"/>
    </row>
    <row r="21" spans="1:10" ht="15" customHeight="1" x14ac:dyDescent="0.2">
      <c r="A21" s="138"/>
      <c r="B21" s="6" t="s">
        <v>34</v>
      </c>
      <c r="C21" s="7"/>
      <c r="D21" s="140"/>
      <c r="E21" s="131"/>
      <c r="F21" s="132"/>
      <c r="G21" s="132"/>
      <c r="H21" s="132"/>
      <c r="I21" s="132"/>
      <c r="J21" s="133"/>
    </row>
    <row r="22" spans="1:10" ht="15" customHeight="1" x14ac:dyDescent="0.2">
      <c r="A22" s="138"/>
      <c r="B22" s="6" t="s">
        <v>35</v>
      </c>
      <c r="C22" s="7"/>
      <c r="D22" s="140"/>
      <c r="E22" s="131"/>
      <c r="F22" s="132"/>
      <c r="G22" s="132"/>
      <c r="H22" s="132"/>
      <c r="I22" s="132"/>
      <c r="J22" s="133"/>
    </row>
    <row r="23" spans="1:10" ht="15" customHeight="1" x14ac:dyDescent="0.2">
      <c r="A23" s="138"/>
      <c r="B23" s="6" t="s">
        <v>36</v>
      </c>
      <c r="C23" s="7"/>
      <c r="D23" s="140"/>
      <c r="E23" s="131"/>
      <c r="F23" s="132"/>
      <c r="G23" s="132"/>
      <c r="H23" s="132"/>
      <c r="I23" s="132"/>
      <c r="J23" s="133"/>
    </row>
    <row r="24" spans="1:10" ht="15" customHeight="1" x14ac:dyDescent="0.2">
      <c r="A24" s="138"/>
      <c r="B24" s="6" t="s">
        <v>37</v>
      </c>
      <c r="C24" s="7"/>
      <c r="D24" s="140"/>
      <c r="E24" s="131"/>
      <c r="F24" s="132"/>
      <c r="G24" s="132"/>
      <c r="H24" s="132"/>
      <c r="I24" s="132"/>
      <c r="J24" s="133"/>
    </row>
    <row r="25" spans="1:10" ht="15" customHeight="1" x14ac:dyDescent="0.2">
      <c r="A25" s="138"/>
      <c r="B25" s="6" t="s">
        <v>38</v>
      </c>
      <c r="C25" s="7"/>
      <c r="D25" s="140"/>
      <c r="E25" s="131"/>
      <c r="F25" s="132"/>
      <c r="G25" s="132"/>
      <c r="H25" s="132"/>
      <c r="I25" s="132"/>
      <c r="J25" s="133"/>
    </row>
    <row r="26" spans="1:10" ht="15" customHeight="1" x14ac:dyDescent="0.2">
      <c r="A26" s="138"/>
      <c r="B26" s="6" t="s">
        <v>39</v>
      </c>
      <c r="C26" s="7"/>
      <c r="D26" s="140"/>
      <c r="E26" s="131"/>
      <c r="F26" s="132"/>
      <c r="G26" s="132"/>
      <c r="H26" s="132"/>
      <c r="I26" s="132"/>
      <c r="J26" s="133"/>
    </row>
    <row r="27" spans="1:10" ht="15" customHeight="1" x14ac:dyDescent="0.2">
      <c r="A27" s="138"/>
      <c r="B27" s="6" t="s">
        <v>40</v>
      </c>
      <c r="C27" s="7"/>
      <c r="D27" s="140"/>
      <c r="E27" s="131"/>
      <c r="F27" s="132"/>
      <c r="G27" s="132"/>
      <c r="H27" s="132"/>
      <c r="I27" s="132"/>
      <c r="J27" s="133"/>
    </row>
    <row r="28" spans="1:10" ht="15" customHeight="1" x14ac:dyDescent="0.2">
      <c r="A28" s="138"/>
      <c r="B28" s="6" t="s">
        <v>45</v>
      </c>
      <c r="C28" s="7"/>
      <c r="D28" s="140"/>
      <c r="E28" s="131"/>
      <c r="F28" s="132"/>
      <c r="G28" s="132"/>
      <c r="H28" s="132"/>
      <c r="I28" s="132"/>
      <c r="J28" s="133"/>
    </row>
    <row r="29" spans="1:10" ht="15" customHeight="1" x14ac:dyDescent="0.2">
      <c r="A29" s="138"/>
      <c r="B29" s="6" t="s">
        <v>46</v>
      </c>
      <c r="C29" s="7"/>
      <c r="D29" s="140"/>
      <c r="E29" s="131"/>
      <c r="F29" s="132"/>
      <c r="G29" s="132"/>
      <c r="H29" s="132"/>
      <c r="I29" s="132"/>
      <c r="J29" s="133"/>
    </row>
    <row r="30" spans="1:10" ht="15" customHeight="1" x14ac:dyDescent="0.2">
      <c r="A30" s="138"/>
      <c r="B30" s="6" t="s">
        <v>53</v>
      </c>
      <c r="C30" s="7"/>
      <c r="D30" s="140"/>
      <c r="E30" s="131"/>
      <c r="F30" s="132"/>
      <c r="G30" s="132"/>
      <c r="H30" s="132"/>
      <c r="I30" s="132"/>
      <c r="J30" s="133"/>
    </row>
    <row r="31" spans="1:10" ht="15" customHeight="1" x14ac:dyDescent="0.2">
      <c r="A31" s="138"/>
      <c r="B31" s="6" t="s">
        <v>96</v>
      </c>
      <c r="C31" s="7"/>
      <c r="D31" s="140"/>
      <c r="E31" s="131"/>
      <c r="F31" s="132"/>
      <c r="G31" s="132"/>
      <c r="H31" s="132"/>
      <c r="I31" s="132"/>
      <c r="J31" s="133"/>
    </row>
    <row r="32" spans="1:10" ht="15" customHeight="1" x14ac:dyDescent="0.2">
      <c r="A32" s="138"/>
      <c r="B32" s="6" t="s">
        <v>97</v>
      </c>
      <c r="C32" s="7"/>
      <c r="D32" s="140"/>
      <c r="E32" s="131"/>
      <c r="F32" s="132"/>
      <c r="G32" s="132"/>
      <c r="H32" s="132"/>
      <c r="I32" s="132"/>
      <c r="J32" s="133"/>
    </row>
    <row r="33" spans="1:10" ht="15" customHeight="1" x14ac:dyDescent="0.2">
      <c r="A33" s="138"/>
      <c r="B33" s="6" t="s">
        <v>98</v>
      </c>
      <c r="C33" s="7"/>
      <c r="D33" s="140"/>
      <c r="E33" s="131"/>
      <c r="F33" s="132"/>
      <c r="G33" s="132"/>
      <c r="H33" s="132"/>
      <c r="I33" s="132"/>
      <c r="J33" s="133"/>
    </row>
    <row r="34" spans="1:10" ht="15" customHeight="1" x14ac:dyDescent="0.2">
      <c r="A34" s="138"/>
      <c r="B34" s="6" t="s">
        <v>111</v>
      </c>
      <c r="C34" s="7"/>
      <c r="D34" s="140"/>
      <c r="E34" s="131"/>
      <c r="F34" s="132"/>
      <c r="G34" s="132"/>
      <c r="H34" s="132"/>
      <c r="I34" s="132"/>
      <c r="J34" s="133"/>
    </row>
    <row r="35" spans="1:10" ht="15" customHeight="1" x14ac:dyDescent="0.2">
      <c r="A35" s="138"/>
      <c r="B35" s="6" t="s">
        <v>132</v>
      </c>
      <c r="C35" s="7"/>
      <c r="D35" s="140"/>
      <c r="E35" s="131"/>
      <c r="F35" s="132"/>
      <c r="G35" s="132"/>
      <c r="H35" s="132"/>
      <c r="I35" s="132"/>
      <c r="J35" s="133"/>
    </row>
    <row r="36" spans="1:10" ht="15" customHeight="1" x14ac:dyDescent="0.2">
      <c r="A36" s="138"/>
      <c r="B36" s="6" t="s">
        <v>133</v>
      </c>
      <c r="C36" s="7"/>
      <c r="D36" s="140"/>
      <c r="E36" s="131"/>
      <c r="F36" s="132"/>
      <c r="G36" s="132"/>
      <c r="H36" s="132"/>
      <c r="I36" s="132"/>
      <c r="J36" s="133"/>
    </row>
    <row r="37" spans="1:10" ht="15" customHeight="1" x14ac:dyDescent="0.2">
      <c r="A37" s="138"/>
      <c r="B37" s="6" t="s">
        <v>303</v>
      </c>
      <c r="C37" s="7"/>
      <c r="D37" s="140"/>
      <c r="E37" s="131"/>
      <c r="F37" s="132"/>
      <c r="G37" s="132"/>
      <c r="H37" s="132"/>
      <c r="I37" s="132"/>
      <c r="J37" s="133"/>
    </row>
    <row r="38" spans="1:10" ht="15" customHeight="1" x14ac:dyDescent="0.2">
      <c r="A38" s="138"/>
      <c r="B38" s="6" t="s">
        <v>304</v>
      </c>
      <c r="C38" s="7"/>
      <c r="D38" s="140"/>
      <c r="E38" s="131"/>
      <c r="F38" s="132"/>
      <c r="G38" s="132"/>
      <c r="H38" s="132"/>
      <c r="I38" s="132"/>
      <c r="J38" s="133"/>
    </row>
    <row r="39" spans="1:10" ht="15" customHeight="1" x14ac:dyDescent="0.2">
      <c r="A39" s="138"/>
      <c r="B39" s="6" t="s">
        <v>305</v>
      </c>
      <c r="C39" s="7"/>
      <c r="D39" s="140"/>
      <c r="E39" s="131"/>
      <c r="F39" s="132"/>
      <c r="G39" s="132"/>
      <c r="H39" s="132"/>
      <c r="I39" s="132"/>
      <c r="J39" s="133"/>
    </row>
    <row r="40" spans="1:10" ht="15" customHeight="1" x14ac:dyDescent="0.2">
      <c r="A40" s="138"/>
      <c r="B40" s="6" t="s">
        <v>415</v>
      </c>
      <c r="C40" s="7"/>
      <c r="D40" s="140"/>
      <c r="E40" s="131"/>
      <c r="F40" s="132"/>
      <c r="G40" s="132"/>
      <c r="H40" s="132"/>
      <c r="I40" s="132"/>
      <c r="J40" s="133"/>
    </row>
    <row r="41" spans="1:10" ht="15" customHeight="1" thickBot="1" x14ac:dyDescent="0.25">
      <c r="A41" s="138"/>
      <c r="B41" s="6" t="s">
        <v>416</v>
      </c>
      <c r="C41" s="7"/>
      <c r="D41" s="140"/>
      <c r="E41" s="131"/>
      <c r="F41" s="132"/>
      <c r="G41" s="132"/>
      <c r="H41" s="132"/>
      <c r="I41" s="132"/>
      <c r="J41" s="133"/>
    </row>
    <row r="42" spans="1:10" ht="20.100000000000001" customHeight="1" x14ac:dyDescent="0.2">
      <c r="A42" s="137" t="s">
        <v>297</v>
      </c>
      <c r="B42" s="8" t="s">
        <v>33</v>
      </c>
      <c r="C42" s="9"/>
      <c r="D42" s="139" t="str">
        <f>+IF(OR(C42="",C43="",C44="",C45="",C46="",C47="",C48="",C49="",C50=""),"Valide todos los criterios",IF(OR(C42="No cumple",C43="No cumple",C44="No cumple",C45="No cumple",C46="No cumple",C47="No cumple",C48="No cumple",C49="No cumple",C50="No cumple"),"No cumple variable","Cumple variable"))</f>
        <v>Valide todos los criterios</v>
      </c>
      <c r="E42" s="154" t="s">
        <v>42</v>
      </c>
      <c r="F42" s="154"/>
      <c r="G42" s="154"/>
      <c r="H42" s="154"/>
      <c r="I42" s="154"/>
      <c r="J42" s="155"/>
    </row>
    <row r="43" spans="1:10" ht="20.100000000000001" customHeight="1" x14ac:dyDescent="0.2">
      <c r="A43" s="138"/>
      <c r="B43" s="6" t="s">
        <v>34</v>
      </c>
      <c r="C43" s="7"/>
      <c r="D43" s="140"/>
      <c r="E43" s="131"/>
      <c r="F43" s="132"/>
      <c r="G43" s="132"/>
      <c r="H43" s="132"/>
      <c r="I43" s="132"/>
      <c r="J43" s="133"/>
    </row>
    <row r="44" spans="1:10" ht="20.100000000000001" customHeight="1" x14ac:dyDescent="0.2">
      <c r="A44" s="138"/>
      <c r="B44" s="6" t="s">
        <v>35</v>
      </c>
      <c r="C44" s="7"/>
      <c r="D44" s="140"/>
      <c r="E44" s="131"/>
      <c r="F44" s="132"/>
      <c r="G44" s="132"/>
      <c r="H44" s="132"/>
      <c r="I44" s="132"/>
      <c r="J44" s="133"/>
    </row>
    <row r="45" spans="1:10" ht="20.100000000000001" customHeight="1" x14ac:dyDescent="0.2">
      <c r="A45" s="138"/>
      <c r="B45" s="6" t="s">
        <v>36</v>
      </c>
      <c r="C45" s="7"/>
      <c r="D45" s="140"/>
      <c r="E45" s="131"/>
      <c r="F45" s="132"/>
      <c r="G45" s="132"/>
      <c r="H45" s="132"/>
      <c r="I45" s="132"/>
      <c r="J45" s="133"/>
    </row>
    <row r="46" spans="1:10" ht="20.100000000000001" customHeight="1" x14ac:dyDescent="0.2">
      <c r="A46" s="138"/>
      <c r="B46" s="6" t="s">
        <v>37</v>
      </c>
      <c r="C46" s="7"/>
      <c r="D46" s="140"/>
      <c r="E46" s="131"/>
      <c r="F46" s="132"/>
      <c r="G46" s="132"/>
      <c r="H46" s="132"/>
      <c r="I46" s="132"/>
      <c r="J46" s="133"/>
    </row>
    <row r="47" spans="1:10" ht="20.100000000000001" customHeight="1" x14ac:dyDescent="0.2">
      <c r="A47" s="138"/>
      <c r="B47" s="6" t="s">
        <v>38</v>
      </c>
      <c r="C47" s="7"/>
      <c r="D47" s="140"/>
      <c r="E47" s="131"/>
      <c r="F47" s="132"/>
      <c r="G47" s="132"/>
      <c r="H47" s="132"/>
      <c r="I47" s="132"/>
      <c r="J47" s="133"/>
    </row>
    <row r="48" spans="1:10" ht="20.100000000000001" customHeight="1" x14ac:dyDescent="0.2">
      <c r="A48" s="186"/>
      <c r="B48" s="6" t="s">
        <v>39</v>
      </c>
      <c r="C48" s="12"/>
      <c r="D48" s="174"/>
      <c r="E48" s="131"/>
      <c r="F48" s="132"/>
      <c r="G48" s="132"/>
      <c r="H48" s="132"/>
      <c r="I48" s="132"/>
      <c r="J48" s="133"/>
    </row>
    <row r="49" spans="1:10" ht="20.100000000000001" customHeight="1" x14ac:dyDescent="0.2">
      <c r="A49" s="186"/>
      <c r="B49" s="6" t="s">
        <v>40</v>
      </c>
      <c r="C49" s="12"/>
      <c r="D49" s="174"/>
      <c r="E49" s="131"/>
      <c r="F49" s="132"/>
      <c r="G49" s="132"/>
      <c r="H49" s="132"/>
      <c r="I49" s="132"/>
      <c r="J49" s="133"/>
    </row>
    <row r="50" spans="1:10" ht="20.100000000000001" customHeight="1" thickBot="1" x14ac:dyDescent="0.25">
      <c r="A50" s="152"/>
      <c r="B50" s="10" t="s">
        <v>45</v>
      </c>
      <c r="C50" s="17"/>
      <c r="D50" s="153"/>
      <c r="E50" s="134"/>
      <c r="F50" s="135"/>
      <c r="G50" s="135"/>
      <c r="H50" s="135"/>
      <c r="I50" s="135"/>
      <c r="J50" s="136"/>
    </row>
    <row r="51" spans="1:10" ht="20.100000000000001" customHeight="1" x14ac:dyDescent="0.2">
      <c r="A51" s="137" t="s">
        <v>298</v>
      </c>
      <c r="B51" s="8" t="s">
        <v>33</v>
      </c>
      <c r="C51" s="9"/>
      <c r="D51" s="139" t="str">
        <f>+IF(OR(C51="",C52="",C53="",C54="",C55="",C56=""),"Valide todos los criterios",IF(OR(C51="No cumple",C52="No cumple",C53="No cumple",C54="No cumple",C55="No cumple",C56="No cumple"),"No cumple variable","Cumple variable"))</f>
        <v>Valide todos los criterios</v>
      </c>
      <c r="E51" s="154" t="s">
        <v>42</v>
      </c>
      <c r="F51" s="154"/>
      <c r="G51" s="154"/>
      <c r="H51" s="154"/>
      <c r="I51" s="154"/>
      <c r="J51" s="155"/>
    </row>
    <row r="52" spans="1:10" ht="20.100000000000001" customHeight="1" x14ac:dyDescent="0.2">
      <c r="A52" s="138"/>
      <c r="B52" s="6" t="s">
        <v>34</v>
      </c>
      <c r="C52" s="7"/>
      <c r="D52" s="140"/>
      <c r="E52" s="131"/>
      <c r="F52" s="132"/>
      <c r="G52" s="132"/>
      <c r="H52" s="132"/>
      <c r="I52" s="132"/>
      <c r="J52" s="133"/>
    </row>
    <row r="53" spans="1:10" ht="20.100000000000001" customHeight="1" x14ac:dyDescent="0.2">
      <c r="A53" s="138"/>
      <c r="B53" s="6" t="s">
        <v>35</v>
      </c>
      <c r="C53" s="7"/>
      <c r="D53" s="140"/>
      <c r="E53" s="131"/>
      <c r="F53" s="132"/>
      <c r="G53" s="132"/>
      <c r="H53" s="132"/>
      <c r="I53" s="132"/>
      <c r="J53" s="133"/>
    </row>
    <row r="54" spans="1:10" ht="20.100000000000001" customHeight="1" x14ac:dyDescent="0.2">
      <c r="A54" s="186"/>
      <c r="B54" s="6" t="s">
        <v>36</v>
      </c>
      <c r="C54" s="12"/>
      <c r="D54" s="174"/>
      <c r="E54" s="131"/>
      <c r="F54" s="132"/>
      <c r="G54" s="132"/>
      <c r="H54" s="132"/>
      <c r="I54" s="132"/>
      <c r="J54" s="133"/>
    </row>
    <row r="55" spans="1:10" ht="20.100000000000001" customHeight="1" x14ac:dyDescent="0.2">
      <c r="A55" s="186"/>
      <c r="B55" s="6" t="s">
        <v>37</v>
      </c>
      <c r="C55" s="12"/>
      <c r="D55" s="174"/>
      <c r="E55" s="131"/>
      <c r="F55" s="132"/>
      <c r="G55" s="132"/>
      <c r="H55" s="132"/>
      <c r="I55" s="132"/>
      <c r="J55" s="133"/>
    </row>
    <row r="56" spans="1:10" ht="20.100000000000001" customHeight="1" thickBot="1" x14ac:dyDescent="0.25">
      <c r="A56" s="152"/>
      <c r="B56" s="10" t="s">
        <v>38</v>
      </c>
      <c r="C56" s="17"/>
      <c r="D56" s="153"/>
      <c r="E56" s="134"/>
      <c r="F56" s="135"/>
      <c r="G56" s="135"/>
      <c r="H56" s="135"/>
      <c r="I56" s="135"/>
      <c r="J56" s="136"/>
    </row>
    <row r="57" spans="1:10" ht="20.100000000000001" customHeight="1" x14ac:dyDescent="0.2">
      <c r="A57" s="137" t="s">
        <v>299</v>
      </c>
      <c r="B57" s="8" t="s">
        <v>33</v>
      </c>
      <c r="C57" s="9"/>
      <c r="D57" s="139" t="str">
        <f>+IF(C70="X","Variable no aplica",IF(OR(C57="",C58="",C59="",C60="",C61="",C62="",C63="",C64="",C65="",C66="",C67="",C68="",C69=""),"Valide todos los criterios",IF(OR(C57="No cumple",C58="No cumple",C59="No cumple",C60="No cumple",C61="No cumple",C62="No cumple",C63="No cumple",C64="No cumple",C65="No cumple",C66="No cumple",C67="No cumple",C68="No cumple",C69="No cumple"),"No cumple variable","Cumple variable")))</f>
        <v>Valide todos los criterios</v>
      </c>
      <c r="E57" s="154" t="s">
        <v>42</v>
      </c>
      <c r="F57" s="154"/>
      <c r="G57" s="154"/>
      <c r="H57" s="154"/>
      <c r="I57" s="154"/>
      <c r="J57" s="155"/>
    </row>
    <row r="58" spans="1:10" ht="18.95" customHeight="1" x14ac:dyDescent="0.2">
      <c r="A58" s="138"/>
      <c r="B58" s="6" t="s">
        <v>34</v>
      </c>
      <c r="C58" s="7"/>
      <c r="D58" s="140"/>
      <c r="E58" s="131"/>
      <c r="F58" s="132"/>
      <c r="G58" s="132"/>
      <c r="H58" s="132"/>
      <c r="I58" s="132"/>
      <c r="J58" s="133"/>
    </row>
    <row r="59" spans="1:10" ht="18.95" customHeight="1" x14ac:dyDescent="0.2">
      <c r="A59" s="138"/>
      <c r="B59" s="6" t="s">
        <v>35</v>
      </c>
      <c r="C59" s="7"/>
      <c r="D59" s="140"/>
      <c r="E59" s="131"/>
      <c r="F59" s="132"/>
      <c r="G59" s="132"/>
      <c r="H59" s="132"/>
      <c r="I59" s="132"/>
      <c r="J59" s="133"/>
    </row>
    <row r="60" spans="1:10" ht="18.95" customHeight="1" x14ac:dyDescent="0.2">
      <c r="A60" s="138"/>
      <c r="B60" s="6" t="s">
        <v>36</v>
      </c>
      <c r="C60" s="7"/>
      <c r="D60" s="140"/>
      <c r="E60" s="131"/>
      <c r="F60" s="132"/>
      <c r="G60" s="132"/>
      <c r="H60" s="132"/>
      <c r="I60" s="132"/>
      <c r="J60" s="133"/>
    </row>
    <row r="61" spans="1:10" ht="18.95" customHeight="1" x14ac:dyDescent="0.2">
      <c r="A61" s="138"/>
      <c r="B61" s="6" t="s">
        <v>37</v>
      </c>
      <c r="C61" s="7"/>
      <c r="D61" s="140"/>
      <c r="E61" s="131"/>
      <c r="F61" s="132"/>
      <c r="G61" s="132"/>
      <c r="H61" s="132"/>
      <c r="I61" s="132"/>
      <c r="J61" s="133"/>
    </row>
    <row r="62" spans="1:10" ht="18.95" customHeight="1" x14ac:dyDescent="0.2">
      <c r="A62" s="138"/>
      <c r="B62" s="6" t="s">
        <v>38</v>
      </c>
      <c r="C62" s="7"/>
      <c r="D62" s="140"/>
      <c r="E62" s="131"/>
      <c r="F62" s="132"/>
      <c r="G62" s="132"/>
      <c r="H62" s="132"/>
      <c r="I62" s="132"/>
      <c r="J62" s="133"/>
    </row>
    <row r="63" spans="1:10" ht="18.95" customHeight="1" x14ac:dyDescent="0.2">
      <c r="A63" s="138"/>
      <c r="B63" s="6" t="s">
        <v>39</v>
      </c>
      <c r="C63" s="7"/>
      <c r="D63" s="140"/>
      <c r="E63" s="131"/>
      <c r="F63" s="132"/>
      <c r="G63" s="132"/>
      <c r="H63" s="132"/>
      <c r="I63" s="132"/>
      <c r="J63" s="133"/>
    </row>
    <row r="64" spans="1:10" ht="18.95" customHeight="1" x14ac:dyDescent="0.2">
      <c r="A64" s="138"/>
      <c r="B64" s="6" t="s">
        <v>40</v>
      </c>
      <c r="C64" s="7"/>
      <c r="D64" s="140"/>
      <c r="E64" s="131"/>
      <c r="F64" s="132"/>
      <c r="G64" s="132"/>
      <c r="H64" s="132"/>
      <c r="I64" s="132"/>
      <c r="J64" s="133"/>
    </row>
    <row r="65" spans="1:10" ht="18.95" customHeight="1" x14ac:dyDescent="0.2">
      <c r="A65" s="138"/>
      <c r="B65" s="6" t="s">
        <v>45</v>
      </c>
      <c r="C65" s="7"/>
      <c r="D65" s="140"/>
      <c r="E65" s="131"/>
      <c r="F65" s="132"/>
      <c r="G65" s="132"/>
      <c r="H65" s="132"/>
      <c r="I65" s="132"/>
      <c r="J65" s="133"/>
    </row>
    <row r="66" spans="1:10" ht="18.95" customHeight="1" x14ac:dyDescent="0.2">
      <c r="A66" s="138"/>
      <c r="B66" s="6" t="s">
        <v>46</v>
      </c>
      <c r="C66" s="7"/>
      <c r="D66" s="140"/>
      <c r="E66" s="131"/>
      <c r="F66" s="132"/>
      <c r="G66" s="132"/>
      <c r="H66" s="132"/>
      <c r="I66" s="132"/>
      <c r="J66" s="133"/>
    </row>
    <row r="67" spans="1:10" ht="18.95" customHeight="1" x14ac:dyDescent="0.2">
      <c r="A67" s="138"/>
      <c r="B67" s="6" t="s">
        <v>53</v>
      </c>
      <c r="C67" s="7"/>
      <c r="D67" s="140"/>
      <c r="E67" s="131"/>
      <c r="F67" s="132"/>
      <c r="G67" s="132"/>
      <c r="H67" s="132"/>
      <c r="I67" s="132"/>
      <c r="J67" s="133"/>
    </row>
    <row r="68" spans="1:10" ht="18.95" customHeight="1" x14ac:dyDescent="0.2">
      <c r="A68" s="138"/>
      <c r="B68" s="6" t="s">
        <v>96</v>
      </c>
      <c r="C68" s="7"/>
      <c r="D68" s="140"/>
      <c r="E68" s="131"/>
      <c r="F68" s="132"/>
      <c r="G68" s="132"/>
      <c r="H68" s="132"/>
      <c r="I68" s="132"/>
      <c r="J68" s="133"/>
    </row>
    <row r="69" spans="1:10" ht="18.95" customHeight="1" x14ac:dyDescent="0.2">
      <c r="A69" s="138"/>
      <c r="B69" s="6" t="s">
        <v>97</v>
      </c>
      <c r="C69" s="7"/>
      <c r="D69" s="140"/>
      <c r="E69" s="131"/>
      <c r="F69" s="132"/>
      <c r="G69" s="132"/>
      <c r="H69" s="132"/>
      <c r="I69" s="132"/>
      <c r="J69" s="133"/>
    </row>
    <row r="70" spans="1:10" ht="20.100000000000001" customHeight="1" thickBot="1" x14ac:dyDescent="0.25">
      <c r="A70" s="138"/>
      <c r="B70" s="13" t="s">
        <v>44</v>
      </c>
      <c r="C70" s="14"/>
      <c r="D70" s="140"/>
      <c r="E70" s="131"/>
      <c r="F70" s="132"/>
      <c r="G70" s="132"/>
      <c r="H70" s="132"/>
      <c r="I70" s="132"/>
      <c r="J70" s="133"/>
    </row>
    <row r="71" spans="1:10" ht="20.100000000000001" customHeight="1" x14ac:dyDescent="0.2">
      <c r="A71" s="137" t="s">
        <v>367</v>
      </c>
      <c r="B71" s="8" t="s">
        <v>33</v>
      </c>
      <c r="C71" s="9"/>
      <c r="D71" s="139" t="str">
        <f>+IF(C90="X","Variable no aplica",IF(OR(C71="",C72="",C73="",C74="",C75="",C76="",C77="",C78="",C79="",C80="",C81="",C82="",C83="",C84="",C85="",C86="",C87="",C88="",C89=""),"Valide todos los criterios",IF(OR(C71="No cumple",C72="No cumple",C73="No cumple",C74="No cumple",C75="No cumple",C76="No cumple",C77="No cumple",C78="No cumple",C79="No cumple",C80="No cumple",C81="No cumple",C82="No cumple",C83="No cumple",C84="No cumple",C85="No cumple",C86="No cumple",C87="No cumple",C88="No cumple",C89="No cumple"),"No cumple variable","Cumple variable")))</f>
        <v>Valide todos los criterios</v>
      </c>
      <c r="E71" s="154" t="s">
        <v>42</v>
      </c>
      <c r="F71" s="154"/>
      <c r="G71" s="154"/>
      <c r="H71" s="154"/>
      <c r="I71" s="154"/>
      <c r="J71" s="155"/>
    </row>
    <row r="72" spans="1:10" ht="20.100000000000001" customHeight="1" x14ac:dyDescent="0.2">
      <c r="A72" s="138"/>
      <c r="B72" s="6" t="s">
        <v>34</v>
      </c>
      <c r="C72" s="7"/>
      <c r="D72" s="140"/>
      <c r="E72" s="131"/>
      <c r="F72" s="132"/>
      <c r="G72" s="132"/>
      <c r="H72" s="132"/>
      <c r="I72" s="132"/>
      <c r="J72" s="133"/>
    </row>
    <row r="73" spans="1:10" ht="20.100000000000001" customHeight="1" x14ac:dyDescent="0.2">
      <c r="A73" s="138"/>
      <c r="B73" s="6" t="s">
        <v>35</v>
      </c>
      <c r="C73" s="7"/>
      <c r="D73" s="140"/>
      <c r="E73" s="131"/>
      <c r="F73" s="132"/>
      <c r="G73" s="132"/>
      <c r="H73" s="132"/>
      <c r="I73" s="132"/>
      <c r="J73" s="133"/>
    </row>
    <row r="74" spans="1:10" ht="20.100000000000001" customHeight="1" x14ac:dyDescent="0.2">
      <c r="A74" s="138"/>
      <c r="B74" s="6" t="s">
        <v>36</v>
      </c>
      <c r="C74" s="7"/>
      <c r="D74" s="140"/>
      <c r="E74" s="131"/>
      <c r="F74" s="132"/>
      <c r="G74" s="132"/>
      <c r="H74" s="132"/>
      <c r="I74" s="132"/>
      <c r="J74" s="133"/>
    </row>
    <row r="75" spans="1:10" ht="20.100000000000001" customHeight="1" x14ac:dyDescent="0.2">
      <c r="A75" s="138"/>
      <c r="B75" s="6" t="s">
        <v>37</v>
      </c>
      <c r="C75" s="7"/>
      <c r="D75" s="140"/>
      <c r="E75" s="131"/>
      <c r="F75" s="132"/>
      <c r="G75" s="132"/>
      <c r="H75" s="132"/>
      <c r="I75" s="132"/>
      <c r="J75" s="133"/>
    </row>
    <row r="76" spans="1:10" ht="20.100000000000001" customHeight="1" x14ac:dyDescent="0.2">
      <c r="A76" s="138"/>
      <c r="B76" s="6" t="s">
        <v>38</v>
      </c>
      <c r="C76" s="7"/>
      <c r="D76" s="140"/>
      <c r="E76" s="131"/>
      <c r="F76" s="132"/>
      <c r="G76" s="132"/>
      <c r="H76" s="132"/>
      <c r="I76" s="132"/>
      <c r="J76" s="133"/>
    </row>
    <row r="77" spans="1:10" ht="20.100000000000001" customHeight="1" x14ac:dyDescent="0.2">
      <c r="A77" s="138"/>
      <c r="B77" s="6" t="s">
        <v>39</v>
      </c>
      <c r="C77" s="7"/>
      <c r="D77" s="140"/>
      <c r="E77" s="131"/>
      <c r="F77" s="132"/>
      <c r="G77" s="132"/>
      <c r="H77" s="132"/>
      <c r="I77" s="132"/>
      <c r="J77" s="133"/>
    </row>
    <row r="78" spans="1:10" ht="20.100000000000001" customHeight="1" x14ac:dyDescent="0.2">
      <c r="A78" s="138"/>
      <c r="B78" s="6" t="s">
        <v>40</v>
      </c>
      <c r="C78" s="7"/>
      <c r="D78" s="140"/>
      <c r="E78" s="131"/>
      <c r="F78" s="132"/>
      <c r="G78" s="132"/>
      <c r="H78" s="132"/>
      <c r="I78" s="132"/>
      <c r="J78" s="133"/>
    </row>
    <row r="79" spans="1:10" ht="20.100000000000001" customHeight="1" x14ac:dyDescent="0.2">
      <c r="A79" s="138"/>
      <c r="B79" s="6" t="s">
        <v>45</v>
      </c>
      <c r="C79" s="7"/>
      <c r="D79" s="140"/>
      <c r="E79" s="131"/>
      <c r="F79" s="132"/>
      <c r="G79" s="132"/>
      <c r="H79" s="132"/>
      <c r="I79" s="132"/>
      <c r="J79" s="133"/>
    </row>
    <row r="80" spans="1:10" ht="20.100000000000001" customHeight="1" x14ac:dyDescent="0.2">
      <c r="A80" s="138"/>
      <c r="B80" s="6" t="s">
        <v>46</v>
      </c>
      <c r="C80" s="7"/>
      <c r="D80" s="140"/>
      <c r="E80" s="131"/>
      <c r="F80" s="132"/>
      <c r="G80" s="132"/>
      <c r="H80" s="132"/>
      <c r="I80" s="132"/>
      <c r="J80" s="133"/>
    </row>
    <row r="81" spans="1:10" ht="20.100000000000001" customHeight="1" x14ac:dyDescent="0.2">
      <c r="A81" s="138"/>
      <c r="B81" s="6" t="s">
        <v>53</v>
      </c>
      <c r="C81" s="7"/>
      <c r="D81" s="140"/>
      <c r="E81" s="131"/>
      <c r="F81" s="132"/>
      <c r="G81" s="132"/>
      <c r="H81" s="132"/>
      <c r="I81" s="132"/>
      <c r="J81" s="133"/>
    </row>
    <row r="82" spans="1:10" ht="20.100000000000001" customHeight="1" x14ac:dyDescent="0.2">
      <c r="A82" s="138"/>
      <c r="B82" s="6" t="s">
        <v>96</v>
      </c>
      <c r="C82" s="7"/>
      <c r="D82" s="140"/>
      <c r="E82" s="131"/>
      <c r="F82" s="132"/>
      <c r="G82" s="132"/>
      <c r="H82" s="132"/>
      <c r="I82" s="132"/>
      <c r="J82" s="133"/>
    </row>
    <row r="83" spans="1:10" ht="20.100000000000001" customHeight="1" x14ac:dyDescent="0.2">
      <c r="A83" s="138"/>
      <c r="B83" s="6" t="s">
        <v>97</v>
      </c>
      <c r="C83" s="7"/>
      <c r="D83" s="140"/>
      <c r="E83" s="131"/>
      <c r="F83" s="132"/>
      <c r="G83" s="132"/>
      <c r="H83" s="132"/>
      <c r="I83" s="132"/>
      <c r="J83" s="133"/>
    </row>
    <row r="84" spans="1:10" ht="20.100000000000001" customHeight="1" x14ac:dyDescent="0.2">
      <c r="A84" s="138"/>
      <c r="B84" s="6" t="s">
        <v>98</v>
      </c>
      <c r="C84" s="7"/>
      <c r="D84" s="140"/>
      <c r="E84" s="131"/>
      <c r="F84" s="132"/>
      <c r="G84" s="132"/>
      <c r="H84" s="132"/>
      <c r="I84" s="132"/>
      <c r="J84" s="133"/>
    </row>
    <row r="85" spans="1:10" ht="20.100000000000001" customHeight="1" x14ac:dyDescent="0.2">
      <c r="A85" s="138"/>
      <c r="B85" s="6" t="s">
        <v>111</v>
      </c>
      <c r="C85" s="7"/>
      <c r="D85" s="140"/>
      <c r="E85" s="131"/>
      <c r="F85" s="132"/>
      <c r="G85" s="132"/>
      <c r="H85" s="132"/>
      <c r="I85" s="132"/>
      <c r="J85" s="133"/>
    </row>
    <row r="86" spans="1:10" ht="20.100000000000001" customHeight="1" x14ac:dyDescent="0.2">
      <c r="A86" s="138"/>
      <c r="B86" s="6" t="s">
        <v>132</v>
      </c>
      <c r="C86" s="7"/>
      <c r="D86" s="140"/>
      <c r="E86" s="131"/>
      <c r="F86" s="132"/>
      <c r="G86" s="132"/>
      <c r="H86" s="132"/>
      <c r="I86" s="132"/>
      <c r="J86" s="133"/>
    </row>
    <row r="87" spans="1:10" ht="20.100000000000001" customHeight="1" x14ac:dyDescent="0.2">
      <c r="A87" s="138"/>
      <c r="B87" s="6" t="s">
        <v>133</v>
      </c>
      <c r="C87" s="7"/>
      <c r="D87" s="140"/>
      <c r="E87" s="131"/>
      <c r="F87" s="132"/>
      <c r="G87" s="132"/>
      <c r="H87" s="132"/>
      <c r="I87" s="132"/>
      <c r="J87" s="133"/>
    </row>
    <row r="88" spans="1:10" ht="20.100000000000001" customHeight="1" x14ac:dyDescent="0.2">
      <c r="A88" s="138"/>
      <c r="B88" s="6" t="s">
        <v>303</v>
      </c>
      <c r="C88" s="7"/>
      <c r="D88" s="140"/>
      <c r="E88" s="131"/>
      <c r="F88" s="132"/>
      <c r="G88" s="132"/>
      <c r="H88" s="132"/>
      <c r="I88" s="132"/>
      <c r="J88" s="133"/>
    </row>
    <row r="89" spans="1:10" ht="20.100000000000001" customHeight="1" x14ac:dyDescent="0.2">
      <c r="A89" s="138"/>
      <c r="B89" s="6" t="s">
        <v>304</v>
      </c>
      <c r="C89" s="7"/>
      <c r="D89" s="140"/>
      <c r="E89" s="131"/>
      <c r="F89" s="132"/>
      <c r="G89" s="132"/>
      <c r="H89" s="132"/>
      <c r="I89" s="132"/>
      <c r="J89" s="133"/>
    </row>
    <row r="90" spans="1:10" ht="20.100000000000001" customHeight="1" thickBot="1" x14ac:dyDescent="0.25">
      <c r="A90" s="138"/>
      <c r="B90" s="13" t="s">
        <v>44</v>
      </c>
      <c r="C90" s="14"/>
      <c r="D90" s="140"/>
      <c r="E90" s="131"/>
      <c r="F90" s="132"/>
      <c r="G90" s="132"/>
      <c r="H90" s="132"/>
      <c r="I90" s="132"/>
      <c r="J90" s="133"/>
    </row>
    <row r="91" spans="1:10" ht="20.100000000000001" customHeight="1" x14ac:dyDescent="0.2">
      <c r="A91" s="137" t="s">
        <v>366</v>
      </c>
      <c r="B91" s="8" t="s">
        <v>33</v>
      </c>
      <c r="C91" s="9"/>
      <c r="D91" s="139" t="str">
        <f>+IF(C103="X","Variable no aplica",IF(OR(C91="",C92="",C93="",C94="",C95="",C96="",C97="",C98="",C99="",C100="",C101="",C102=""),"Valide todos los criterios",IF(OR(C91="No cumple",C92="No cumple",C93="No cumple",C94="No cumple",C95="No cumple",C96="No cumple",C97="No cumple",C98="No cumple",C99="No cumple",C100="No cumple",C101="No cumple",C102="No cumple"),"No cumple variable","Cumple variable")))</f>
        <v>Valide todos los criterios</v>
      </c>
      <c r="E91" s="154" t="s">
        <v>42</v>
      </c>
      <c r="F91" s="154"/>
      <c r="G91" s="154"/>
      <c r="H91" s="154"/>
      <c r="I91" s="154"/>
      <c r="J91" s="155"/>
    </row>
    <row r="92" spans="1:10" ht="20.100000000000001" customHeight="1" x14ac:dyDescent="0.2">
      <c r="A92" s="138"/>
      <c r="B92" s="6" t="s">
        <v>34</v>
      </c>
      <c r="C92" s="7"/>
      <c r="D92" s="140"/>
      <c r="E92" s="131"/>
      <c r="F92" s="132"/>
      <c r="G92" s="132"/>
      <c r="H92" s="132"/>
      <c r="I92" s="132"/>
      <c r="J92" s="133"/>
    </row>
    <row r="93" spans="1:10" ht="20.100000000000001" customHeight="1" x14ac:dyDescent="0.2">
      <c r="A93" s="138"/>
      <c r="B93" s="6" t="s">
        <v>35</v>
      </c>
      <c r="C93" s="7"/>
      <c r="D93" s="140"/>
      <c r="E93" s="131"/>
      <c r="F93" s="132"/>
      <c r="G93" s="132"/>
      <c r="H93" s="132"/>
      <c r="I93" s="132"/>
      <c r="J93" s="133"/>
    </row>
    <row r="94" spans="1:10" ht="20.100000000000001" customHeight="1" x14ac:dyDescent="0.2">
      <c r="A94" s="138"/>
      <c r="B94" s="6" t="s">
        <v>36</v>
      </c>
      <c r="C94" s="7"/>
      <c r="D94" s="140"/>
      <c r="E94" s="131"/>
      <c r="F94" s="132"/>
      <c r="G94" s="132"/>
      <c r="H94" s="132"/>
      <c r="I94" s="132"/>
      <c r="J94" s="133"/>
    </row>
    <row r="95" spans="1:10" ht="20.100000000000001" customHeight="1" x14ac:dyDescent="0.2">
      <c r="A95" s="138"/>
      <c r="B95" s="6" t="s">
        <v>37</v>
      </c>
      <c r="C95" s="7"/>
      <c r="D95" s="140"/>
      <c r="E95" s="131"/>
      <c r="F95" s="132"/>
      <c r="G95" s="132"/>
      <c r="H95" s="132"/>
      <c r="I95" s="132"/>
      <c r="J95" s="133"/>
    </row>
    <row r="96" spans="1:10" ht="20.100000000000001" customHeight="1" x14ac:dyDescent="0.2">
      <c r="A96" s="138"/>
      <c r="B96" s="6" t="s">
        <v>38</v>
      </c>
      <c r="C96" s="7"/>
      <c r="D96" s="140"/>
      <c r="E96" s="131"/>
      <c r="F96" s="132"/>
      <c r="G96" s="132"/>
      <c r="H96" s="132"/>
      <c r="I96" s="132"/>
      <c r="J96" s="133"/>
    </row>
    <row r="97" spans="1:10" ht="20.100000000000001" customHeight="1" x14ac:dyDescent="0.2">
      <c r="A97" s="138"/>
      <c r="B97" s="6" t="s">
        <v>39</v>
      </c>
      <c r="C97" s="7"/>
      <c r="D97" s="140"/>
      <c r="E97" s="131"/>
      <c r="F97" s="132"/>
      <c r="G97" s="132"/>
      <c r="H97" s="132"/>
      <c r="I97" s="132"/>
      <c r="J97" s="133"/>
    </row>
    <row r="98" spans="1:10" ht="20.100000000000001" customHeight="1" x14ac:dyDescent="0.2">
      <c r="A98" s="138"/>
      <c r="B98" s="6" t="s">
        <v>40</v>
      </c>
      <c r="C98" s="7"/>
      <c r="D98" s="140"/>
      <c r="E98" s="131"/>
      <c r="F98" s="132"/>
      <c r="G98" s="132"/>
      <c r="H98" s="132"/>
      <c r="I98" s="132"/>
      <c r="J98" s="133"/>
    </row>
    <row r="99" spans="1:10" ht="20.100000000000001" customHeight="1" x14ac:dyDescent="0.2">
      <c r="A99" s="138"/>
      <c r="B99" s="6" t="s">
        <v>45</v>
      </c>
      <c r="C99" s="7"/>
      <c r="D99" s="140"/>
      <c r="E99" s="131"/>
      <c r="F99" s="132"/>
      <c r="G99" s="132"/>
      <c r="H99" s="132"/>
      <c r="I99" s="132"/>
      <c r="J99" s="133"/>
    </row>
    <row r="100" spans="1:10" ht="20.100000000000001" customHeight="1" x14ac:dyDescent="0.2">
      <c r="A100" s="138"/>
      <c r="B100" s="6" t="s">
        <v>46</v>
      </c>
      <c r="C100" s="7"/>
      <c r="D100" s="140"/>
      <c r="E100" s="131"/>
      <c r="F100" s="132"/>
      <c r="G100" s="132"/>
      <c r="H100" s="132"/>
      <c r="I100" s="132"/>
      <c r="J100" s="133"/>
    </row>
    <row r="101" spans="1:10" ht="20.100000000000001" customHeight="1" x14ac:dyDescent="0.2">
      <c r="A101" s="138"/>
      <c r="B101" s="6" t="s">
        <v>53</v>
      </c>
      <c r="C101" s="7"/>
      <c r="D101" s="140"/>
      <c r="E101" s="131"/>
      <c r="F101" s="132"/>
      <c r="G101" s="132"/>
      <c r="H101" s="132"/>
      <c r="I101" s="132"/>
      <c r="J101" s="133"/>
    </row>
    <row r="102" spans="1:10" ht="20.100000000000001" customHeight="1" x14ac:dyDescent="0.2">
      <c r="A102" s="138"/>
      <c r="B102" s="6" t="s">
        <v>96</v>
      </c>
      <c r="C102" s="7"/>
      <c r="D102" s="140"/>
      <c r="E102" s="131"/>
      <c r="F102" s="132"/>
      <c r="G102" s="132"/>
      <c r="H102" s="132"/>
      <c r="I102" s="132"/>
      <c r="J102" s="133"/>
    </row>
    <row r="103" spans="1:10" ht="20.100000000000001" customHeight="1" thickBot="1" x14ac:dyDescent="0.25">
      <c r="A103" s="138"/>
      <c r="B103" s="13" t="s">
        <v>44</v>
      </c>
      <c r="C103" s="14"/>
      <c r="D103" s="140"/>
      <c r="E103" s="131"/>
      <c r="F103" s="132"/>
      <c r="G103" s="132"/>
      <c r="H103" s="132"/>
      <c r="I103" s="132"/>
      <c r="J103" s="133"/>
    </row>
    <row r="104" spans="1:10" ht="20.100000000000001" customHeight="1" x14ac:dyDescent="0.2">
      <c r="A104" s="137" t="s">
        <v>300</v>
      </c>
      <c r="B104" s="8" t="s">
        <v>33</v>
      </c>
      <c r="C104" s="9"/>
      <c r="D104" s="139" t="str">
        <f>+IF(C114="X","Variable no aplica",IF(OR(C104="",C105="",C106="",C107="",C108="",C109="",C110="",C111="",C112="",C113=""),"Valide todos los criterios",IF(OR(C104="No cumple",C105="No cumple",C106="No cumple",C107="No cumple",C108="No cumple",C109="No cumple",C110="No cumple",C111="No cumple",C112="No cumple",C113="No cumple"),"No cumple variable","Cumple variable")))</f>
        <v>Valide todos los criterios</v>
      </c>
      <c r="E104" s="154" t="s">
        <v>42</v>
      </c>
      <c r="F104" s="154"/>
      <c r="G104" s="154"/>
      <c r="H104" s="154"/>
      <c r="I104" s="154"/>
      <c r="J104" s="155"/>
    </row>
    <row r="105" spans="1:10" ht="18.95" customHeight="1" x14ac:dyDescent="0.2">
      <c r="A105" s="138"/>
      <c r="B105" s="6" t="s">
        <v>34</v>
      </c>
      <c r="C105" s="7"/>
      <c r="D105" s="140"/>
      <c r="E105" s="131"/>
      <c r="F105" s="132"/>
      <c r="G105" s="132"/>
      <c r="H105" s="132"/>
      <c r="I105" s="132"/>
      <c r="J105" s="133"/>
    </row>
    <row r="106" spans="1:10" ht="18.95" customHeight="1" x14ac:dyDescent="0.2">
      <c r="A106" s="138"/>
      <c r="B106" s="6" t="s">
        <v>35</v>
      </c>
      <c r="C106" s="7"/>
      <c r="D106" s="140"/>
      <c r="E106" s="131"/>
      <c r="F106" s="132"/>
      <c r="G106" s="132"/>
      <c r="H106" s="132"/>
      <c r="I106" s="132"/>
      <c r="J106" s="133"/>
    </row>
    <row r="107" spans="1:10" ht="18.95" customHeight="1" x14ac:dyDescent="0.2">
      <c r="A107" s="138"/>
      <c r="B107" s="6" t="s">
        <v>36</v>
      </c>
      <c r="C107" s="7"/>
      <c r="D107" s="140"/>
      <c r="E107" s="131"/>
      <c r="F107" s="132"/>
      <c r="G107" s="132"/>
      <c r="H107" s="132"/>
      <c r="I107" s="132"/>
      <c r="J107" s="133"/>
    </row>
    <row r="108" spans="1:10" ht="18.95" customHeight="1" x14ac:dyDescent="0.2">
      <c r="A108" s="138"/>
      <c r="B108" s="6" t="s">
        <v>37</v>
      </c>
      <c r="C108" s="7"/>
      <c r="D108" s="140"/>
      <c r="E108" s="131"/>
      <c r="F108" s="132"/>
      <c r="G108" s="132"/>
      <c r="H108" s="132"/>
      <c r="I108" s="132"/>
      <c r="J108" s="133"/>
    </row>
    <row r="109" spans="1:10" ht="18.95" customHeight="1" x14ac:dyDescent="0.2">
      <c r="A109" s="138"/>
      <c r="B109" s="6" t="s">
        <v>38</v>
      </c>
      <c r="C109" s="7"/>
      <c r="D109" s="140"/>
      <c r="E109" s="131"/>
      <c r="F109" s="132"/>
      <c r="G109" s="132"/>
      <c r="H109" s="132"/>
      <c r="I109" s="132"/>
      <c r="J109" s="133"/>
    </row>
    <row r="110" spans="1:10" ht="18.95" customHeight="1" x14ac:dyDescent="0.2">
      <c r="A110" s="138"/>
      <c r="B110" s="6" t="s">
        <v>39</v>
      </c>
      <c r="C110" s="7"/>
      <c r="D110" s="140"/>
      <c r="E110" s="131"/>
      <c r="F110" s="132"/>
      <c r="G110" s="132"/>
      <c r="H110" s="132"/>
      <c r="I110" s="132"/>
      <c r="J110" s="133"/>
    </row>
    <row r="111" spans="1:10" ht="18.95" customHeight="1" x14ac:dyDescent="0.2">
      <c r="A111" s="138"/>
      <c r="B111" s="6" t="s">
        <v>40</v>
      </c>
      <c r="C111" s="7"/>
      <c r="D111" s="140"/>
      <c r="E111" s="131"/>
      <c r="F111" s="132"/>
      <c r="G111" s="132"/>
      <c r="H111" s="132"/>
      <c r="I111" s="132"/>
      <c r="J111" s="133"/>
    </row>
    <row r="112" spans="1:10" ht="18.95" customHeight="1" x14ac:dyDescent="0.2">
      <c r="A112" s="138"/>
      <c r="B112" s="6" t="s">
        <v>45</v>
      </c>
      <c r="C112" s="7"/>
      <c r="D112" s="140"/>
      <c r="E112" s="131"/>
      <c r="F112" s="132"/>
      <c r="G112" s="132"/>
      <c r="H112" s="132"/>
      <c r="I112" s="132"/>
      <c r="J112" s="133"/>
    </row>
    <row r="113" spans="1:10" ht="18.95" customHeight="1" x14ac:dyDescent="0.2">
      <c r="A113" s="138"/>
      <c r="B113" s="6" t="s">
        <v>46</v>
      </c>
      <c r="C113" s="7"/>
      <c r="D113" s="140"/>
      <c r="E113" s="131"/>
      <c r="F113" s="132"/>
      <c r="G113" s="132"/>
      <c r="H113" s="132"/>
      <c r="I113" s="132"/>
      <c r="J113" s="133"/>
    </row>
    <row r="114" spans="1:10" ht="20.100000000000001" customHeight="1" thickBot="1" x14ac:dyDescent="0.25">
      <c r="A114" s="138"/>
      <c r="B114" s="13" t="s">
        <v>44</v>
      </c>
      <c r="C114" s="14"/>
      <c r="D114" s="140"/>
      <c r="E114" s="131"/>
      <c r="F114" s="132"/>
      <c r="G114" s="132"/>
      <c r="H114" s="132"/>
      <c r="I114" s="132"/>
      <c r="J114" s="133"/>
    </row>
    <row r="115" spans="1:10" ht="20.100000000000001" customHeight="1" x14ac:dyDescent="0.2">
      <c r="A115" s="137" t="s">
        <v>301</v>
      </c>
      <c r="B115" s="8" t="s">
        <v>33</v>
      </c>
      <c r="C115" s="9"/>
      <c r="D115" s="139" t="str">
        <f>+IF(C126="X","Variable no aplica",IF(OR(C115="",C116="",C117="",C118="",C119="",C120="",C121="",C122="",C123="",C124="",C125=""),"Valide todos los criterios",IF(OR(C115="No cumple",C116="No cumple",C117="No cumple",C118="No cumple",C119="No cumple",C120="No cumple",C121="No cumple",C122="No cumple",C123="No cumple",C124="No cumple",C125="No cumple"),"No cumple variable","Cumple variable")))</f>
        <v>Valide todos los criterios</v>
      </c>
      <c r="E115" s="154" t="s">
        <v>42</v>
      </c>
      <c r="F115" s="154"/>
      <c r="G115" s="154"/>
      <c r="H115" s="154"/>
      <c r="I115" s="154"/>
      <c r="J115" s="155"/>
    </row>
    <row r="116" spans="1:10" ht="18" customHeight="1" x14ac:dyDescent="0.2">
      <c r="A116" s="138"/>
      <c r="B116" s="6" t="s">
        <v>34</v>
      </c>
      <c r="C116" s="7"/>
      <c r="D116" s="140"/>
      <c r="E116" s="131"/>
      <c r="F116" s="132"/>
      <c r="G116" s="132"/>
      <c r="H116" s="132"/>
      <c r="I116" s="132"/>
      <c r="J116" s="133"/>
    </row>
    <row r="117" spans="1:10" ht="18" customHeight="1" x14ac:dyDescent="0.2">
      <c r="A117" s="138"/>
      <c r="B117" s="6" t="s">
        <v>35</v>
      </c>
      <c r="C117" s="7"/>
      <c r="D117" s="140"/>
      <c r="E117" s="131"/>
      <c r="F117" s="132"/>
      <c r="G117" s="132"/>
      <c r="H117" s="132"/>
      <c r="I117" s="132"/>
      <c r="J117" s="133"/>
    </row>
    <row r="118" spans="1:10" ht="18" customHeight="1" x14ac:dyDescent="0.2">
      <c r="A118" s="138"/>
      <c r="B118" s="6" t="s">
        <v>36</v>
      </c>
      <c r="C118" s="7"/>
      <c r="D118" s="140"/>
      <c r="E118" s="131"/>
      <c r="F118" s="132"/>
      <c r="G118" s="132"/>
      <c r="H118" s="132"/>
      <c r="I118" s="132"/>
      <c r="J118" s="133"/>
    </row>
    <row r="119" spans="1:10" ht="18" customHeight="1" x14ac:dyDescent="0.2">
      <c r="A119" s="138"/>
      <c r="B119" s="6" t="s">
        <v>37</v>
      </c>
      <c r="C119" s="7"/>
      <c r="D119" s="140"/>
      <c r="E119" s="131"/>
      <c r="F119" s="132"/>
      <c r="G119" s="132"/>
      <c r="H119" s="132"/>
      <c r="I119" s="132"/>
      <c r="J119" s="133"/>
    </row>
    <row r="120" spans="1:10" ht="18" customHeight="1" x14ac:dyDescent="0.2">
      <c r="A120" s="138"/>
      <c r="B120" s="6" t="s">
        <v>38</v>
      </c>
      <c r="C120" s="7"/>
      <c r="D120" s="140"/>
      <c r="E120" s="131"/>
      <c r="F120" s="132"/>
      <c r="G120" s="132"/>
      <c r="H120" s="132"/>
      <c r="I120" s="132"/>
      <c r="J120" s="133"/>
    </row>
    <row r="121" spans="1:10" ht="18" customHeight="1" x14ac:dyDescent="0.2">
      <c r="A121" s="138"/>
      <c r="B121" s="6" t="s">
        <v>39</v>
      </c>
      <c r="C121" s="7"/>
      <c r="D121" s="140"/>
      <c r="E121" s="131"/>
      <c r="F121" s="132"/>
      <c r="G121" s="132"/>
      <c r="H121" s="132"/>
      <c r="I121" s="132"/>
      <c r="J121" s="133"/>
    </row>
    <row r="122" spans="1:10" ht="18" customHeight="1" x14ac:dyDescent="0.2">
      <c r="A122" s="138"/>
      <c r="B122" s="6" t="s">
        <v>40</v>
      </c>
      <c r="C122" s="7"/>
      <c r="D122" s="140"/>
      <c r="E122" s="131"/>
      <c r="F122" s="132"/>
      <c r="G122" s="132"/>
      <c r="H122" s="132"/>
      <c r="I122" s="132"/>
      <c r="J122" s="133"/>
    </row>
    <row r="123" spans="1:10" ht="18" customHeight="1" x14ac:dyDescent="0.2">
      <c r="A123" s="138"/>
      <c r="B123" s="6" t="s">
        <v>45</v>
      </c>
      <c r="C123" s="7"/>
      <c r="D123" s="140"/>
      <c r="E123" s="131"/>
      <c r="F123" s="132"/>
      <c r="G123" s="132"/>
      <c r="H123" s="132"/>
      <c r="I123" s="132"/>
      <c r="J123" s="133"/>
    </row>
    <row r="124" spans="1:10" ht="18" customHeight="1" x14ac:dyDescent="0.2">
      <c r="A124" s="138"/>
      <c r="B124" s="6" t="s">
        <v>46</v>
      </c>
      <c r="C124" s="7"/>
      <c r="D124" s="140"/>
      <c r="E124" s="131"/>
      <c r="F124" s="132"/>
      <c r="G124" s="132"/>
      <c r="H124" s="132"/>
      <c r="I124" s="132"/>
      <c r="J124" s="133"/>
    </row>
    <row r="125" spans="1:10" ht="18" customHeight="1" x14ac:dyDescent="0.2">
      <c r="A125" s="138"/>
      <c r="B125" s="6" t="s">
        <v>53</v>
      </c>
      <c r="C125" s="7"/>
      <c r="D125" s="140"/>
      <c r="E125" s="131"/>
      <c r="F125" s="132"/>
      <c r="G125" s="132"/>
      <c r="H125" s="132"/>
      <c r="I125" s="132"/>
      <c r="J125" s="133"/>
    </row>
    <row r="126" spans="1:10" ht="20.100000000000001" customHeight="1" thickBot="1" x14ac:dyDescent="0.25">
      <c r="A126" s="138"/>
      <c r="B126" s="13" t="s">
        <v>44</v>
      </c>
      <c r="C126" s="14"/>
      <c r="D126" s="140"/>
      <c r="E126" s="131"/>
      <c r="F126" s="132"/>
      <c r="G126" s="132"/>
      <c r="H126" s="132"/>
      <c r="I126" s="132"/>
      <c r="J126" s="133"/>
    </row>
    <row r="127" spans="1:10" ht="20.100000000000001" customHeight="1" x14ac:dyDescent="0.2">
      <c r="A127" s="137" t="s">
        <v>302</v>
      </c>
      <c r="B127" s="8" t="s">
        <v>33</v>
      </c>
      <c r="C127" s="9"/>
      <c r="D127" s="139" t="str">
        <f>+IF(C137="X","Variable no aplica",IF(OR(C127="",C128="",C129="",C130="",C131="",C132="",C133="",C134="",C135="",C136=""),"Valide todos los criterios",IF(OR(C127="No cumple",C128="No cumple",C129="No cumple",C130="No cumple",C131="No cumple",C132="No cumple",C133="No cumple",C134="No cumple",C135="No cumple",C136="No cumple"),"No cumple variable","Cumple variable")))</f>
        <v>Valide todos los criterios</v>
      </c>
      <c r="E127" s="154" t="s">
        <v>42</v>
      </c>
      <c r="F127" s="154"/>
      <c r="G127" s="154"/>
      <c r="H127" s="154"/>
      <c r="I127" s="154"/>
      <c r="J127" s="155"/>
    </row>
    <row r="128" spans="1:10" ht="18.95" customHeight="1" x14ac:dyDescent="0.2">
      <c r="A128" s="138"/>
      <c r="B128" s="6" t="s">
        <v>34</v>
      </c>
      <c r="C128" s="7"/>
      <c r="D128" s="140"/>
      <c r="E128" s="131"/>
      <c r="F128" s="132"/>
      <c r="G128" s="132"/>
      <c r="H128" s="132"/>
      <c r="I128" s="132"/>
      <c r="J128" s="133"/>
    </row>
    <row r="129" spans="1:10" ht="18.95" customHeight="1" x14ac:dyDescent="0.2">
      <c r="A129" s="138"/>
      <c r="B129" s="6" t="s">
        <v>35</v>
      </c>
      <c r="C129" s="7"/>
      <c r="D129" s="140"/>
      <c r="E129" s="131"/>
      <c r="F129" s="132"/>
      <c r="G129" s="132"/>
      <c r="H129" s="132"/>
      <c r="I129" s="132"/>
      <c r="J129" s="133"/>
    </row>
    <row r="130" spans="1:10" ht="18.95" customHeight="1" x14ac:dyDescent="0.2">
      <c r="A130" s="138"/>
      <c r="B130" s="6" t="s">
        <v>36</v>
      </c>
      <c r="C130" s="7"/>
      <c r="D130" s="140"/>
      <c r="E130" s="131"/>
      <c r="F130" s="132"/>
      <c r="G130" s="132"/>
      <c r="H130" s="132"/>
      <c r="I130" s="132"/>
      <c r="J130" s="133"/>
    </row>
    <row r="131" spans="1:10" ht="18.95" customHeight="1" x14ac:dyDescent="0.2">
      <c r="A131" s="138"/>
      <c r="B131" s="6" t="s">
        <v>37</v>
      </c>
      <c r="C131" s="7"/>
      <c r="D131" s="140"/>
      <c r="E131" s="131"/>
      <c r="F131" s="132"/>
      <c r="G131" s="132"/>
      <c r="H131" s="132"/>
      <c r="I131" s="132"/>
      <c r="J131" s="133"/>
    </row>
    <row r="132" spans="1:10" ht="18.95" customHeight="1" x14ac:dyDescent="0.2">
      <c r="A132" s="138"/>
      <c r="B132" s="6" t="s">
        <v>38</v>
      </c>
      <c r="C132" s="7"/>
      <c r="D132" s="140"/>
      <c r="E132" s="131"/>
      <c r="F132" s="132"/>
      <c r="G132" s="132"/>
      <c r="H132" s="132"/>
      <c r="I132" s="132"/>
      <c r="J132" s="133"/>
    </row>
    <row r="133" spans="1:10" ht="18.95" customHeight="1" x14ac:dyDescent="0.2">
      <c r="A133" s="138"/>
      <c r="B133" s="6" t="s">
        <v>39</v>
      </c>
      <c r="C133" s="7"/>
      <c r="D133" s="140"/>
      <c r="E133" s="131"/>
      <c r="F133" s="132"/>
      <c r="G133" s="132"/>
      <c r="H133" s="132"/>
      <c r="I133" s="132"/>
      <c r="J133" s="133"/>
    </row>
    <row r="134" spans="1:10" ht="18.95" customHeight="1" x14ac:dyDescent="0.2">
      <c r="A134" s="138"/>
      <c r="B134" s="6" t="s">
        <v>40</v>
      </c>
      <c r="C134" s="7"/>
      <c r="D134" s="140"/>
      <c r="E134" s="131"/>
      <c r="F134" s="132"/>
      <c r="G134" s="132"/>
      <c r="H134" s="132"/>
      <c r="I134" s="132"/>
      <c r="J134" s="133"/>
    </row>
    <row r="135" spans="1:10" ht="18.95" customHeight="1" x14ac:dyDescent="0.2">
      <c r="A135" s="138"/>
      <c r="B135" s="6" t="s">
        <v>45</v>
      </c>
      <c r="C135" s="7"/>
      <c r="D135" s="140"/>
      <c r="E135" s="131"/>
      <c r="F135" s="132"/>
      <c r="G135" s="132"/>
      <c r="H135" s="132"/>
      <c r="I135" s="132"/>
      <c r="J135" s="133"/>
    </row>
    <row r="136" spans="1:10" ht="18.95" customHeight="1" x14ac:dyDescent="0.2">
      <c r="A136" s="138"/>
      <c r="B136" s="6" t="s">
        <v>46</v>
      </c>
      <c r="C136" s="7"/>
      <c r="D136" s="140"/>
      <c r="E136" s="131"/>
      <c r="F136" s="132"/>
      <c r="G136" s="132"/>
      <c r="H136" s="132"/>
      <c r="I136" s="132"/>
      <c r="J136" s="133"/>
    </row>
    <row r="137" spans="1:10" ht="20.100000000000001" customHeight="1" thickBot="1" x14ac:dyDescent="0.25">
      <c r="A137" s="138"/>
      <c r="B137" s="13" t="s">
        <v>44</v>
      </c>
      <c r="C137" s="14"/>
      <c r="D137" s="140"/>
      <c r="E137" s="131"/>
      <c r="F137" s="132"/>
      <c r="G137" s="132"/>
      <c r="H137" s="132"/>
      <c r="I137" s="132"/>
      <c r="J137" s="133"/>
    </row>
    <row r="138" spans="1:10" ht="20.100000000000001" customHeight="1" x14ac:dyDescent="0.2">
      <c r="A138" s="137" t="s">
        <v>296</v>
      </c>
      <c r="B138" s="8" t="s">
        <v>33</v>
      </c>
      <c r="C138" s="9"/>
      <c r="D138" s="139" t="str">
        <f>+IF(C143="X","Variable no aplica",IF(OR(C138="",C139="",C140="",C141="",C142=""),"Valide todos los criterios",IF(OR(C138="No cumple",C139="No cumple",C140="No cumple",C141="No cumple",C142="No cumple"),"No cumple variable","Cumple variable")))</f>
        <v>Valide todos los criterios</v>
      </c>
      <c r="E138" s="154" t="s">
        <v>42</v>
      </c>
      <c r="F138" s="154"/>
      <c r="G138" s="154"/>
      <c r="H138" s="154"/>
      <c r="I138" s="154"/>
      <c r="J138" s="155"/>
    </row>
    <row r="139" spans="1:10" ht="30" customHeight="1" x14ac:dyDescent="0.2">
      <c r="A139" s="138"/>
      <c r="B139" s="6" t="s">
        <v>34</v>
      </c>
      <c r="C139" s="7"/>
      <c r="D139" s="140"/>
      <c r="E139" s="131"/>
      <c r="F139" s="132"/>
      <c r="G139" s="132"/>
      <c r="H139" s="132"/>
      <c r="I139" s="132"/>
      <c r="J139" s="133"/>
    </row>
    <row r="140" spans="1:10" ht="30" customHeight="1" x14ac:dyDescent="0.2">
      <c r="A140" s="138"/>
      <c r="B140" s="6" t="s">
        <v>35</v>
      </c>
      <c r="C140" s="7"/>
      <c r="D140" s="174"/>
      <c r="E140" s="131"/>
      <c r="F140" s="132"/>
      <c r="G140" s="132"/>
      <c r="H140" s="132"/>
      <c r="I140" s="132"/>
      <c r="J140" s="133"/>
    </row>
    <row r="141" spans="1:10" ht="30" customHeight="1" x14ac:dyDescent="0.2">
      <c r="A141" s="138"/>
      <c r="B141" s="6" t="s">
        <v>36</v>
      </c>
      <c r="C141" s="7"/>
      <c r="D141" s="174"/>
      <c r="E141" s="131"/>
      <c r="F141" s="132"/>
      <c r="G141" s="132"/>
      <c r="H141" s="132"/>
      <c r="I141" s="132"/>
      <c r="J141" s="133"/>
    </row>
    <row r="142" spans="1:10" ht="30" customHeight="1" x14ac:dyDescent="0.2">
      <c r="A142" s="138"/>
      <c r="B142" s="6" t="s">
        <v>37</v>
      </c>
      <c r="C142" s="7"/>
      <c r="D142" s="174"/>
      <c r="E142" s="131"/>
      <c r="F142" s="132"/>
      <c r="G142" s="132"/>
      <c r="H142" s="132"/>
      <c r="I142" s="132"/>
      <c r="J142" s="133"/>
    </row>
    <row r="143" spans="1:10" ht="20.100000000000001" customHeight="1" thickBot="1" x14ac:dyDescent="0.25">
      <c r="A143" s="152"/>
      <c r="B143" s="13" t="s">
        <v>44</v>
      </c>
      <c r="C143" s="14"/>
      <c r="D143" s="153"/>
      <c r="E143" s="134"/>
      <c r="F143" s="135"/>
      <c r="G143" s="135"/>
      <c r="H143" s="135"/>
      <c r="I143" s="135"/>
      <c r="J143" s="136"/>
    </row>
    <row r="144" spans="1:10" ht="39.950000000000003" customHeight="1" thickBot="1" x14ac:dyDescent="0.25">
      <c r="A144" s="147" t="s">
        <v>351</v>
      </c>
      <c r="B144" s="148"/>
      <c r="C144" s="148"/>
      <c r="D144" s="148"/>
      <c r="E144" s="148"/>
      <c r="F144" s="148"/>
      <c r="G144" s="148"/>
      <c r="H144" s="149"/>
      <c r="I144" s="150" t="str">
        <f>+IF(OR(D145="Valide todos los criterios",D152="Valide todos los criterios",D156="Valide todos los criterios",D173="Valide todos los criterios",D183="Valide todos los criterios",D193="Valide todos los criterios",D206="Valide todos los criterios"),"Valide todas las variables",IF(OR(D145="No cumple variable",D152="No cumple variable",D156="No cumple variable",D173="No cumple variable",D183="No cumple variable",D193="No cumple variable",D206="No cumple variable"),"No cumple obligación","Cumple obligación"))</f>
        <v>Valide todas las variables</v>
      </c>
      <c r="J144" s="151"/>
    </row>
    <row r="145" spans="1:10" ht="20.100000000000001" customHeight="1" x14ac:dyDescent="0.2">
      <c r="A145" s="137" t="s">
        <v>134</v>
      </c>
      <c r="B145" s="8" t="s">
        <v>33</v>
      </c>
      <c r="C145" s="9"/>
      <c r="D145" s="139" t="str">
        <f>+IF(OR(C145="",C146="",C147="",C148="",C149="",C150="",C151=""),"Valide todos los criterios",IF(OR(C145="No cumple",C146="No cumple",C147="No cumple",C148="No cumple",C149="No cumple",C150="No cumple",C151="No cumple"),"No cumple variable","Cumple variable"))</f>
        <v>Valide todos los criterios</v>
      </c>
      <c r="E145" s="154" t="s">
        <v>42</v>
      </c>
      <c r="F145" s="154"/>
      <c r="G145" s="154"/>
      <c r="H145" s="154"/>
      <c r="I145" s="154"/>
      <c r="J145" s="155"/>
    </row>
    <row r="146" spans="1:10" ht="32.1" customHeight="1" x14ac:dyDescent="0.2">
      <c r="A146" s="138"/>
      <c r="B146" s="6" t="s">
        <v>34</v>
      </c>
      <c r="C146" s="7"/>
      <c r="D146" s="140"/>
      <c r="E146" s="131"/>
      <c r="F146" s="132"/>
      <c r="G146" s="132"/>
      <c r="H146" s="132"/>
      <c r="I146" s="132"/>
      <c r="J146" s="133"/>
    </row>
    <row r="147" spans="1:10" ht="32.1" customHeight="1" x14ac:dyDescent="0.2">
      <c r="A147" s="138"/>
      <c r="B147" s="6" t="s">
        <v>35</v>
      </c>
      <c r="C147" s="7"/>
      <c r="D147" s="140"/>
      <c r="E147" s="131"/>
      <c r="F147" s="132"/>
      <c r="G147" s="132"/>
      <c r="H147" s="132"/>
      <c r="I147" s="132"/>
      <c r="J147" s="133"/>
    </row>
    <row r="148" spans="1:10" ht="32.1" customHeight="1" x14ac:dyDescent="0.2">
      <c r="A148" s="138"/>
      <c r="B148" s="6" t="s">
        <v>36</v>
      </c>
      <c r="C148" s="7"/>
      <c r="D148" s="140"/>
      <c r="E148" s="131"/>
      <c r="F148" s="132"/>
      <c r="G148" s="132"/>
      <c r="H148" s="132"/>
      <c r="I148" s="132"/>
      <c r="J148" s="133"/>
    </row>
    <row r="149" spans="1:10" ht="32.1" customHeight="1" x14ac:dyDescent="0.2">
      <c r="A149" s="138"/>
      <c r="B149" s="6" t="s">
        <v>37</v>
      </c>
      <c r="C149" s="7"/>
      <c r="D149" s="140"/>
      <c r="E149" s="131"/>
      <c r="F149" s="132"/>
      <c r="G149" s="132"/>
      <c r="H149" s="132"/>
      <c r="I149" s="132"/>
      <c r="J149" s="133"/>
    </row>
    <row r="150" spans="1:10" ht="32.1" customHeight="1" x14ac:dyDescent="0.2">
      <c r="A150" s="186"/>
      <c r="B150" s="6" t="s">
        <v>38</v>
      </c>
      <c r="C150" s="12"/>
      <c r="D150" s="174"/>
      <c r="E150" s="131"/>
      <c r="F150" s="132"/>
      <c r="G150" s="132"/>
      <c r="H150" s="132"/>
      <c r="I150" s="132"/>
      <c r="J150" s="133"/>
    </row>
    <row r="151" spans="1:10" ht="32.1" customHeight="1" thickBot="1" x14ac:dyDescent="0.25">
      <c r="A151" s="152"/>
      <c r="B151" s="10" t="s">
        <v>39</v>
      </c>
      <c r="C151" s="17"/>
      <c r="D151" s="153"/>
      <c r="E151" s="134"/>
      <c r="F151" s="135"/>
      <c r="G151" s="135"/>
      <c r="H151" s="135"/>
      <c r="I151" s="135"/>
      <c r="J151" s="136"/>
    </row>
    <row r="152" spans="1:10" ht="20.100000000000001" customHeight="1" x14ac:dyDescent="0.2">
      <c r="A152" s="137" t="s">
        <v>135</v>
      </c>
      <c r="B152" s="8" t="s">
        <v>33</v>
      </c>
      <c r="C152" s="9"/>
      <c r="D152" s="139" t="str">
        <f>+IF(OR(C152="",C153="",C154="",C155=""),"Valide todos los criterios",IF(AND(C152="Cumple",C153="Cumple",C154="Cumple",C155="Cumple"),"Cumple variable","No cumple variable"))</f>
        <v>Valide todos los criterios</v>
      </c>
      <c r="E152" s="154" t="s">
        <v>42</v>
      </c>
      <c r="F152" s="154"/>
      <c r="G152" s="154"/>
      <c r="H152" s="154"/>
      <c r="I152" s="154"/>
      <c r="J152" s="155"/>
    </row>
    <row r="153" spans="1:10" ht="45" customHeight="1" x14ac:dyDescent="0.2">
      <c r="A153" s="138"/>
      <c r="B153" s="6" t="s">
        <v>34</v>
      </c>
      <c r="C153" s="7"/>
      <c r="D153" s="140"/>
      <c r="E153" s="131"/>
      <c r="F153" s="132"/>
      <c r="G153" s="132"/>
      <c r="H153" s="132"/>
      <c r="I153" s="132"/>
      <c r="J153" s="133"/>
    </row>
    <row r="154" spans="1:10" ht="45" customHeight="1" x14ac:dyDescent="0.2">
      <c r="A154" s="186"/>
      <c r="B154" s="6" t="s">
        <v>35</v>
      </c>
      <c r="C154" s="12"/>
      <c r="D154" s="174"/>
      <c r="E154" s="131"/>
      <c r="F154" s="132"/>
      <c r="G154" s="132"/>
      <c r="H154" s="132"/>
      <c r="I154" s="132"/>
      <c r="J154" s="133"/>
    </row>
    <row r="155" spans="1:10" ht="45" customHeight="1" thickBot="1" x14ac:dyDescent="0.25">
      <c r="A155" s="186"/>
      <c r="B155" s="11" t="s">
        <v>36</v>
      </c>
      <c r="C155" s="12"/>
      <c r="D155" s="174"/>
      <c r="E155" s="131"/>
      <c r="F155" s="132"/>
      <c r="G155" s="132"/>
      <c r="H155" s="132"/>
      <c r="I155" s="132"/>
      <c r="J155" s="133"/>
    </row>
    <row r="156" spans="1:10" ht="18.95" customHeight="1" x14ac:dyDescent="0.2">
      <c r="A156" s="187" t="s">
        <v>306</v>
      </c>
      <c r="B156" s="8" t="s">
        <v>33</v>
      </c>
      <c r="C156" s="9"/>
      <c r="D156" s="139" t="str">
        <f>+IF(A159="No",IF(OR(C156="",C157="",C158="",C159="",C160="",C161="",C162="",C163="",C164="",C165="",C166=""),"Valide todos los criterios",IF(AND(C156="Cumple",C157="Cumple",C158="Cumple",C159="Cumple",C160="Cumple",C161="Cumple",C162="Cumple",C163="Cumple",C164="Cumple",C165="Cumple",C166="Cumple"),"Cumple variable","No cumple variable")),IF(OR(C167="",C168="",C169="",C170="",C171="",C172=""),"Valide todos los criterios",IF(AND(C167="Cumple",C168="Cumple",C169="Cumple",C170="Cumple",C171="Cumple",C172="Cumple"),"Cumple variable","No cumple variable")))</f>
        <v>Valide todos los criterios</v>
      </c>
      <c r="E156" s="154" t="s">
        <v>42</v>
      </c>
      <c r="F156" s="154"/>
      <c r="G156" s="154"/>
      <c r="H156" s="154"/>
      <c r="I156" s="154"/>
      <c r="J156" s="155"/>
    </row>
    <row r="157" spans="1:10" ht="18.95" customHeight="1" x14ac:dyDescent="0.2">
      <c r="A157" s="188"/>
      <c r="B157" s="6" t="s">
        <v>34</v>
      </c>
      <c r="C157" s="7"/>
      <c r="D157" s="140"/>
      <c r="E157" s="131"/>
      <c r="F157" s="132"/>
      <c r="G157" s="132"/>
      <c r="H157" s="132"/>
      <c r="I157" s="132"/>
      <c r="J157" s="133"/>
    </row>
    <row r="158" spans="1:10" ht="18.95" customHeight="1" x14ac:dyDescent="0.2">
      <c r="A158" s="189"/>
      <c r="B158" s="6" t="s">
        <v>35</v>
      </c>
      <c r="C158" s="7"/>
      <c r="D158" s="140"/>
      <c r="E158" s="131"/>
      <c r="F158" s="132"/>
      <c r="G158" s="132"/>
      <c r="H158" s="132"/>
      <c r="I158" s="132"/>
      <c r="J158" s="133"/>
    </row>
    <row r="159" spans="1:10" ht="18.95" customHeight="1" x14ac:dyDescent="0.2">
      <c r="A159" s="237"/>
      <c r="B159" s="6" t="s">
        <v>36</v>
      </c>
      <c r="C159" s="7"/>
      <c r="D159" s="140"/>
      <c r="E159" s="131"/>
      <c r="F159" s="132"/>
      <c r="G159" s="132"/>
      <c r="H159" s="132"/>
      <c r="I159" s="132"/>
      <c r="J159" s="133"/>
    </row>
    <row r="160" spans="1:10" ht="18.95" customHeight="1" x14ac:dyDescent="0.2">
      <c r="A160" s="237"/>
      <c r="B160" s="6" t="s">
        <v>37</v>
      </c>
      <c r="C160" s="7"/>
      <c r="D160" s="140"/>
      <c r="E160" s="131"/>
      <c r="F160" s="132"/>
      <c r="G160" s="132"/>
      <c r="H160" s="132"/>
      <c r="I160" s="132"/>
      <c r="J160" s="133"/>
    </row>
    <row r="161" spans="1:10" ht="18.95" customHeight="1" x14ac:dyDescent="0.2">
      <c r="A161" s="142" t="s">
        <v>136</v>
      </c>
      <c r="B161" s="6" t="s">
        <v>38</v>
      </c>
      <c r="C161" s="7"/>
      <c r="D161" s="140"/>
      <c r="E161" s="131"/>
      <c r="F161" s="132"/>
      <c r="G161" s="132"/>
      <c r="H161" s="132"/>
      <c r="I161" s="132"/>
      <c r="J161" s="133"/>
    </row>
    <row r="162" spans="1:10" ht="18.95" customHeight="1" x14ac:dyDescent="0.2">
      <c r="A162" s="142"/>
      <c r="B162" s="6" t="s">
        <v>39</v>
      </c>
      <c r="C162" s="7"/>
      <c r="D162" s="140"/>
      <c r="E162" s="131"/>
      <c r="F162" s="132"/>
      <c r="G162" s="132"/>
      <c r="H162" s="132"/>
      <c r="I162" s="132"/>
      <c r="J162" s="133"/>
    </row>
    <row r="163" spans="1:10" ht="18.95" customHeight="1" x14ac:dyDescent="0.2">
      <c r="A163" s="142"/>
      <c r="B163" s="11" t="s">
        <v>40</v>
      </c>
      <c r="C163" s="7"/>
      <c r="D163" s="174"/>
      <c r="E163" s="131"/>
      <c r="F163" s="132"/>
      <c r="G163" s="132"/>
      <c r="H163" s="132"/>
      <c r="I163" s="132"/>
      <c r="J163" s="133"/>
    </row>
    <row r="164" spans="1:10" ht="18.95" customHeight="1" x14ac:dyDescent="0.2">
      <c r="A164" s="142"/>
      <c r="B164" s="11" t="s">
        <v>45</v>
      </c>
      <c r="C164" s="7"/>
      <c r="D164" s="174"/>
      <c r="E164" s="131"/>
      <c r="F164" s="132"/>
      <c r="G164" s="132"/>
      <c r="H164" s="132"/>
      <c r="I164" s="132"/>
      <c r="J164" s="133"/>
    </row>
    <row r="165" spans="1:10" ht="18.95" customHeight="1" x14ac:dyDescent="0.2">
      <c r="A165" s="142"/>
      <c r="B165" s="11" t="s">
        <v>46</v>
      </c>
      <c r="C165" s="7"/>
      <c r="D165" s="174"/>
      <c r="E165" s="131"/>
      <c r="F165" s="132"/>
      <c r="G165" s="132"/>
      <c r="H165" s="132"/>
      <c r="I165" s="132"/>
      <c r="J165" s="133"/>
    </row>
    <row r="166" spans="1:10" ht="18.95" customHeight="1" x14ac:dyDescent="0.2">
      <c r="A166" s="142"/>
      <c r="B166" s="11" t="s">
        <v>53</v>
      </c>
      <c r="C166" s="7"/>
      <c r="D166" s="174"/>
      <c r="E166" s="131"/>
      <c r="F166" s="132"/>
      <c r="G166" s="132"/>
      <c r="H166" s="132"/>
      <c r="I166" s="132"/>
      <c r="J166" s="133"/>
    </row>
    <row r="167" spans="1:10" ht="18.95" customHeight="1" x14ac:dyDescent="0.2">
      <c r="A167" s="142"/>
      <c r="B167" s="53" t="s">
        <v>33</v>
      </c>
      <c r="C167" s="7"/>
      <c r="D167" s="174"/>
      <c r="E167" s="131"/>
      <c r="F167" s="132"/>
      <c r="G167" s="132"/>
      <c r="H167" s="132"/>
      <c r="I167" s="132"/>
      <c r="J167" s="133"/>
    </row>
    <row r="168" spans="1:10" ht="18.95" customHeight="1" x14ac:dyDescent="0.2">
      <c r="A168" s="142"/>
      <c r="B168" s="53" t="s">
        <v>34</v>
      </c>
      <c r="C168" s="12"/>
      <c r="D168" s="174"/>
      <c r="E168" s="131"/>
      <c r="F168" s="132"/>
      <c r="G168" s="132"/>
      <c r="H168" s="132"/>
      <c r="I168" s="132"/>
      <c r="J168" s="133"/>
    </row>
    <row r="169" spans="1:10" ht="18.95" customHeight="1" x14ac:dyDescent="0.2">
      <c r="A169" s="142"/>
      <c r="B169" s="53" t="s">
        <v>35</v>
      </c>
      <c r="C169" s="12"/>
      <c r="D169" s="174"/>
      <c r="E169" s="131"/>
      <c r="F169" s="132"/>
      <c r="G169" s="132"/>
      <c r="H169" s="132"/>
      <c r="I169" s="132"/>
      <c r="J169" s="133"/>
    </row>
    <row r="170" spans="1:10" ht="18.95" customHeight="1" x14ac:dyDescent="0.2">
      <c r="A170" s="142"/>
      <c r="B170" s="53" t="s">
        <v>36</v>
      </c>
      <c r="C170" s="12"/>
      <c r="D170" s="174"/>
      <c r="E170" s="131"/>
      <c r="F170" s="132"/>
      <c r="G170" s="132"/>
      <c r="H170" s="132"/>
      <c r="I170" s="132"/>
      <c r="J170" s="133"/>
    </row>
    <row r="171" spans="1:10" ht="18.95" customHeight="1" x14ac:dyDescent="0.2">
      <c r="A171" s="142"/>
      <c r="B171" s="53" t="s">
        <v>37</v>
      </c>
      <c r="C171" s="12"/>
      <c r="D171" s="174"/>
      <c r="E171" s="131"/>
      <c r="F171" s="132"/>
      <c r="G171" s="132"/>
      <c r="H171" s="132"/>
      <c r="I171" s="132"/>
      <c r="J171" s="133"/>
    </row>
    <row r="172" spans="1:10" ht="18.95" customHeight="1" thickBot="1" x14ac:dyDescent="0.25">
      <c r="A172" s="142"/>
      <c r="B172" s="98" t="s">
        <v>38</v>
      </c>
      <c r="C172" s="12"/>
      <c r="D172" s="174"/>
      <c r="E172" s="131"/>
      <c r="F172" s="132"/>
      <c r="G172" s="132"/>
      <c r="H172" s="132"/>
      <c r="I172" s="132"/>
      <c r="J172" s="133"/>
    </row>
    <row r="173" spans="1:10" ht="18.95" customHeight="1" x14ac:dyDescent="0.2">
      <c r="A173" s="137" t="s">
        <v>348</v>
      </c>
      <c r="B173" s="8" t="s">
        <v>33</v>
      </c>
      <c r="C173" s="9"/>
      <c r="D173" s="139" t="str">
        <f>+IF(A159="","Valide todos los criterios",IF(A159="No",IF(OR(C173="",C174="",C175="",C176="",C177="",C178="",C179="",C180="",C181="",C182=""),"Valide todos los criterios",IF(OR(C173="No cumple",C174="No cumple",C175="No cumple",C176="No cumple",C177="No cumple",C178="No cumple",C179="No cumple",C180="No cumple",C181="No cumple",C182="No cumple"),"No cumple variable","Cumple variable")),"Variable no aplica"))</f>
        <v>Valide todos los criterios</v>
      </c>
      <c r="E173" s="154" t="s">
        <v>42</v>
      </c>
      <c r="F173" s="154"/>
      <c r="G173" s="154"/>
      <c r="H173" s="154"/>
      <c r="I173" s="154"/>
      <c r="J173" s="155"/>
    </row>
    <row r="174" spans="1:10" ht="18.95" customHeight="1" x14ac:dyDescent="0.2">
      <c r="A174" s="138"/>
      <c r="B174" s="6" t="s">
        <v>34</v>
      </c>
      <c r="C174" s="7"/>
      <c r="D174" s="140"/>
      <c r="E174" s="131"/>
      <c r="F174" s="132"/>
      <c r="G174" s="132"/>
      <c r="H174" s="132"/>
      <c r="I174" s="132"/>
      <c r="J174" s="133"/>
    </row>
    <row r="175" spans="1:10" ht="18.95" customHeight="1" x14ac:dyDescent="0.2">
      <c r="A175" s="138"/>
      <c r="B175" s="6" t="s">
        <v>35</v>
      </c>
      <c r="C175" s="7"/>
      <c r="D175" s="140"/>
      <c r="E175" s="131"/>
      <c r="F175" s="132"/>
      <c r="G175" s="132"/>
      <c r="H175" s="132"/>
      <c r="I175" s="132"/>
      <c r="J175" s="133"/>
    </row>
    <row r="176" spans="1:10" ht="18.95" customHeight="1" x14ac:dyDescent="0.2">
      <c r="A176" s="138"/>
      <c r="B176" s="6" t="s">
        <v>36</v>
      </c>
      <c r="C176" s="7"/>
      <c r="D176" s="140"/>
      <c r="E176" s="131"/>
      <c r="F176" s="132"/>
      <c r="G176" s="132"/>
      <c r="H176" s="132"/>
      <c r="I176" s="132"/>
      <c r="J176" s="133"/>
    </row>
    <row r="177" spans="1:10" ht="18.95" customHeight="1" x14ac:dyDescent="0.2">
      <c r="A177" s="138"/>
      <c r="B177" s="6" t="s">
        <v>37</v>
      </c>
      <c r="C177" s="7"/>
      <c r="D177" s="140"/>
      <c r="E177" s="131"/>
      <c r="F177" s="132"/>
      <c r="G177" s="132"/>
      <c r="H177" s="132"/>
      <c r="I177" s="132"/>
      <c r="J177" s="133"/>
    </row>
    <row r="178" spans="1:10" ht="18.95" customHeight="1" x14ac:dyDescent="0.2">
      <c r="A178" s="138"/>
      <c r="B178" s="6" t="s">
        <v>38</v>
      </c>
      <c r="C178" s="7"/>
      <c r="D178" s="140"/>
      <c r="E178" s="131"/>
      <c r="F178" s="132"/>
      <c r="G178" s="132"/>
      <c r="H178" s="132"/>
      <c r="I178" s="132"/>
      <c r="J178" s="133"/>
    </row>
    <row r="179" spans="1:10" ht="18.95" customHeight="1" x14ac:dyDescent="0.2">
      <c r="A179" s="138"/>
      <c r="B179" s="6" t="s">
        <v>39</v>
      </c>
      <c r="C179" s="7"/>
      <c r="D179" s="140"/>
      <c r="E179" s="131"/>
      <c r="F179" s="132"/>
      <c r="G179" s="132"/>
      <c r="H179" s="132"/>
      <c r="I179" s="132"/>
      <c r="J179" s="133"/>
    </row>
    <row r="180" spans="1:10" ht="18.95" customHeight="1" x14ac:dyDescent="0.2">
      <c r="A180" s="138"/>
      <c r="B180" s="6" t="s">
        <v>40</v>
      </c>
      <c r="C180" s="7"/>
      <c r="D180" s="140"/>
      <c r="E180" s="131"/>
      <c r="F180" s="132"/>
      <c r="G180" s="132"/>
      <c r="H180" s="132"/>
      <c r="I180" s="132"/>
      <c r="J180" s="133"/>
    </row>
    <row r="181" spans="1:10" ht="18.95" customHeight="1" x14ac:dyDescent="0.2">
      <c r="A181" s="186"/>
      <c r="B181" s="6" t="s">
        <v>45</v>
      </c>
      <c r="C181" s="12"/>
      <c r="D181" s="174"/>
      <c r="E181" s="131"/>
      <c r="F181" s="132"/>
      <c r="G181" s="132"/>
      <c r="H181" s="132"/>
      <c r="I181" s="132"/>
      <c r="J181" s="133"/>
    </row>
    <row r="182" spans="1:10" ht="18.95" customHeight="1" thickBot="1" x14ac:dyDescent="0.25">
      <c r="A182" s="152"/>
      <c r="B182" s="10" t="s">
        <v>46</v>
      </c>
      <c r="C182" s="17"/>
      <c r="D182" s="153"/>
      <c r="E182" s="134"/>
      <c r="F182" s="135"/>
      <c r="G182" s="135"/>
      <c r="H182" s="135"/>
      <c r="I182" s="135"/>
      <c r="J182" s="136"/>
    </row>
    <row r="183" spans="1:10" ht="20.100000000000001" customHeight="1" x14ac:dyDescent="0.2">
      <c r="A183" s="142" t="s">
        <v>307</v>
      </c>
      <c r="B183" s="100" t="s">
        <v>33</v>
      </c>
      <c r="C183" s="99"/>
      <c r="D183" s="234" t="str">
        <f>+IF(A159="No",IF(OR(C183="",C184="",C185="",C186="",C187="",C188="",C189="",C190="",C191=""),"Valide todos los criterios",IF(AND(C183="Cumple",C184="Cumple",C185="Cumple",C186="Cumple",C187="Cumple",C188="Cumple",C189="Cumple",C190="Cumple",C191="Cumple"),"Cumple variable","No cumple variable")),IF(OR(C192=""),"Valide todos los criterios",IF(AND(C192="Cumple"),"Cumple variable","No cumple variable")))</f>
        <v>Valide todos los criterios</v>
      </c>
      <c r="E183" s="235" t="s">
        <v>42</v>
      </c>
      <c r="F183" s="235"/>
      <c r="G183" s="235"/>
      <c r="H183" s="235"/>
      <c r="I183" s="235"/>
      <c r="J183" s="236"/>
    </row>
    <row r="184" spans="1:10" ht="24.95" customHeight="1" x14ac:dyDescent="0.2">
      <c r="A184" s="142"/>
      <c r="B184" s="6" t="s">
        <v>34</v>
      </c>
      <c r="C184" s="7"/>
      <c r="D184" s="140"/>
      <c r="E184" s="131"/>
      <c r="F184" s="132"/>
      <c r="G184" s="132"/>
      <c r="H184" s="132"/>
      <c r="I184" s="132"/>
      <c r="J184" s="133"/>
    </row>
    <row r="185" spans="1:10" ht="24.95" customHeight="1" x14ac:dyDescent="0.2">
      <c r="A185" s="142"/>
      <c r="B185" s="6" t="s">
        <v>35</v>
      </c>
      <c r="C185" s="7"/>
      <c r="D185" s="140"/>
      <c r="E185" s="131"/>
      <c r="F185" s="132"/>
      <c r="G185" s="132"/>
      <c r="H185" s="132"/>
      <c r="I185" s="132"/>
      <c r="J185" s="133"/>
    </row>
    <row r="186" spans="1:10" ht="24.95" customHeight="1" x14ac:dyDescent="0.2">
      <c r="A186" s="142"/>
      <c r="B186" s="6" t="s">
        <v>36</v>
      </c>
      <c r="C186" s="7"/>
      <c r="D186" s="140"/>
      <c r="E186" s="131"/>
      <c r="F186" s="132"/>
      <c r="G186" s="132"/>
      <c r="H186" s="132"/>
      <c r="I186" s="132"/>
      <c r="J186" s="133"/>
    </row>
    <row r="187" spans="1:10" ht="24.95" customHeight="1" x14ac:dyDescent="0.2">
      <c r="A187" s="142"/>
      <c r="B187" s="6" t="s">
        <v>37</v>
      </c>
      <c r="C187" s="7"/>
      <c r="D187" s="140"/>
      <c r="E187" s="131"/>
      <c r="F187" s="132"/>
      <c r="G187" s="132"/>
      <c r="H187" s="132"/>
      <c r="I187" s="132"/>
      <c r="J187" s="133"/>
    </row>
    <row r="188" spans="1:10" ht="24.95" customHeight="1" x14ac:dyDescent="0.2">
      <c r="A188" s="142"/>
      <c r="B188" s="6" t="s">
        <v>38</v>
      </c>
      <c r="C188" s="7"/>
      <c r="D188" s="140"/>
      <c r="E188" s="131"/>
      <c r="F188" s="132"/>
      <c r="G188" s="132"/>
      <c r="H188" s="132"/>
      <c r="I188" s="132"/>
      <c r="J188" s="133"/>
    </row>
    <row r="189" spans="1:10" ht="24.95" customHeight="1" x14ac:dyDescent="0.2">
      <c r="A189" s="142"/>
      <c r="B189" s="6" t="s">
        <v>39</v>
      </c>
      <c r="C189" s="7"/>
      <c r="D189" s="140"/>
      <c r="E189" s="131"/>
      <c r="F189" s="132"/>
      <c r="G189" s="132"/>
      <c r="H189" s="132"/>
      <c r="I189" s="132"/>
      <c r="J189" s="133"/>
    </row>
    <row r="190" spans="1:10" ht="24.95" customHeight="1" x14ac:dyDescent="0.2">
      <c r="A190" s="142"/>
      <c r="B190" s="6" t="s">
        <v>40</v>
      </c>
      <c r="C190" s="7"/>
      <c r="D190" s="140"/>
      <c r="E190" s="131"/>
      <c r="F190" s="132"/>
      <c r="G190" s="132"/>
      <c r="H190" s="132"/>
      <c r="I190" s="132"/>
      <c r="J190" s="133"/>
    </row>
    <row r="191" spans="1:10" ht="24.95" customHeight="1" x14ac:dyDescent="0.2">
      <c r="A191" s="142"/>
      <c r="B191" s="6" t="s">
        <v>45</v>
      </c>
      <c r="C191" s="7"/>
      <c r="D191" s="140"/>
      <c r="E191" s="131"/>
      <c r="F191" s="132"/>
      <c r="G191" s="132"/>
      <c r="H191" s="132"/>
      <c r="I191" s="132"/>
      <c r="J191" s="133"/>
    </row>
    <row r="192" spans="1:10" ht="24.95" customHeight="1" thickBot="1" x14ac:dyDescent="0.25">
      <c r="A192" s="143"/>
      <c r="B192" s="55" t="s">
        <v>33</v>
      </c>
      <c r="C192" s="17"/>
      <c r="D192" s="153"/>
      <c r="E192" s="134"/>
      <c r="F192" s="135"/>
      <c r="G192" s="135"/>
      <c r="H192" s="135"/>
      <c r="I192" s="135"/>
      <c r="J192" s="136"/>
    </row>
    <row r="193" spans="1:10" ht="20.100000000000001" customHeight="1" x14ac:dyDescent="0.2">
      <c r="A193" s="137" t="s">
        <v>308</v>
      </c>
      <c r="B193" s="8" t="s">
        <v>33</v>
      </c>
      <c r="C193" s="9"/>
      <c r="D193" s="139" t="str">
        <f>+IF(A159="No",IF(OR(C193="",C194="",C195="",C196="",C197="",C198="",C199="",C200="",C201="",C202=""),"Valide todos los criterios",IF(AND(C193="Cumple",C194="Cumple",C195="Cumple",C196="Cumple",C197="Cumple",C198="Cumple",C199="Cumple",C200="Cumple",C201="Cumple",C202="Cumple"),"Cumple variable","No cumple variable")),IF(OR(C203="",C204="",C205=""),"Valide todos los criterios",IF(AND(C203="Cumple",C204="Cumple",C205="Cumple"),"Cumple variable","No cumple variable")))</f>
        <v>Valide todos los criterios</v>
      </c>
      <c r="E193" s="154" t="s">
        <v>42</v>
      </c>
      <c r="F193" s="154"/>
      <c r="G193" s="154"/>
      <c r="H193" s="154"/>
      <c r="I193" s="154"/>
      <c r="J193" s="155"/>
    </row>
    <row r="194" spans="1:10" ht="24.95" customHeight="1" x14ac:dyDescent="0.2">
      <c r="A194" s="138"/>
      <c r="B194" s="6" t="s">
        <v>34</v>
      </c>
      <c r="C194" s="7"/>
      <c r="D194" s="140"/>
      <c r="E194" s="131"/>
      <c r="F194" s="132"/>
      <c r="G194" s="132"/>
      <c r="H194" s="132"/>
      <c r="I194" s="132"/>
      <c r="J194" s="133"/>
    </row>
    <row r="195" spans="1:10" ht="24.95" customHeight="1" x14ac:dyDescent="0.2">
      <c r="A195" s="138"/>
      <c r="B195" s="6" t="s">
        <v>35</v>
      </c>
      <c r="C195" s="7"/>
      <c r="D195" s="140"/>
      <c r="E195" s="131"/>
      <c r="F195" s="132"/>
      <c r="G195" s="132"/>
      <c r="H195" s="132"/>
      <c r="I195" s="132"/>
      <c r="J195" s="133"/>
    </row>
    <row r="196" spans="1:10" ht="24.95" customHeight="1" x14ac:dyDescent="0.2">
      <c r="A196" s="138"/>
      <c r="B196" s="6" t="s">
        <v>36</v>
      </c>
      <c r="C196" s="7"/>
      <c r="D196" s="140"/>
      <c r="E196" s="131"/>
      <c r="F196" s="132"/>
      <c r="G196" s="132"/>
      <c r="H196" s="132"/>
      <c r="I196" s="132"/>
      <c r="J196" s="133"/>
    </row>
    <row r="197" spans="1:10" ht="24.95" customHeight="1" x14ac:dyDescent="0.2">
      <c r="A197" s="138"/>
      <c r="B197" s="6" t="s">
        <v>37</v>
      </c>
      <c r="C197" s="7"/>
      <c r="D197" s="140"/>
      <c r="E197" s="131"/>
      <c r="F197" s="132"/>
      <c r="G197" s="132"/>
      <c r="H197" s="132"/>
      <c r="I197" s="132"/>
      <c r="J197" s="133"/>
    </row>
    <row r="198" spans="1:10" ht="24.95" customHeight="1" x14ac:dyDescent="0.2">
      <c r="A198" s="138"/>
      <c r="B198" s="6" t="s">
        <v>38</v>
      </c>
      <c r="C198" s="7"/>
      <c r="D198" s="140"/>
      <c r="E198" s="131"/>
      <c r="F198" s="132"/>
      <c r="G198" s="132"/>
      <c r="H198" s="132"/>
      <c r="I198" s="132"/>
      <c r="J198" s="133"/>
    </row>
    <row r="199" spans="1:10" ht="24.95" customHeight="1" x14ac:dyDescent="0.2">
      <c r="A199" s="138"/>
      <c r="B199" s="6" t="s">
        <v>39</v>
      </c>
      <c r="C199" s="7"/>
      <c r="D199" s="140"/>
      <c r="E199" s="131"/>
      <c r="F199" s="132"/>
      <c r="G199" s="132"/>
      <c r="H199" s="132"/>
      <c r="I199" s="132"/>
      <c r="J199" s="133"/>
    </row>
    <row r="200" spans="1:10" ht="24.95" customHeight="1" x14ac:dyDescent="0.2">
      <c r="A200" s="138"/>
      <c r="B200" s="6" t="s">
        <v>40</v>
      </c>
      <c r="C200" s="7"/>
      <c r="D200" s="140"/>
      <c r="E200" s="131"/>
      <c r="F200" s="132"/>
      <c r="G200" s="132"/>
      <c r="H200" s="132"/>
      <c r="I200" s="132"/>
      <c r="J200" s="133"/>
    </row>
    <row r="201" spans="1:10" ht="24.95" customHeight="1" x14ac:dyDescent="0.2">
      <c r="A201" s="138"/>
      <c r="B201" s="6" t="s">
        <v>45</v>
      </c>
      <c r="C201" s="7"/>
      <c r="D201" s="140"/>
      <c r="E201" s="131"/>
      <c r="F201" s="132"/>
      <c r="G201" s="132"/>
      <c r="H201" s="132"/>
      <c r="I201" s="132"/>
      <c r="J201" s="133"/>
    </row>
    <row r="202" spans="1:10" ht="24.95" customHeight="1" x14ac:dyDescent="0.2">
      <c r="A202" s="138"/>
      <c r="B202" s="6" t="s">
        <v>46</v>
      </c>
      <c r="C202" s="7"/>
      <c r="D202" s="140"/>
      <c r="E202" s="131"/>
      <c r="F202" s="132"/>
      <c r="G202" s="132"/>
      <c r="H202" s="132"/>
      <c r="I202" s="132"/>
      <c r="J202" s="133"/>
    </row>
    <row r="203" spans="1:10" ht="24.95" customHeight="1" x14ac:dyDescent="0.2">
      <c r="A203" s="186"/>
      <c r="B203" s="53" t="s">
        <v>33</v>
      </c>
      <c r="C203" s="12"/>
      <c r="D203" s="174"/>
      <c r="E203" s="131"/>
      <c r="F203" s="132"/>
      <c r="G203" s="132"/>
      <c r="H203" s="132"/>
      <c r="I203" s="132"/>
      <c r="J203" s="133"/>
    </row>
    <row r="204" spans="1:10" ht="24.95" customHeight="1" x14ac:dyDescent="0.2">
      <c r="A204" s="186"/>
      <c r="B204" s="53" t="s">
        <v>34</v>
      </c>
      <c r="C204" s="12"/>
      <c r="D204" s="174"/>
      <c r="E204" s="131"/>
      <c r="F204" s="132"/>
      <c r="G204" s="132"/>
      <c r="H204" s="132"/>
      <c r="I204" s="132"/>
      <c r="J204" s="133"/>
    </row>
    <row r="205" spans="1:10" ht="24.95" customHeight="1" thickBot="1" x14ac:dyDescent="0.25">
      <c r="A205" s="152"/>
      <c r="B205" s="54" t="s">
        <v>35</v>
      </c>
      <c r="C205" s="17"/>
      <c r="D205" s="153"/>
      <c r="E205" s="134"/>
      <c r="F205" s="135"/>
      <c r="G205" s="135"/>
      <c r="H205" s="135"/>
      <c r="I205" s="135"/>
      <c r="J205" s="136"/>
    </row>
    <row r="206" spans="1:10" ht="20.100000000000001" customHeight="1" x14ac:dyDescent="0.2">
      <c r="A206" s="137" t="s">
        <v>309</v>
      </c>
      <c r="B206" s="8" t="s">
        <v>33</v>
      </c>
      <c r="C206" s="9"/>
      <c r="D206" s="139" t="str">
        <f>+IF(OR(C206="",C207="",C208="",C209="",C210=""),"Valide todos los criterios",IF(OR(C206="No cumple",C207="No cumple",C208="No cumple",C209="No cumple",C210="No cumple"),"No cumple variable","Cumple variable"))</f>
        <v>Valide todos los criterios</v>
      </c>
      <c r="E206" s="154" t="s">
        <v>42</v>
      </c>
      <c r="F206" s="154"/>
      <c r="G206" s="154"/>
      <c r="H206" s="154"/>
      <c r="I206" s="154"/>
      <c r="J206" s="155"/>
    </row>
    <row r="207" spans="1:10" ht="39.950000000000003" customHeight="1" x14ac:dyDescent="0.2">
      <c r="A207" s="138"/>
      <c r="B207" s="6" t="s">
        <v>34</v>
      </c>
      <c r="C207" s="7"/>
      <c r="D207" s="140"/>
      <c r="E207" s="131"/>
      <c r="F207" s="132"/>
      <c r="G207" s="132"/>
      <c r="H207" s="132"/>
      <c r="I207" s="132"/>
      <c r="J207" s="133"/>
    </row>
    <row r="208" spans="1:10" ht="39.950000000000003" customHeight="1" x14ac:dyDescent="0.2">
      <c r="A208" s="138"/>
      <c r="B208" s="6" t="s">
        <v>35</v>
      </c>
      <c r="C208" s="7"/>
      <c r="D208" s="140"/>
      <c r="E208" s="131"/>
      <c r="F208" s="132"/>
      <c r="G208" s="132"/>
      <c r="H208" s="132"/>
      <c r="I208" s="132"/>
      <c r="J208" s="133"/>
    </row>
    <row r="209" spans="1:10" ht="39.950000000000003" customHeight="1" x14ac:dyDescent="0.2">
      <c r="A209" s="138"/>
      <c r="B209" s="6" t="s">
        <v>36</v>
      </c>
      <c r="C209" s="7"/>
      <c r="D209" s="140"/>
      <c r="E209" s="131"/>
      <c r="F209" s="132"/>
      <c r="G209" s="132"/>
      <c r="H209" s="132"/>
      <c r="I209" s="132"/>
      <c r="J209" s="133"/>
    </row>
    <row r="210" spans="1:10" ht="39.950000000000003" customHeight="1" thickBot="1" x14ac:dyDescent="0.25">
      <c r="A210" s="152"/>
      <c r="B210" s="10" t="s">
        <v>37</v>
      </c>
      <c r="C210" s="17"/>
      <c r="D210" s="153"/>
      <c r="E210" s="134"/>
      <c r="F210" s="135"/>
      <c r="G210" s="135"/>
      <c r="H210" s="135"/>
      <c r="I210" s="135"/>
      <c r="J210" s="136"/>
    </row>
    <row r="211" spans="1:10" ht="39.950000000000003" customHeight="1" thickBot="1" x14ac:dyDescent="0.25">
      <c r="A211" s="190" t="s">
        <v>352</v>
      </c>
      <c r="B211" s="191"/>
      <c r="C211" s="191"/>
      <c r="D211" s="191"/>
      <c r="E211" s="191"/>
      <c r="F211" s="191"/>
      <c r="G211" s="191"/>
      <c r="H211" s="192"/>
      <c r="I211" s="150" t="str">
        <f>+IF(OR(D212="",D220="",D228=""),"Valide todas las variables",IF(OR(D212="No cumple variable",D220="No cumple variable",D228="No cumple variable"),"No cumple obligación","Cumple obligación"))</f>
        <v>Valide todas las variables</v>
      </c>
      <c r="J211" s="151"/>
    </row>
    <row r="212" spans="1:10" ht="20.100000000000001" customHeight="1" x14ac:dyDescent="0.2">
      <c r="A212" s="141" t="s">
        <v>365</v>
      </c>
      <c r="B212" s="119" t="s">
        <v>112</v>
      </c>
      <c r="C212" s="119"/>
      <c r="D212" s="122"/>
      <c r="E212" s="125" t="s">
        <v>42</v>
      </c>
      <c r="F212" s="126"/>
      <c r="G212" s="126"/>
      <c r="H212" s="126"/>
      <c r="I212" s="126"/>
      <c r="J212" s="127"/>
    </row>
    <row r="213" spans="1:10" ht="20.100000000000001" customHeight="1" x14ac:dyDescent="0.2">
      <c r="A213" s="142"/>
      <c r="B213" s="120"/>
      <c r="C213" s="120"/>
      <c r="D213" s="123"/>
      <c r="E213" s="128"/>
      <c r="F213" s="129"/>
      <c r="G213" s="129"/>
      <c r="H213" s="129"/>
      <c r="I213" s="129"/>
      <c r="J213" s="130"/>
    </row>
    <row r="214" spans="1:10" ht="20.100000000000001" customHeight="1" x14ac:dyDescent="0.2">
      <c r="A214" s="142"/>
      <c r="B214" s="120"/>
      <c r="C214" s="120"/>
      <c r="D214" s="123"/>
      <c r="E214" s="131"/>
      <c r="F214" s="132"/>
      <c r="G214" s="132"/>
      <c r="H214" s="132"/>
      <c r="I214" s="132"/>
      <c r="J214" s="133"/>
    </row>
    <row r="215" spans="1:10" ht="20.100000000000001" customHeight="1" x14ac:dyDescent="0.2">
      <c r="A215" s="142"/>
      <c r="B215" s="120"/>
      <c r="C215" s="120"/>
      <c r="D215" s="123"/>
      <c r="E215" s="131"/>
      <c r="F215" s="132"/>
      <c r="G215" s="132"/>
      <c r="H215" s="132"/>
      <c r="I215" s="132"/>
      <c r="J215" s="133"/>
    </row>
    <row r="216" spans="1:10" ht="20.100000000000001" customHeight="1" x14ac:dyDescent="0.2">
      <c r="A216" s="142"/>
      <c r="B216" s="120"/>
      <c r="C216" s="120"/>
      <c r="D216" s="123"/>
      <c r="E216" s="131"/>
      <c r="F216" s="132"/>
      <c r="G216" s="132"/>
      <c r="H216" s="132"/>
      <c r="I216" s="132"/>
      <c r="J216" s="133"/>
    </row>
    <row r="217" spans="1:10" ht="20.100000000000001" customHeight="1" x14ac:dyDescent="0.2">
      <c r="A217" s="142"/>
      <c r="B217" s="120"/>
      <c r="C217" s="120"/>
      <c r="D217" s="123"/>
      <c r="E217" s="131"/>
      <c r="F217" s="132"/>
      <c r="G217" s="132"/>
      <c r="H217" s="132"/>
      <c r="I217" s="132"/>
      <c r="J217" s="133"/>
    </row>
    <row r="218" spans="1:10" ht="20.100000000000001" customHeight="1" x14ac:dyDescent="0.2">
      <c r="A218" s="142"/>
      <c r="B218" s="120"/>
      <c r="C218" s="120"/>
      <c r="D218" s="123"/>
      <c r="E218" s="131"/>
      <c r="F218" s="132"/>
      <c r="G218" s="132"/>
      <c r="H218" s="132"/>
      <c r="I218" s="132"/>
      <c r="J218" s="133"/>
    </row>
    <row r="219" spans="1:10" ht="20.100000000000001" customHeight="1" thickBot="1" x14ac:dyDescent="0.25">
      <c r="A219" s="143"/>
      <c r="B219" s="121"/>
      <c r="C219" s="121"/>
      <c r="D219" s="124"/>
      <c r="E219" s="134"/>
      <c r="F219" s="135"/>
      <c r="G219" s="135"/>
      <c r="H219" s="135"/>
      <c r="I219" s="135"/>
      <c r="J219" s="136"/>
    </row>
    <row r="220" spans="1:10" ht="20.100000000000001" customHeight="1" x14ac:dyDescent="0.2">
      <c r="A220" s="141" t="s">
        <v>364</v>
      </c>
      <c r="B220" s="119" t="s">
        <v>112</v>
      </c>
      <c r="C220" s="119"/>
      <c r="D220" s="122"/>
      <c r="E220" s="125" t="s">
        <v>42</v>
      </c>
      <c r="F220" s="126"/>
      <c r="G220" s="126"/>
      <c r="H220" s="126"/>
      <c r="I220" s="126"/>
      <c r="J220" s="127"/>
    </row>
    <row r="221" spans="1:10" ht="20.100000000000001" customHeight="1" x14ac:dyDescent="0.2">
      <c r="A221" s="142"/>
      <c r="B221" s="120"/>
      <c r="C221" s="120"/>
      <c r="D221" s="123"/>
      <c r="E221" s="128"/>
      <c r="F221" s="129"/>
      <c r="G221" s="129"/>
      <c r="H221" s="129"/>
      <c r="I221" s="129"/>
      <c r="J221" s="130"/>
    </row>
    <row r="222" spans="1:10" ht="20.100000000000001" customHeight="1" x14ac:dyDescent="0.2">
      <c r="A222" s="142"/>
      <c r="B222" s="120"/>
      <c r="C222" s="120"/>
      <c r="D222" s="123"/>
      <c r="E222" s="131"/>
      <c r="F222" s="132"/>
      <c r="G222" s="132"/>
      <c r="H222" s="132"/>
      <c r="I222" s="132"/>
      <c r="J222" s="133"/>
    </row>
    <row r="223" spans="1:10" ht="20.100000000000001" customHeight="1" x14ac:dyDescent="0.2">
      <c r="A223" s="142"/>
      <c r="B223" s="120"/>
      <c r="C223" s="120"/>
      <c r="D223" s="123"/>
      <c r="E223" s="131"/>
      <c r="F223" s="132"/>
      <c r="G223" s="132"/>
      <c r="H223" s="132"/>
      <c r="I223" s="132"/>
      <c r="J223" s="133"/>
    </row>
    <row r="224" spans="1:10" ht="20.100000000000001" customHeight="1" x14ac:dyDescent="0.2">
      <c r="A224" s="142"/>
      <c r="B224" s="120"/>
      <c r="C224" s="120"/>
      <c r="D224" s="123"/>
      <c r="E224" s="131"/>
      <c r="F224" s="132"/>
      <c r="G224" s="132"/>
      <c r="H224" s="132"/>
      <c r="I224" s="132"/>
      <c r="J224" s="133"/>
    </row>
    <row r="225" spans="1:10" ht="20.100000000000001" customHeight="1" x14ac:dyDescent="0.2">
      <c r="A225" s="142"/>
      <c r="B225" s="120"/>
      <c r="C225" s="120"/>
      <c r="D225" s="123"/>
      <c r="E225" s="131"/>
      <c r="F225" s="132"/>
      <c r="G225" s="132"/>
      <c r="H225" s="132"/>
      <c r="I225" s="132"/>
      <c r="J225" s="133"/>
    </row>
    <row r="226" spans="1:10" ht="20.100000000000001" customHeight="1" x14ac:dyDescent="0.2">
      <c r="A226" s="142"/>
      <c r="B226" s="120"/>
      <c r="C226" s="120"/>
      <c r="D226" s="123"/>
      <c r="E226" s="131"/>
      <c r="F226" s="132"/>
      <c r="G226" s="132"/>
      <c r="H226" s="132"/>
      <c r="I226" s="132"/>
      <c r="J226" s="133"/>
    </row>
    <row r="227" spans="1:10" ht="20.100000000000001" customHeight="1" thickBot="1" x14ac:dyDescent="0.25">
      <c r="A227" s="143"/>
      <c r="B227" s="121"/>
      <c r="C227" s="121"/>
      <c r="D227" s="124"/>
      <c r="E227" s="134"/>
      <c r="F227" s="135"/>
      <c r="G227" s="135"/>
      <c r="H227" s="135"/>
      <c r="I227" s="135"/>
      <c r="J227" s="136"/>
    </row>
    <row r="228" spans="1:10" ht="20.100000000000001" customHeight="1" x14ac:dyDescent="0.2">
      <c r="A228" s="141" t="s">
        <v>363</v>
      </c>
      <c r="B228" s="119" t="s">
        <v>112</v>
      </c>
      <c r="C228" s="119"/>
      <c r="D228" s="122"/>
      <c r="E228" s="125" t="s">
        <v>42</v>
      </c>
      <c r="F228" s="126"/>
      <c r="G228" s="126"/>
      <c r="H228" s="126"/>
      <c r="I228" s="126"/>
      <c r="J228" s="127"/>
    </row>
    <row r="229" spans="1:10" ht="20.100000000000001" customHeight="1" x14ac:dyDescent="0.2">
      <c r="A229" s="142"/>
      <c r="B229" s="120"/>
      <c r="C229" s="120"/>
      <c r="D229" s="123"/>
      <c r="E229" s="128"/>
      <c r="F229" s="129"/>
      <c r="G229" s="129"/>
      <c r="H229" s="129"/>
      <c r="I229" s="129"/>
      <c r="J229" s="130"/>
    </row>
    <row r="230" spans="1:10" ht="20.100000000000001" customHeight="1" x14ac:dyDescent="0.2">
      <c r="A230" s="142"/>
      <c r="B230" s="120"/>
      <c r="C230" s="120"/>
      <c r="D230" s="123"/>
      <c r="E230" s="131"/>
      <c r="F230" s="132"/>
      <c r="G230" s="132"/>
      <c r="H230" s="132"/>
      <c r="I230" s="132"/>
      <c r="J230" s="133"/>
    </row>
    <row r="231" spans="1:10" ht="20.100000000000001" customHeight="1" x14ac:dyDescent="0.2">
      <c r="A231" s="142"/>
      <c r="B231" s="120"/>
      <c r="C231" s="120"/>
      <c r="D231" s="123"/>
      <c r="E231" s="131"/>
      <c r="F231" s="132"/>
      <c r="G231" s="132"/>
      <c r="H231" s="132"/>
      <c r="I231" s="132"/>
      <c r="J231" s="133"/>
    </row>
    <row r="232" spans="1:10" ht="20.100000000000001" customHeight="1" x14ac:dyDescent="0.2">
      <c r="A232" s="142"/>
      <c r="B232" s="120"/>
      <c r="C232" s="120"/>
      <c r="D232" s="123"/>
      <c r="E232" s="131"/>
      <c r="F232" s="132"/>
      <c r="G232" s="132"/>
      <c r="H232" s="132"/>
      <c r="I232" s="132"/>
      <c r="J232" s="133"/>
    </row>
    <row r="233" spans="1:10" ht="20.100000000000001" customHeight="1" x14ac:dyDescent="0.2">
      <c r="A233" s="142"/>
      <c r="B233" s="120"/>
      <c r="C233" s="120"/>
      <c r="D233" s="123"/>
      <c r="E233" s="131"/>
      <c r="F233" s="132"/>
      <c r="G233" s="132"/>
      <c r="H233" s="132"/>
      <c r="I233" s="132"/>
      <c r="J233" s="133"/>
    </row>
    <row r="234" spans="1:10" ht="20.100000000000001" customHeight="1" x14ac:dyDescent="0.2">
      <c r="A234" s="142"/>
      <c r="B234" s="120"/>
      <c r="C234" s="120"/>
      <c r="D234" s="123"/>
      <c r="E234" s="131"/>
      <c r="F234" s="132"/>
      <c r="G234" s="132"/>
      <c r="H234" s="132"/>
      <c r="I234" s="132"/>
      <c r="J234" s="133"/>
    </row>
    <row r="235" spans="1:10" ht="20.100000000000001" customHeight="1" thickBot="1" x14ac:dyDescent="0.25">
      <c r="A235" s="143"/>
      <c r="B235" s="121"/>
      <c r="C235" s="121"/>
      <c r="D235" s="124"/>
      <c r="E235" s="134"/>
      <c r="F235" s="135"/>
      <c r="G235" s="135"/>
      <c r="H235" s="135"/>
      <c r="I235" s="135"/>
      <c r="J235" s="136"/>
    </row>
    <row r="236" spans="1:10" ht="39.950000000000003" customHeight="1" thickBot="1" x14ac:dyDescent="0.25">
      <c r="A236" s="147" t="s">
        <v>353</v>
      </c>
      <c r="B236" s="148"/>
      <c r="C236" s="148"/>
      <c r="D236" s="148"/>
      <c r="E236" s="148"/>
      <c r="F236" s="148"/>
      <c r="G236" s="148"/>
      <c r="H236" s="149"/>
      <c r="I236" s="150" t="str">
        <f>+IF(AND(D237="Variable no aplica"),"Obligación no aplica",IF(OR(D237="Valide todos los criterios"),"Valide todas las variables",IF(OR(D237="No cumple variable"),"No cumple obligación","Cumple obligación")))</f>
        <v>Valide todas las variables</v>
      </c>
      <c r="J236" s="151"/>
    </row>
    <row r="237" spans="1:10" ht="20.100000000000001" customHeight="1" x14ac:dyDescent="0.2">
      <c r="A237" s="137" t="s">
        <v>353</v>
      </c>
      <c r="B237" s="8" t="s">
        <v>33</v>
      </c>
      <c r="C237" s="9"/>
      <c r="D237" s="139" t="str">
        <f>+IF(C250="X","Variable no aplica",IF(OR(C237="",C238="",C239="",C240="",C241="",C242="",C243="",C244="",C245="",C246="",C247="",C248="",C249=""),"Valide todos los criterios",IF(OR(C237="No cumple",C238="No cumple",C239="No cumple",C240="No cumple",C241="No cumple",C242="No cumple",C243="No cumple",C244="No cumple",C245="No cumple",C246="No cumple",C247="No cumple",C248="No cumple",C249="No cumple"),"No cumple variable","Cumple variable")))</f>
        <v>Valide todos los criterios</v>
      </c>
      <c r="E237" s="154" t="s">
        <v>42</v>
      </c>
      <c r="F237" s="154"/>
      <c r="G237" s="154"/>
      <c r="H237" s="154"/>
      <c r="I237" s="154"/>
      <c r="J237" s="155"/>
    </row>
    <row r="238" spans="1:10" ht="20.100000000000001" customHeight="1" x14ac:dyDescent="0.2">
      <c r="A238" s="138"/>
      <c r="B238" s="6" t="s">
        <v>34</v>
      </c>
      <c r="C238" s="7"/>
      <c r="D238" s="140"/>
      <c r="E238" s="131"/>
      <c r="F238" s="132"/>
      <c r="G238" s="132"/>
      <c r="H238" s="132"/>
      <c r="I238" s="132"/>
      <c r="J238" s="133"/>
    </row>
    <row r="239" spans="1:10" ht="20.100000000000001" customHeight="1" x14ac:dyDescent="0.2">
      <c r="A239" s="138"/>
      <c r="B239" s="6" t="s">
        <v>35</v>
      </c>
      <c r="C239" s="7"/>
      <c r="D239" s="174"/>
      <c r="E239" s="131"/>
      <c r="F239" s="132"/>
      <c r="G239" s="132"/>
      <c r="H239" s="132"/>
      <c r="I239" s="132"/>
      <c r="J239" s="133"/>
    </row>
    <row r="240" spans="1:10" ht="20.100000000000001" customHeight="1" x14ac:dyDescent="0.2">
      <c r="A240" s="138"/>
      <c r="B240" s="6" t="s">
        <v>36</v>
      </c>
      <c r="C240" s="7"/>
      <c r="D240" s="174"/>
      <c r="E240" s="131"/>
      <c r="F240" s="132"/>
      <c r="G240" s="132"/>
      <c r="H240" s="132"/>
      <c r="I240" s="132"/>
      <c r="J240" s="133"/>
    </row>
    <row r="241" spans="1:10" ht="20.100000000000001" customHeight="1" x14ac:dyDescent="0.2">
      <c r="A241" s="138"/>
      <c r="B241" s="6" t="s">
        <v>37</v>
      </c>
      <c r="C241" s="7"/>
      <c r="D241" s="174"/>
      <c r="E241" s="131"/>
      <c r="F241" s="132"/>
      <c r="G241" s="132"/>
      <c r="H241" s="132"/>
      <c r="I241" s="132"/>
      <c r="J241" s="133"/>
    </row>
    <row r="242" spans="1:10" ht="20.100000000000001" customHeight="1" x14ac:dyDescent="0.2">
      <c r="A242" s="138"/>
      <c r="B242" s="6" t="s">
        <v>38</v>
      </c>
      <c r="C242" s="7"/>
      <c r="D242" s="174"/>
      <c r="E242" s="131"/>
      <c r="F242" s="132"/>
      <c r="G242" s="132"/>
      <c r="H242" s="132"/>
      <c r="I242" s="132"/>
      <c r="J242" s="133"/>
    </row>
    <row r="243" spans="1:10" ht="20.100000000000001" customHeight="1" x14ac:dyDescent="0.2">
      <c r="A243" s="186"/>
      <c r="B243" s="6" t="s">
        <v>39</v>
      </c>
      <c r="C243" s="12"/>
      <c r="D243" s="174"/>
      <c r="E243" s="131"/>
      <c r="F243" s="132"/>
      <c r="G243" s="132"/>
      <c r="H243" s="132"/>
      <c r="I243" s="132"/>
      <c r="J243" s="133"/>
    </row>
    <row r="244" spans="1:10" ht="20.100000000000001" customHeight="1" x14ac:dyDescent="0.2">
      <c r="A244" s="186"/>
      <c r="B244" s="6" t="s">
        <v>40</v>
      </c>
      <c r="C244" s="12"/>
      <c r="D244" s="174"/>
      <c r="E244" s="131"/>
      <c r="F244" s="132"/>
      <c r="G244" s="132"/>
      <c r="H244" s="132"/>
      <c r="I244" s="132"/>
      <c r="J244" s="133"/>
    </row>
    <row r="245" spans="1:10" ht="20.100000000000001" customHeight="1" x14ac:dyDescent="0.2">
      <c r="A245" s="186"/>
      <c r="B245" s="6" t="s">
        <v>45</v>
      </c>
      <c r="C245" s="12"/>
      <c r="D245" s="174"/>
      <c r="E245" s="131"/>
      <c r="F245" s="132"/>
      <c r="G245" s="132"/>
      <c r="H245" s="132"/>
      <c r="I245" s="132"/>
      <c r="J245" s="133"/>
    </row>
    <row r="246" spans="1:10" ht="20.100000000000001" customHeight="1" x14ac:dyDescent="0.2">
      <c r="A246" s="186"/>
      <c r="B246" s="6" t="s">
        <v>46</v>
      </c>
      <c r="C246" s="12"/>
      <c r="D246" s="174"/>
      <c r="E246" s="131"/>
      <c r="F246" s="132"/>
      <c r="G246" s="132"/>
      <c r="H246" s="132"/>
      <c r="I246" s="132"/>
      <c r="J246" s="133"/>
    </row>
    <row r="247" spans="1:10" ht="20.100000000000001" customHeight="1" x14ac:dyDescent="0.2">
      <c r="A247" s="186"/>
      <c r="B247" s="6" t="s">
        <v>53</v>
      </c>
      <c r="C247" s="12"/>
      <c r="D247" s="174"/>
      <c r="E247" s="131"/>
      <c r="F247" s="132"/>
      <c r="G247" s="132"/>
      <c r="H247" s="132"/>
      <c r="I247" s="132"/>
      <c r="J247" s="133"/>
    </row>
    <row r="248" spans="1:10" ht="20.100000000000001" customHeight="1" x14ac:dyDescent="0.2">
      <c r="A248" s="186"/>
      <c r="B248" s="6" t="s">
        <v>96</v>
      </c>
      <c r="C248" s="12"/>
      <c r="D248" s="174"/>
      <c r="E248" s="131"/>
      <c r="F248" s="132"/>
      <c r="G248" s="132"/>
      <c r="H248" s="132"/>
      <c r="I248" s="132"/>
      <c r="J248" s="133"/>
    </row>
    <row r="249" spans="1:10" ht="20.100000000000001" customHeight="1" x14ac:dyDescent="0.2">
      <c r="A249" s="186"/>
      <c r="B249" s="6" t="s">
        <v>97</v>
      </c>
      <c r="C249" s="12"/>
      <c r="D249" s="174"/>
      <c r="E249" s="131"/>
      <c r="F249" s="132"/>
      <c r="G249" s="132"/>
      <c r="H249" s="132"/>
      <c r="I249" s="132"/>
      <c r="J249" s="133"/>
    </row>
    <row r="250" spans="1:10" ht="20.100000000000001" customHeight="1" thickBot="1" x14ac:dyDescent="0.25">
      <c r="A250" s="152"/>
      <c r="B250" s="13" t="s">
        <v>44</v>
      </c>
      <c r="C250" s="14"/>
      <c r="D250" s="153"/>
      <c r="E250" s="134"/>
      <c r="F250" s="135"/>
      <c r="G250" s="135"/>
      <c r="H250" s="135"/>
      <c r="I250" s="135"/>
      <c r="J250" s="136"/>
    </row>
    <row r="251" spans="1:10" ht="39.950000000000003" customHeight="1" thickBot="1" x14ac:dyDescent="0.25">
      <c r="A251" s="147" t="s">
        <v>354</v>
      </c>
      <c r="B251" s="148"/>
      <c r="C251" s="148"/>
      <c r="D251" s="148"/>
      <c r="E251" s="148"/>
      <c r="F251" s="148"/>
      <c r="G251" s="148"/>
      <c r="H251" s="149"/>
      <c r="I251" s="150" t="str">
        <f>+IF(AND(D252="Variable no aplica",D260="Variable no aplica"),"Obligación no aplica",IF(OR(D252="Valide todos los criterios",D260="Valide todos los criterios"),"Valide todas las variables",IF(OR(D252="No cumple variable",D260="No cumple variable"),"No cumple obligación","Cumple obligación")))</f>
        <v>Valide todas las variables</v>
      </c>
      <c r="J251" s="151"/>
    </row>
    <row r="252" spans="1:10" ht="20.100000000000001" customHeight="1" x14ac:dyDescent="0.2">
      <c r="A252" s="137" t="s">
        <v>362</v>
      </c>
      <c r="B252" s="8" t="s">
        <v>33</v>
      </c>
      <c r="C252" s="9"/>
      <c r="D252" s="139" t="str">
        <f>+IF(C259="X","Variable no aplica",IF(OR(C252="",C253="",C254="",C255="",C256="",C257="",C258=""),"Valide todos los criterios",IF(OR(C252="No cumple",C253="No cumple",C254="No cumple",C255="No cumple",C256="No cumple",C257="No cumple",C258="No cumple"),"No cumple variable","Cumple variable")))</f>
        <v>Valide todos los criterios</v>
      </c>
      <c r="E252" s="154" t="s">
        <v>42</v>
      </c>
      <c r="F252" s="154"/>
      <c r="G252" s="154"/>
      <c r="H252" s="154"/>
      <c r="I252" s="154"/>
      <c r="J252" s="155"/>
    </row>
    <row r="253" spans="1:10" ht="30" customHeight="1" x14ac:dyDescent="0.2">
      <c r="A253" s="138"/>
      <c r="B253" s="6" t="s">
        <v>34</v>
      </c>
      <c r="C253" s="7"/>
      <c r="D253" s="140"/>
      <c r="E253" s="131"/>
      <c r="F253" s="132"/>
      <c r="G253" s="132"/>
      <c r="H253" s="132"/>
      <c r="I253" s="132"/>
      <c r="J253" s="133"/>
    </row>
    <row r="254" spans="1:10" ht="30" customHeight="1" x14ac:dyDescent="0.2">
      <c r="A254" s="138"/>
      <c r="B254" s="6" t="s">
        <v>35</v>
      </c>
      <c r="C254" s="7"/>
      <c r="D254" s="174"/>
      <c r="E254" s="131"/>
      <c r="F254" s="132"/>
      <c r="G254" s="132"/>
      <c r="H254" s="132"/>
      <c r="I254" s="132"/>
      <c r="J254" s="133"/>
    </row>
    <row r="255" spans="1:10" ht="30" customHeight="1" x14ac:dyDescent="0.2">
      <c r="A255" s="138"/>
      <c r="B255" s="6" t="s">
        <v>36</v>
      </c>
      <c r="C255" s="7"/>
      <c r="D255" s="174"/>
      <c r="E255" s="131"/>
      <c r="F255" s="132"/>
      <c r="G255" s="132"/>
      <c r="H255" s="132"/>
      <c r="I255" s="132"/>
      <c r="J255" s="133"/>
    </row>
    <row r="256" spans="1:10" ht="30" customHeight="1" x14ac:dyDescent="0.2">
      <c r="A256" s="138"/>
      <c r="B256" s="6" t="s">
        <v>37</v>
      </c>
      <c r="C256" s="7"/>
      <c r="D256" s="174"/>
      <c r="E256" s="131"/>
      <c r="F256" s="132"/>
      <c r="G256" s="132"/>
      <c r="H256" s="132"/>
      <c r="I256" s="132"/>
      <c r="J256" s="133"/>
    </row>
    <row r="257" spans="1:10" ht="30" customHeight="1" x14ac:dyDescent="0.2">
      <c r="A257" s="138"/>
      <c r="B257" s="6" t="s">
        <v>38</v>
      </c>
      <c r="C257" s="7"/>
      <c r="D257" s="174"/>
      <c r="E257" s="131"/>
      <c r="F257" s="132"/>
      <c r="G257" s="132"/>
      <c r="H257" s="132"/>
      <c r="I257" s="132"/>
      <c r="J257" s="133"/>
    </row>
    <row r="258" spans="1:10" ht="30" customHeight="1" x14ac:dyDescent="0.2">
      <c r="A258" s="138"/>
      <c r="B258" s="6" t="s">
        <v>39</v>
      </c>
      <c r="C258" s="7"/>
      <c r="D258" s="174"/>
      <c r="E258" s="131"/>
      <c r="F258" s="132"/>
      <c r="G258" s="132"/>
      <c r="H258" s="132"/>
      <c r="I258" s="132"/>
      <c r="J258" s="133"/>
    </row>
    <row r="259" spans="1:10" ht="20.100000000000001" customHeight="1" thickBot="1" x14ac:dyDescent="0.25">
      <c r="A259" s="152"/>
      <c r="B259" s="13" t="s">
        <v>44</v>
      </c>
      <c r="C259" s="14"/>
      <c r="D259" s="153"/>
      <c r="E259" s="134"/>
      <c r="F259" s="135"/>
      <c r="G259" s="135"/>
      <c r="H259" s="135"/>
      <c r="I259" s="135"/>
      <c r="J259" s="136"/>
    </row>
    <row r="260" spans="1:10" ht="20.100000000000001" customHeight="1" x14ac:dyDescent="0.2">
      <c r="A260" s="137" t="s">
        <v>361</v>
      </c>
      <c r="B260" s="8" t="s">
        <v>33</v>
      </c>
      <c r="C260" s="9"/>
      <c r="D260" s="139" t="str">
        <f>+IF(C264="X","Variable no aplica",IF(OR(C260="",C261="",C262="",C263=""),"Valide todos los criterios",IF(OR(C260="No cumple",C261="No cumple",C262="No cumple",C263="No cumple"),"No cumple variable","Cumple variable")))</f>
        <v>Valide todos los criterios</v>
      </c>
      <c r="E260" s="154" t="s">
        <v>42</v>
      </c>
      <c r="F260" s="154"/>
      <c r="G260" s="154"/>
      <c r="H260" s="154"/>
      <c r="I260" s="154"/>
      <c r="J260" s="155"/>
    </row>
    <row r="261" spans="1:10" ht="50.1" customHeight="1" x14ac:dyDescent="0.2">
      <c r="A261" s="138"/>
      <c r="B261" s="6" t="s">
        <v>34</v>
      </c>
      <c r="C261" s="7"/>
      <c r="D261" s="140"/>
      <c r="E261" s="131"/>
      <c r="F261" s="132"/>
      <c r="G261" s="132"/>
      <c r="H261" s="132"/>
      <c r="I261" s="132"/>
      <c r="J261" s="133"/>
    </row>
    <row r="262" spans="1:10" ht="50.1" customHeight="1" x14ac:dyDescent="0.2">
      <c r="A262" s="138"/>
      <c r="B262" s="6" t="s">
        <v>35</v>
      </c>
      <c r="C262" s="7"/>
      <c r="D262" s="174"/>
      <c r="E262" s="131"/>
      <c r="F262" s="132"/>
      <c r="G262" s="132"/>
      <c r="H262" s="132"/>
      <c r="I262" s="132"/>
      <c r="J262" s="133"/>
    </row>
    <row r="263" spans="1:10" ht="50.1" customHeight="1" x14ac:dyDescent="0.2">
      <c r="A263" s="138"/>
      <c r="B263" s="6" t="s">
        <v>36</v>
      </c>
      <c r="C263" s="7"/>
      <c r="D263" s="174"/>
      <c r="E263" s="131"/>
      <c r="F263" s="132"/>
      <c r="G263" s="132"/>
      <c r="H263" s="132"/>
      <c r="I263" s="132"/>
      <c r="J263" s="133"/>
    </row>
    <row r="264" spans="1:10" ht="20.100000000000001" customHeight="1" thickBot="1" x14ac:dyDescent="0.25">
      <c r="A264" s="152"/>
      <c r="B264" s="13" t="s">
        <v>44</v>
      </c>
      <c r="C264" s="14"/>
      <c r="D264" s="153"/>
      <c r="E264" s="134"/>
      <c r="F264" s="135"/>
      <c r="G264" s="135"/>
      <c r="H264" s="135"/>
      <c r="I264" s="135"/>
      <c r="J264" s="136"/>
    </row>
    <row r="265" spans="1:10" ht="24.95" customHeight="1" thickBot="1" x14ac:dyDescent="0.25">
      <c r="A265" s="144" t="s">
        <v>114</v>
      </c>
      <c r="B265" s="145"/>
      <c r="C265" s="145"/>
      <c r="D265" s="145"/>
      <c r="E265" s="145"/>
      <c r="F265" s="145"/>
      <c r="G265" s="145"/>
      <c r="H265" s="145"/>
      <c r="I265" s="145"/>
      <c r="J265" s="146"/>
    </row>
    <row r="266" spans="1:10" ht="39.950000000000003" customHeight="1" thickBot="1" x14ac:dyDescent="0.25">
      <c r="A266" s="147" t="s">
        <v>355</v>
      </c>
      <c r="B266" s="148"/>
      <c r="C266" s="148"/>
      <c r="D266" s="148"/>
      <c r="E266" s="148"/>
      <c r="F266" s="148"/>
      <c r="G266" s="148"/>
      <c r="H266" s="149"/>
      <c r="I266" s="150" t="str">
        <f>+IF(OR(D267="Valide todos los criterios"),"Valide todas las variables",IF(AND(D267="Cumple variable"),"Cumple obligación","No cumple obligación"))</f>
        <v>Valide todas las variables</v>
      </c>
      <c r="J266" s="151"/>
    </row>
    <row r="267" spans="1:10" ht="20.100000000000001" customHeight="1" x14ac:dyDescent="0.2">
      <c r="A267" s="137" t="s">
        <v>355</v>
      </c>
      <c r="B267" s="8" t="s">
        <v>33</v>
      </c>
      <c r="C267" s="9"/>
      <c r="D267" s="139" t="str">
        <f>+IF(OR(C267="",C268="",C269="",C270="",C271="",C272="",C273="",C274="",C275="",C276="",C277="",C278=""),"Valide todos los criterios",IF(OR(C267="No cumple",C268="No cumple",C269="No cumple",C270="No cumple",C271="No cumple",C272="No cumple",C273="No cumple",C274="No cumple",C275="No cumple",C276="No cumple",C277="No cumple",C278="No cumple"),"No cumple variable","Cumple variable"))</f>
        <v>Valide todos los criterios</v>
      </c>
      <c r="E267" s="154" t="s">
        <v>42</v>
      </c>
      <c r="F267" s="154"/>
      <c r="G267" s="154"/>
      <c r="H267" s="154"/>
      <c r="I267" s="154"/>
      <c r="J267" s="155"/>
    </row>
    <row r="268" spans="1:10" ht="20.100000000000001" customHeight="1" x14ac:dyDescent="0.2">
      <c r="A268" s="138"/>
      <c r="B268" s="6" t="s">
        <v>34</v>
      </c>
      <c r="C268" s="7"/>
      <c r="D268" s="140"/>
      <c r="E268" s="131"/>
      <c r="F268" s="132"/>
      <c r="G268" s="132"/>
      <c r="H268" s="132"/>
      <c r="I268" s="132"/>
      <c r="J268" s="133"/>
    </row>
    <row r="269" spans="1:10" ht="20.100000000000001" customHeight="1" x14ac:dyDescent="0.2">
      <c r="A269" s="138"/>
      <c r="B269" s="6" t="s">
        <v>35</v>
      </c>
      <c r="C269" s="7"/>
      <c r="D269" s="140"/>
      <c r="E269" s="131"/>
      <c r="F269" s="132"/>
      <c r="G269" s="132"/>
      <c r="H269" s="132"/>
      <c r="I269" s="132"/>
      <c r="J269" s="133"/>
    </row>
    <row r="270" spans="1:10" ht="20.100000000000001" customHeight="1" x14ac:dyDescent="0.2">
      <c r="A270" s="138"/>
      <c r="B270" s="6" t="s">
        <v>36</v>
      </c>
      <c r="C270" s="7"/>
      <c r="D270" s="140"/>
      <c r="E270" s="131"/>
      <c r="F270" s="132"/>
      <c r="G270" s="132"/>
      <c r="H270" s="132"/>
      <c r="I270" s="132"/>
      <c r="J270" s="133"/>
    </row>
    <row r="271" spans="1:10" ht="20.100000000000001" customHeight="1" x14ac:dyDescent="0.2">
      <c r="A271" s="138"/>
      <c r="B271" s="6" t="s">
        <v>37</v>
      </c>
      <c r="C271" s="7"/>
      <c r="D271" s="140"/>
      <c r="E271" s="131"/>
      <c r="F271" s="132"/>
      <c r="G271" s="132"/>
      <c r="H271" s="132"/>
      <c r="I271" s="132"/>
      <c r="J271" s="133"/>
    </row>
    <row r="272" spans="1:10" ht="20.100000000000001" customHeight="1" x14ac:dyDescent="0.2">
      <c r="A272" s="138"/>
      <c r="B272" s="6" t="s">
        <v>38</v>
      </c>
      <c r="C272" s="7"/>
      <c r="D272" s="140"/>
      <c r="E272" s="131"/>
      <c r="F272" s="132"/>
      <c r="G272" s="132"/>
      <c r="H272" s="132"/>
      <c r="I272" s="132"/>
      <c r="J272" s="133"/>
    </row>
    <row r="273" spans="1:10" ht="20.100000000000001" customHeight="1" x14ac:dyDescent="0.2">
      <c r="A273" s="138"/>
      <c r="B273" s="6" t="s">
        <v>39</v>
      </c>
      <c r="C273" s="7"/>
      <c r="D273" s="140"/>
      <c r="E273" s="131"/>
      <c r="F273" s="132"/>
      <c r="G273" s="132"/>
      <c r="H273" s="132"/>
      <c r="I273" s="132"/>
      <c r="J273" s="133"/>
    </row>
    <row r="274" spans="1:10" ht="20.100000000000001" customHeight="1" x14ac:dyDescent="0.2">
      <c r="A274" s="138"/>
      <c r="B274" s="6" t="s">
        <v>40</v>
      </c>
      <c r="C274" s="7"/>
      <c r="D274" s="140"/>
      <c r="E274" s="131"/>
      <c r="F274" s="132"/>
      <c r="G274" s="132"/>
      <c r="H274" s="132"/>
      <c r="I274" s="132"/>
      <c r="J274" s="133"/>
    </row>
    <row r="275" spans="1:10" ht="20.100000000000001" customHeight="1" x14ac:dyDescent="0.2">
      <c r="A275" s="138"/>
      <c r="B275" s="6" t="s">
        <v>45</v>
      </c>
      <c r="C275" s="7"/>
      <c r="D275" s="140"/>
      <c r="E275" s="131"/>
      <c r="F275" s="132"/>
      <c r="G275" s="132"/>
      <c r="H275" s="132"/>
      <c r="I275" s="132"/>
      <c r="J275" s="133"/>
    </row>
    <row r="276" spans="1:10" ht="20.100000000000001" customHeight="1" x14ac:dyDescent="0.2">
      <c r="A276" s="138"/>
      <c r="B276" s="6" t="s">
        <v>46</v>
      </c>
      <c r="C276" s="7"/>
      <c r="D276" s="140"/>
      <c r="E276" s="131"/>
      <c r="F276" s="132"/>
      <c r="G276" s="132"/>
      <c r="H276" s="132"/>
      <c r="I276" s="132"/>
      <c r="J276" s="133"/>
    </row>
    <row r="277" spans="1:10" ht="20.100000000000001" customHeight="1" x14ac:dyDescent="0.2">
      <c r="A277" s="138"/>
      <c r="B277" s="6" t="s">
        <v>53</v>
      </c>
      <c r="C277" s="7"/>
      <c r="D277" s="140"/>
      <c r="E277" s="131"/>
      <c r="F277" s="132"/>
      <c r="G277" s="132"/>
      <c r="H277" s="132"/>
      <c r="I277" s="132"/>
      <c r="J277" s="133"/>
    </row>
    <row r="278" spans="1:10" ht="20.100000000000001" customHeight="1" thickBot="1" x14ac:dyDescent="0.25">
      <c r="A278" s="152"/>
      <c r="B278" s="10" t="s">
        <v>96</v>
      </c>
      <c r="C278" s="17"/>
      <c r="D278" s="153"/>
      <c r="E278" s="134"/>
      <c r="F278" s="135"/>
      <c r="G278" s="135"/>
      <c r="H278" s="135"/>
      <c r="I278" s="135"/>
      <c r="J278" s="136"/>
    </row>
    <row r="279" spans="1:10" ht="39.950000000000003" customHeight="1" thickBot="1" x14ac:dyDescent="0.25">
      <c r="A279" s="147" t="s">
        <v>356</v>
      </c>
      <c r="B279" s="148"/>
      <c r="C279" s="148"/>
      <c r="D279" s="148"/>
      <c r="E279" s="148"/>
      <c r="F279" s="148"/>
      <c r="G279" s="148"/>
      <c r="H279" s="149"/>
      <c r="I279" s="150" t="str">
        <f>+IF(OR(D280="Valide todos los criterios"),"Valide todas las variables",IF(AND(D280="Cumple variable"),"Cumple obligación","No cumple obligación"))</f>
        <v>Valide todas las variables</v>
      </c>
      <c r="J279" s="151"/>
    </row>
    <row r="280" spans="1:10" ht="20.100000000000001" customHeight="1" x14ac:dyDescent="0.2">
      <c r="A280" s="137" t="s">
        <v>356</v>
      </c>
      <c r="B280" s="8" t="s">
        <v>33</v>
      </c>
      <c r="C280" s="9"/>
      <c r="D280" s="139" t="str">
        <f>+IF(OR(C280="",C281="",C282="",C283="",C284="",C285="",C286="",C287="",C288="",C289=""),"Valide todos los criterios",IF(OR(C280="No cumple",C281="No cumple",C282="No cumple",C283="No cumple",C284="No cumple",C285="No cumple",C286="No cumple",C287="No cumple",C288="No cumple",C289="No cumple"),"No cumple variable","Cumple variable"))</f>
        <v>Valide todos los criterios</v>
      </c>
      <c r="E280" s="154" t="s">
        <v>42</v>
      </c>
      <c r="F280" s="154"/>
      <c r="G280" s="154"/>
      <c r="H280" s="154"/>
      <c r="I280" s="154"/>
      <c r="J280" s="155"/>
    </row>
    <row r="281" spans="1:10" ht="20.100000000000001" customHeight="1" x14ac:dyDescent="0.2">
      <c r="A281" s="138"/>
      <c r="B281" s="6" t="s">
        <v>34</v>
      </c>
      <c r="C281" s="7"/>
      <c r="D281" s="140"/>
      <c r="E281" s="131"/>
      <c r="F281" s="132"/>
      <c r="G281" s="132"/>
      <c r="H281" s="132"/>
      <c r="I281" s="132"/>
      <c r="J281" s="133"/>
    </row>
    <row r="282" spans="1:10" ht="20.100000000000001" customHeight="1" x14ac:dyDescent="0.2">
      <c r="A282" s="138"/>
      <c r="B282" s="6" t="s">
        <v>35</v>
      </c>
      <c r="C282" s="7"/>
      <c r="D282" s="140"/>
      <c r="E282" s="131"/>
      <c r="F282" s="132"/>
      <c r="G282" s="132"/>
      <c r="H282" s="132"/>
      <c r="I282" s="132"/>
      <c r="J282" s="133"/>
    </row>
    <row r="283" spans="1:10" ht="20.100000000000001" customHeight="1" x14ac:dyDescent="0.2">
      <c r="A283" s="138"/>
      <c r="B283" s="6" t="s">
        <v>36</v>
      </c>
      <c r="C283" s="7"/>
      <c r="D283" s="140"/>
      <c r="E283" s="131"/>
      <c r="F283" s="132"/>
      <c r="G283" s="132"/>
      <c r="H283" s="132"/>
      <c r="I283" s="132"/>
      <c r="J283" s="133"/>
    </row>
    <row r="284" spans="1:10" ht="20.100000000000001" customHeight="1" x14ac:dyDescent="0.2">
      <c r="A284" s="138"/>
      <c r="B284" s="6" t="s">
        <v>37</v>
      </c>
      <c r="C284" s="7"/>
      <c r="D284" s="140"/>
      <c r="E284" s="131"/>
      <c r="F284" s="132"/>
      <c r="G284" s="132"/>
      <c r="H284" s="132"/>
      <c r="I284" s="132"/>
      <c r="J284" s="133"/>
    </row>
    <row r="285" spans="1:10" ht="20.100000000000001" customHeight="1" x14ac:dyDescent="0.2">
      <c r="A285" s="138"/>
      <c r="B285" s="6" t="s">
        <v>38</v>
      </c>
      <c r="C285" s="7"/>
      <c r="D285" s="140"/>
      <c r="E285" s="131"/>
      <c r="F285" s="132"/>
      <c r="G285" s="132"/>
      <c r="H285" s="132"/>
      <c r="I285" s="132"/>
      <c r="J285" s="133"/>
    </row>
    <row r="286" spans="1:10" ht="20.100000000000001" customHeight="1" x14ac:dyDescent="0.2">
      <c r="A286" s="138"/>
      <c r="B286" s="6" t="s">
        <v>39</v>
      </c>
      <c r="C286" s="7"/>
      <c r="D286" s="140"/>
      <c r="E286" s="131"/>
      <c r="F286" s="132"/>
      <c r="G286" s="132"/>
      <c r="H286" s="132"/>
      <c r="I286" s="132"/>
      <c r="J286" s="133"/>
    </row>
    <row r="287" spans="1:10" ht="20.100000000000001" customHeight="1" x14ac:dyDescent="0.2">
      <c r="A287" s="138"/>
      <c r="B287" s="6" t="s">
        <v>40</v>
      </c>
      <c r="C287" s="7"/>
      <c r="D287" s="140"/>
      <c r="E287" s="131"/>
      <c r="F287" s="132"/>
      <c r="G287" s="132"/>
      <c r="H287" s="132"/>
      <c r="I287" s="132"/>
      <c r="J287" s="133"/>
    </row>
    <row r="288" spans="1:10" ht="20.100000000000001" customHeight="1" x14ac:dyDescent="0.2">
      <c r="A288" s="138"/>
      <c r="B288" s="6" t="s">
        <v>45</v>
      </c>
      <c r="C288" s="7"/>
      <c r="D288" s="140"/>
      <c r="E288" s="131"/>
      <c r="F288" s="132"/>
      <c r="G288" s="132"/>
      <c r="H288" s="132"/>
      <c r="I288" s="132"/>
      <c r="J288" s="133"/>
    </row>
    <row r="289" spans="1:10" ht="20.100000000000001" customHeight="1" thickBot="1" x14ac:dyDescent="0.25">
      <c r="A289" s="138"/>
      <c r="B289" s="6" t="s">
        <v>46</v>
      </c>
      <c r="C289" s="7"/>
      <c r="D289" s="140"/>
      <c r="E289" s="131"/>
      <c r="F289" s="132"/>
      <c r="G289" s="132"/>
      <c r="H289" s="132"/>
      <c r="I289" s="132"/>
      <c r="J289" s="133"/>
    </row>
    <row r="290" spans="1:10" ht="39.950000000000003" customHeight="1" thickBot="1" x14ac:dyDescent="0.25">
      <c r="A290" s="147" t="s">
        <v>357</v>
      </c>
      <c r="B290" s="148"/>
      <c r="C290" s="148"/>
      <c r="D290" s="148"/>
      <c r="E290" s="148"/>
      <c r="F290" s="148"/>
      <c r="G290" s="148"/>
      <c r="H290" s="149"/>
      <c r="I290" s="150" t="str">
        <f>+IF(OR(D291="Valide todos los criterios"),"Valide todas las variables",IF(AND(D291="Cumple variable"),"Cumple obligación","No cumple obligación"))</f>
        <v>Valide todas las variables</v>
      </c>
      <c r="J290" s="151"/>
    </row>
    <row r="291" spans="1:10" ht="20.100000000000001" customHeight="1" x14ac:dyDescent="0.2">
      <c r="A291" s="137" t="s">
        <v>357</v>
      </c>
      <c r="B291" s="8" t="s">
        <v>33</v>
      </c>
      <c r="C291" s="9"/>
      <c r="D291" s="139" t="str">
        <f>+IF(OR(C291="",C292="",C293="",C294="",C295="",C296=""),"Valide todos los criterios",IF(OR(C291="No cumple",C292="No cumple",C293="No cumple",C294="No cumple",C295="No cumple",C296="No cumple"),"No cumple variable","Cumple variable"))</f>
        <v>Valide todos los criterios</v>
      </c>
      <c r="E291" s="154" t="s">
        <v>42</v>
      </c>
      <c r="F291" s="154"/>
      <c r="G291" s="154"/>
      <c r="H291" s="154"/>
      <c r="I291" s="154"/>
      <c r="J291" s="155"/>
    </row>
    <row r="292" spans="1:10" ht="30" customHeight="1" x14ac:dyDescent="0.2">
      <c r="A292" s="138"/>
      <c r="B292" s="6" t="s">
        <v>34</v>
      </c>
      <c r="C292" s="7"/>
      <c r="D292" s="140"/>
      <c r="E292" s="131"/>
      <c r="F292" s="132"/>
      <c r="G292" s="132"/>
      <c r="H292" s="132"/>
      <c r="I292" s="132"/>
      <c r="J292" s="133"/>
    </row>
    <row r="293" spans="1:10" ht="30" customHeight="1" x14ac:dyDescent="0.2">
      <c r="A293" s="138"/>
      <c r="B293" s="6" t="s">
        <v>35</v>
      </c>
      <c r="C293" s="7"/>
      <c r="D293" s="140"/>
      <c r="E293" s="131"/>
      <c r="F293" s="132"/>
      <c r="G293" s="132"/>
      <c r="H293" s="132"/>
      <c r="I293" s="132"/>
      <c r="J293" s="133"/>
    </row>
    <row r="294" spans="1:10" ht="30" customHeight="1" x14ac:dyDescent="0.2">
      <c r="A294" s="138"/>
      <c r="B294" s="6" t="s">
        <v>36</v>
      </c>
      <c r="C294" s="7"/>
      <c r="D294" s="140"/>
      <c r="E294" s="131"/>
      <c r="F294" s="132"/>
      <c r="G294" s="132"/>
      <c r="H294" s="132"/>
      <c r="I294" s="132"/>
      <c r="J294" s="133"/>
    </row>
    <row r="295" spans="1:10" ht="30" customHeight="1" x14ac:dyDescent="0.2">
      <c r="A295" s="138"/>
      <c r="B295" s="6" t="s">
        <v>37</v>
      </c>
      <c r="C295" s="7"/>
      <c r="D295" s="140"/>
      <c r="E295" s="131"/>
      <c r="F295" s="132"/>
      <c r="G295" s="132"/>
      <c r="H295" s="132"/>
      <c r="I295" s="132"/>
      <c r="J295" s="133"/>
    </row>
    <row r="296" spans="1:10" ht="30" customHeight="1" thickBot="1" x14ac:dyDescent="0.25">
      <c r="A296" s="138"/>
      <c r="B296" s="6" t="s">
        <v>38</v>
      </c>
      <c r="C296" s="7"/>
      <c r="D296" s="140"/>
      <c r="E296" s="131"/>
      <c r="F296" s="132"/>
      <c r="G296" s="132"/>
      <c r="H296" s="132"/>
      <c r="I296" s="132"/>
      <c r="J296" s="133"/>
    </row>
    <row r="297" spans="1:10" ht="24.95" customHeight="1" thickBot="1" x14ac:dyDescent="0.25">
      <c r="A297" s="144" t="s">
        <v>115</v>
      </c>
      <c r="B297" s="145"/>
      <c r="C297" s="145"/>
      <c r="D297" s="145"/>
      <c r="E297" s="145"/>
      <c r="F297" s="145"/>
      <c r="G297" s="145"/>
      <c r="H297" s="145"/>
      <c r="I297" s="145"/>
      <c r="J297" s="146"/>
    </row>
    <row r="298" spans="1:10" ht="39.950000000000003" customHeight="1" thickBot="1" x14ac:dyDescent="0.25">
      <c r="A298" s="147" t="s">
        <v>358</v>
      </c>
      <c r="B298" s="148"/>
      <c r="C298" s="148"/>
      <c r="D298" s="148"/>
      <c r="E298" s="148"/>
      <c r="F298" s="148"/>
      <c r="G298" s="148"/>
      <c r="H298" s="149"/>
      <c r="I298" s="150" t="str">
        <f>+IF(OR(D299="Valide todos los criterios"),"Valide todas las variables",IF(AND(D299="Cumple variable"),"Cumple obligación","No cumple obligación"))</f>
        <v>Valide todas las variables</v>
      </c>
      <c r="J298" s="151"/>
    </row>
    <row r="299" spans="1:10" ht="20.100000000000001" customHeight="1" x14ac:dyDescent="0.2">
      <c r="A299" s="137" t="s">
        <v>358</v>
      </c>
      <c r="B299" s="8" t="s">
        <v>33</v>
      </c>
      <c r="C299" s="9"/>
      <c r="D299" s="139" t="str">
        <f>+IF(OR(C299="",C300="",C301="",C302="",C303=""),"Valide todos los criterios",IF(AND(C299="Cumple",C300="Cumple",C301="Cumple",C302="Cumple",C303="Cumple"),"Cumple variable","No cumple variable"))</f>
        <v>Valide todos los criterios</v>
      </c>
      <c r="E299" s="154" t="s">
        <v>42</v>
      </c>
      <c r="F299" s="154"/>
      <c r="G299" s="154"/>
      <c r="H299" s="154"/>
      <c r="I299" s="154"/>
      <c r="J299" s="155"/>
    </row>
    <row r="300" spans="1:10" ht="45" customHeight="1" x14ac:dyDescent="0.2">
      <c r="A300" s="138"/>
      <c r="B300" s="6" t="s">
        <v>34</v>
      </c>
      <c r="C300" s="7"/>
      <c r="D300" s="140"/>
      <c r="E300" s="131"/>
      <c r="F300" s="132"/>
      <c r="G300" s="132"/>
      <c r="H300" s="132"/>
      <c r="I300" s="132"/>
      <c r="J300" s="133"/>
    </row>
    <row r="301" spans="1:10" ht="45" customHeight="1" x14ac:dyDescent="0.2">
      <c r="A301" s="138"/>
      <c r="B301" s="6" t="s">
        <v>35</v>
      </c>
      <c r="C301" s="7"/>
      <c r="D301" s="140"/>
      <c r="E301" s="131"/>
      <c r="F301" s="132"/>
      <c r="G301" s="132"/>
      <c r="H301" s="132"/>
      <c r="I301" s="132"/>
      <c r="J301" s="133"/>
    </row>
    <row r="302" spans="1:10" ht="45" customHeight="1" x14ac:dyDescent="0.2">
      <c r="A302" s="138"/>
      <c r="B302" s="6" t="s">
        <v>36</v>
      </c>
      <c r="C302" s="7"/>
      <c r="D302" s="140"/>
      <c r="E302" s="131"/>
      <c r="F302" s="132"/>
      <c r="G302" s="132"/>
      <c r="H302" s="132"/>
      <c r="I302" s="132"/>
      <c r="J302" s="133"/>
    </row>
    <row r="303" spans="1:10" ht="45" customHeight="1" thickBot="1" x14ac:dyDescent="0.25">
      <c r="A303" s="152"/>
      <c r="B303" s="10" t="s">
        <v>37</v>
      </c>
      <c r="C303" s="17"/>
      <c r="D303" s="153"/>
      <c r="E303" s="134"/>
      <c r="F303" s="135"/>
      <c r="G303" s="135"/>
      <c r="H303" s="135"/>
      <c r="I303" s="135"/>
      <c r="J303" s="136"/>
    </row>
    <row r="304" spans="1:10" ht="39.950000000000003" customHeight="1" thickBot="1" x14ac:dyDescent="0.25">
      <c r="A304" s="147" t="s">
        <v>359</v>
      </c>
      <c r="B304" s="148"/>
      <c r="C304" s="148"/>
      <c r="D304" s="148"/>
      <c r="E304" s="148"/>
      <c r="F304" s="148"/>
      <c r="G304" s="148"/>
      <c r="H304" s="149"/>
      <c r="I304" s="150" t="str">
        <f>+IF(OR(D305="Valide todos los criterios"),"Valide todas las variables",IF(AND(D305="Cumple variable"),"Cumple obligación","No cumple obligación"))</f>
        <v>Valide todas las variables</v>
      </c>
      <c r="J304" s="151"/>
    </row>
    <row r="305" spans="1:10" ht="20.100000000000001" customHeight="1" x14ac:dyDescent="0.2">
      <c r="A305" s="137" t="s">
        <v>359</v>
      </c>
      <c r="B305" s="8" t="s">
        <v>33</v>
      </c>
      <c r="C305" s="9"/>
      <c r="D305" s="139" t="str">
        <f>+IF(OR(C305="",C306="",C307="",C308="",C309="",C310="",C311="",C312="",C313="",C314="",C315="",C316="",C317=""),"Valide todos los criterios",IF(OR(C305="No cumple",C306="No cumple",C307="No cumple",C308="No cumple",C309="No cumple",C310="No cumple",C311="No cumple",C312="No cumple",C313="No cumple",C314="No cumple",C315="No cumple",C316="No cumple",C317="No cumple"),"No cumple variable","Cumple variable"))</f>
        <v>Valide todos los criterios</v>
      </c>
      <c r="E305" s="154" t="s">
        <v>42</v>
      </c>
      <c r="F305" s="154"/>
      <c r="G305" s="154"/>
      <c r="H305" s="154"/>
      <c r="I305" s="154"/>
      <c r="J305" s="155"/>
    </row>
    <row r="306" spans="1:10" ht="20.100000000000001" customHeight="1" x14ac:dyDescent="0.2">
      <c r="A306" s="138"/>
      <c r="B306" s="6" t="s">
        <v>34</v>
      </c>
      <c r="C306" s="7"/>
      <c r="D306" s="140"/>
      <c r="E306" s="131"/>
      <c r="F306" s="132"/>
      <c r="G306" s="132"/>
      <c r="H306" s="132"/>
      <c r="I306" s="132"/>
      <c r="J306" s="133"/>
    </row>
    <row r="307" spans="1:10" ht="20.100000000000001" customHeight="1" x14ac:dyDescent="0.2">
      <c r="A307" s="138"/>
      <c r="B307" s="6" t="s">
        <v>35</v>
      </c>
      <c r="C307" s="7"/>
      <c r="D307" s="140"/>
      <c r="E307" s="131"/>
      <c r="F307" s="132"/>
      <c r="G307" s="132"/>
      <c r="H307" s="132"/>
      <c r="I307" s="132"/>
      <c r="J307" s="133"/>
    </row>
    <row r="308" spans="1:10" ht="20.100000000000001" customHeight="1" x14ac:dyDescent="0.2">
      <c r="A308" s="138"/>
      <c r="B308" s="6" t="s">
        <v>36</v>
      </c>
      <c r="C308" s="7"/>
      <c r="D308" s="140"/>
      <c r="E308" s="131"/>
      <c r="F308" s="132"/>
      <c r="G308" s="132"/>
      <c r="H308" s="132"/>
      <c r="I308" s="132"/>
      <c r="J308" s="133"/>
    </row>
    <row r="309" spans="1:10" ht="20.100000000000001" customHeight="1" x14ac:dyDescent="0.2">
      <c r="A309" s="138"/>
      <c r="B309" s="6" t="s">
        <v>37</v>
      </c>
      <c r="C309" s="7"/>
      <c r="D309" s="140"/>
      <c r="E309" s="131"/>
      <c r="F309" s="132"/>
      <c r="G309" s="132"/>
      <c r="H309" s="132"/>
      <c r="I309" s="132"/>
      <c r="J309" s="133"/>
    </row>
    <row r="310" spans="1:10" ht="20.100000000000001" customHeight="1" x14ac:dyDescent="0.2">
      <c r="A310" s="138"/>
      <c r="B310" s="6" t="s">
        <v>38</v>
      </c>
      <c r="C310" s="7"/>
      <c r="D310" s="140"/>
      <c r="E310" s="131"/>
      <c r="F310" s="132"/>
      <c r="G310" s="132"/>
      <c r="H310" s="132"/>
      <c r="I310" s="132"/>
      <c r="J310" s="133"/>
    </row>
    <row r="311" spans="1:10" ht="20.100000000000001" customHeight="1" x14ac:dyDescent="0.2">
      <c r="A311" s="138"/>
      <c r="B311" s="6" t="s">
        <v>39</v>
      </c>
      <c r="C311" s="7"/>
      <c r="D311" s="140"/>
      <c r="E311" s="131"/>
      <c r="F311" s="132"/>
      <c r="G311" s="132"/>
      <c r="H311" s="132"/>
      <c r="I311" s="132"/>
      <c r="J311" s="133"/>
    </row>
    <row r="312" spans="1:10" ht="20.100000000000001" customHeight="1" x14ac:dyDescent="0.2">
      <c r="A312" s="138"/>
      <c r="B312" s="6" t="s">
        <v>40</v>
      </c>
      <c r="C312" s="7"/>
      <c r="D312" s="140"/>
      <c r="E312" s="131"/>
      <c r="F312" s="132"/>
      <c r="G312" s="132"/>
      <c r="H312" s="132"/>
      <c r="I312" s="132"/>
      <c r="J312" s="133"/>
    </row>
    <row r="313" spans="1:10" ht="20.100000000000001" customHeight="1" x14ac:dyDescent="0.2">
      <c r="A313" s="186"/>
      <c r="B313" s="6" t="s">
        <v>45</v>
      </c>
      <c r="C313" s="12"/>
      <c r="D313" s="174"/>
      <c r="E313" s="131"/>
      <c r="F313" s="132"/>
      <c r="G313" s="132"/>
      <c r="H313" s="132"/>
      <c r="I313" s="132"/>
      <c r="J313" s="133"/>
    </row>
    <row r="314" spans="1:10" ht="20.100000000000001" customHeight="1" x14ac:dyDescent="0.2">
      <c r="A314" s="186"/>
      <c r="B314" s="6" t="s">
        <v>46</v>
      </c>
      <c r="C314" s="12"/>
      <c r="D314" s="174"/>
      <c r="E314" s="131"/>
      <c r="F314" s="132"/>
      <c r="G314" s="132"/>
      <c r="H314" s="132"/>
      <c r="I314" s="132"/>
      <c r="J314" s="133"/>
    </row>
    <row r="315" spans="1:10" ht="20.100000000000001" customHeight="1" x14ac:dyDescent="0.2">
      <c r="A315" s="186"/>
      <c r="B315" s="6" t="s">
        <v>53</v>
      </c>
      <c r="C315" s="12"/>
      <c r="D315" s="174"/>
      <c r="E315" s="131"/>
      <c r="F315" s="132"/>
      <c r="G315" s="132"/>
      <c r="H315" s="132"/>
      <c r="I315" s="132"/>
      <c r="J315" s="133"/>
    </row>
    <row r="316" spans="1:10" ht="20.100000000000001" customHeight="1" x14ac:dyDescent="0.2">
      <c r="A316" s="186"/>
      <c r="B316" s="6" t="s">
        <v>96</v>
      </c>
      <c r="C316" s="12"/>
      <c r="D316" s="174"/>
      <c r="E316" s="131"/>
      <c r="F316" s="132"/>
      <c r="G316" s="132"/>
      <c r="H316" s="132"/>
      <c r="I316" s="132"/>
      <c r="J316" s="133"/>
    </row>
    <row r="317" spans="1:10" ht="20.100000000000001" customHeight="1" thickBot="1" x14ac:dyDescent="0.25">
      <c r="A317" s="152"/>
      <c r="B317" s="10" t="s">
        <v>97</v>
      </c>
      <c r="C317" s="17"/>
      <c r="D317" s="153"/>
      <c r="E317" s="134"/>
      <c r="F317" s="135"/>
      <c r="G317" s="135"/>
      <c r="H317" s="135"/>
      <c r="I317" s="135"/>
      <c r="J317" s="136"/>
    </row>
    <row r="318" spans="1:10" ht="39.950000000000003" customHeight="1" thickBot="1" x14ac:dyDescent="0.25">
      <c r="A318" s="147" t="s">
        <v>360</v>
      </c>
      <c r="B318" s="148"/>
      <c r="C318" s="148"/>
      <c r="D318" s="148"/>
      <c r="E318" s="148"/>
      <c r="F318" s="148"/>
      <c r="G318" s="148"/>
      <c r="H318" s="149"/>
      <c r="I318" s="150" t="str">
        <f>+IF(OR(D319="Valide todos los criterios"),"Valide todas las variables",IF(AND(D319="Cumple variable"),"Cumple obligación","No cumple obligación"))</f>
        <v>Valide todas las variables</v>
      </c>
      <c r="J318" s="151"/>
    </row>
    <row r="319" spans="1:10" ht="20.100000000000001" customHeight="1" x14ac:dyDescent="0.2">
      <c r="A319" s="137" t="s">
        <v>360</v>
      </c>
      <c r="B319" s="8" t="s">
        <v>33</v>
      </c>
      <c r="C319" s="9"/>
      <c r="D319" s="139" t="str">
        <f>+IF(C320="No aplica",IF(OR(C319="",C321="",C322="",C323="",C324=""),"Valide todos los criterios",IF(AND(C319="Cumple",C321="Cumple",C322="Cumple",C323="Cumple",C324="Cumple"),"Cumple variable","No cumple variable")),IF(OR(C319="",C320="",C321="",C322="",C323="",C324=""),"Valide todos los criterios",IF(AND(C319="Cumple",C320="Cumple",C321="Cumple",C322="Cumple",C323="Cumple",C324="Cumple"),"Cumple variable","No cumple variable")))</f>
        <v>Valide todos los criterios</v>
      </c>
      <c r="E319" s="154" t="s">
        <v>42</v>
      </c>
      <c r="F319" s="154"/>
      <c r="G319" s="154"/>
      <c r="H319" s="154"/>
      <c r="I319" s="154"/>
      <c r="J319" s="155"/>
    </row>
    <row r="320" spans="1:10" ht="36.950000000000003" customHeight="1" x14ac:dyDescent="0.2">
      <c r="A320" s="138"/>
      <c r="B320" s="6" t="s">
        <v>34</v>
      </c>
      <c r="C320" s="7"/>
      <c r="D320" s="140"/>
      <c r="E320" s="131"/>
      <c r="F320" s="132"/>
      <c r="G320" s="132"/>
      <c r="H320" s="132"/>
      <c r="I320" s="132"/>
      <c r="J320" s="133"/>
    </row>
    <row r="321" spans="1:10" ht="36.950000000000003" customHeight="1" x14ac:dyDescent="0.2">
      <c r="A321" s="138"/>
      <c r="B321" s="6" t="s">
        <v>35</v>
      </c>
      <c r="C321" s="7"/>
      <c r="D321" s="140"/>
      <c r="E321" s="131"/>
      <c r="F321" s="132"/>
      <c r="G321" s="132"/>
      <c r="H321" s="132"/>
      <c r="I321" s="132"/>
      <c r="J321" s="133"/>
    </row>
    <row r="322" spans="1:10" ht="36.950000000000003" customHeight="1" x14ac:dyDescent="0.2">
      <c r="A322" s="138"/>
      <c r="B322" s="6" t="s">
        <v>36</v>
      </c>
      <c r="C322" s="7"/>
      <c r="D322" s="140"/>
      <c r="E322" s="131"/>
      <c r="F322" s="132"/>
      <c r="G322" s="132"/>
      <c r="H322" s="132"/>
      <c r="I322" s="132"/>
      <c r="J322" s="133"/>
    </row>
    <row r="323" spans="1:10" ht="36.950000000000003" customHeight="1" x14ac:dyDescent="0.2">
      <c r="A323" s="138"/>
      <c r="B323" s="6" t="s">
        <v>37</v>
      </c>
      <c r="C323" s="7"/>
      <c r="D323" s="140"/>
      <c r="E323" s="131"/>
      <c r="F323" s="132"/>
      <c r="G323" s="132"/>
      <c r="H323" s="132"/>
      <c r="I323" s="132"/>
      <c r="J323" s="133"/>
    </row>
    <row r="324" spans="1:10" ht="36.950000000000003" customHeight="1" thickBot="1" x14ac:dyDescent="0.25">
      <c r="A324" s="152"/>
      <c r="B324" s="10" t="s">
        <v>38</v>
      </c>
      <c r="C324" s="17"/>
      <c r="D324" s="153"/>
      <c r="E324" s="134"/>
      <c r="F324" s="135"/>
      <c r="G324" s="135"/>
      <c r="H324" s="135"/>
      <c r="I324" s="135"/>
      <c r="J324" s="136"/>
    </row>
    <row r="325" spans="1:10" ht="30" customHeight="1" thickBot="1" x14ac:dyDescent="0.25">
      <c r="A325" s="180" t="s">
        <v>127</v>
      </c>
      <c r="B325" s="181"/>
      <c r="C325" s="181"/>
      <c r="D325" s="181"/>
      <c r="E325" s="181"/>
      <c r="F325" s="181"/>
      <c r="G325" s="181"/>
      <c r="H325" s="181"/>
      <c r="I325" s="181"/>
      <c r="J325" s="182"/>
    </row>
    <row r="326" spans="1:10" ht="50.1" customHeight="1" x14ac:dyDescent="0.2">
      <c r="A326" s="183" t="s">
        <v>131</v>
      </c>
      <c r="B326" s="184"/>
      <c r="C326" s="184"/>
      <c r="D326" s="184"/>
      <c r="E326" s="184"/>
      <c r="F326" s="184"/>
      <c r="G326" s="184"/>
      <c r="H326" s="184"/>
      <c r="I326" s="184"/>
      <c r="J326" s="185"/>
    </row>
    <row r="327" spans="1:10" ht="150" customHeight="1" x14ac:dyDescent="0.2">
      <c r="A327" s="93" t="s">
        <v>128</v>
      </c>
      <c r="B327" s="175"/>
      <c r="C327" s="176"/>
      <c r="D327" s="176"/>
      <c r="E327" s="176"/>
      <c r="F327" s="176"/>
      <c r="G327" s="176"/>
      <c r="H327" s="176"/>
      <c r="I327" s="176"/>
      <c r="J327" s="177"/>
    </row>
    <row r="328" spans="1:10" ht="150" customHeight="1" x14ac:dyDescent="0.2">
      <c r="A328" s="93" t="s">
        <v>129</v>
      </c>
      <c r="B328" s="178"/>
      <c r="C328" s="178"/>
      <c r="D328" s="178"/>
      <c r="E328" s="178"/>
      <c r="F328" s="178"/>
      <c r="G328" s="178"/>
      <c r="H328" s="178"/>
      <c r="I328" s="178"/>
      <c r="J328" s="179"/>
    </row>
    <row r="329" spans="1:10" ht="150" customHeight="1" thickBot="1" x14ac:dyDescent="0.25">
      <c r="A329" s="94" t="s">
        <v>130</v>
      </c>
      <c r="B329" s="166"/>
      <c r="C329" s="166"/>
      <c r="D329" s="166"/>
      <c r="E329" s="166"/>
      <c r="F329" s="166"/>
      <c r="G329" s="166"/>
      <c r="H329" s="166"/>
      <c r="I329" s="166"/>
      <c r="J329" s="167"/>
    </row>
    <row r="330" spans="1:10" ht="30" customHeight="1" x14ac:dyDescent="0.2">
      <c r="A330" s="170" t="s">
        <v>72</v>
      </c>
      <c r="B330" s="171"/>
      <c r="C330" s="171"/>
      <c r="D330" s="171"/>
      <c r="E330" s="171"/>
      <c r="F330" s="171"/>
      <c r="G330" s="171"/>
      <c r="H330" s="171"/>
      <c r="I330" s="171"/>
      <c r="J330" s="172"/>
    </row>
    <row r="331" spans="1:10" ht="300" customHeight="1" thickBot="1" x14ac:dyDescent="0.25">
      <c r="A331" s="173"/>
      <c r="B331" s="166"/>
      <c r="C331" s="166"/>
      <c r="D331" s="166"/>
      <c r="E331" s="166"/>
      <c r="F331" s="166"/>
      <c r="G331" s="166"/>
      <c r="H331" s="166"/>
      <c r="I331" s="166"/>
      <c r="J331" s="167"/>
    </row>
    <row r="332" spans="1:10" ht="20.100000000000001" customHeight="1" x14ac:dyDescent="0.2">
      <c r="A332" s="163" t="s">
        <v>71</v>
      </c>
      <c r="B332" s="164"/>
      <c r="C332" s="164"/>
      <c r="D332" s="164"/>
      <c r="E332" s="164"/>
      <c r="F332" s="164"/>
      <c r="G332" s="164"/>
      <c r="H332" s="164"/>
      <c r="I332" s="164"/>
      <c r="J332" s="165"/>
    </row>
    <row r="333" spans="1:10" ht="18" customHeight="1" x14ac:dyDescent="0.2">
      <c r="A333" s="32" t="s">
        <v>73</v>
      </c>
      <c r="B333" s="156"/>
      <c r="C333" s="156"/>
      <c r="D333" s="156"/>
      <c r="E333" s="156"/>
      <c r="F333" s="31" t="s">
        <v>74</v>
      </c>
      <c r="G333" s="156"/>
      <c r="H333" s="156"/>
      <c r="I333" s="156"/>
      <c r="J333" s="157"/>
    </row>
    <row r="334" spans="1:10" ht="18" customHeight="1" x14ac:dyDescent="0.2">
      <c r="A334" s="32" t="s">
        <v>65</v>
      </c>
      <c r="B334" s="156"/>
      <c r="C334" s="156"/>
      <c r="D334" s="156"/>
      <c r="E334" s="156"/>
      <c r="F334" s="31" t="s">
        <v>65</v>
      </c>
      <c r="G334" s="156"/>
      <c r="H334" s="156"/>
      <c r="I334" s="156"/>
      <c r="J334" s="157"/>
    </row>
    <row r="335" spans="1:10" ht="18" customHeight="1" x14ac:dyDescent="0.2">
      <c r="A335" s="32" t="s">
        <v>67</v>
      </c>
      <c r="B335" s="156"/>
      <c r="C335" s="156"/>
      <c r="D335" s="156"/>
      <c r="E335" s="156"/>
      <c r="F335" s="31" t="s">
        <v>67</v>
      </c>
      <c r="G335" s="156"/>
      <c r="H335" s="156"/>
      <c r="I335" s="156"/>
      <c r="J335" s="157"/>
    </row>
    <row r="336" spans="1:10" ht="18" customHeight="1" x14ac:dyDescent="0.2">
      <c r="A336" s="32" t="s">
        <v>68</v>
      </c>
      <c r="B336" s="156"/>
      <c r="C336" s="156"/>
      <c r="D336" s="156"/>
      <c r="E336" s="156"/>
      <c r="F336" s="31" t="s">
        <v>68</v>
      </c>
      <c r="G336" s="156"/>
      <c r="H336" s="156"/>
      <c r="I336" s="156"/>
      <c r="J336" s="157"/>
    </row>
    <row r="337" spans="1:10" ht="30" customHeight="1" x14ac:dyDescent="0.2">
      <c r="A337" s="32" t="s">
        <v>66</v>
      </c>
      <c r="B337" s="156"/>
      <c r="C337" s="156"/>
      <c r="D337" s="156"/>
      <c r="E337" s="156"/>
      <c r="F337" s="31" t="s">
        <v>66</v>
      </c>
      <c r="G337" s="156"/>
      <c r="H337" s="156"/>
      <c r="I337" s="156"/>
      <c r="J337" s="157"/>
    </row>
    <row r="338" spans="1:10" ht="5.0999999999999996" customHeight="1" x14ac:dyDescent="0.2">
      <c r="A338" s="158"/>
      <c r="B338" s="159"/>
      <c r="C338" s="159"/>
      <c r="D338" s="159"/>
      <c r="E338" s="159"/>
      <c r="F338" s="159"/>
      <c r="G338" s="159"/>
      <c r="H338" s="159"/>
      <c r="I338" s="159"/>
      <c r="J338" s="160"/>
    </row>
    <row r="339" spans="1:10" ht="18" customHeight="1" x14ac:dyDescent="0.2">
      <c r="A339" s="32" t="s">
        <v>75</v>
      </c>
      <c r="B339" s="156"/>
      <c r="C339" s="156"/>
      <c r="D339" s="156"/>
      <c r="E339" s="156"/>
      <c r="F339" s="31" t="s">
        <v>76</v>
      </c>
      <c r="G339" s="156"/>
      <c r="H339" s="156"/>
      <c r="I339" s="156"/>
      <c r="J339" s="157"/>
    </row>
    <row r="340" spans="1:10" ht="18" customHeight="1" x14ac:dyDescent="0.2">
      <c r="A340" s="32" t="s">
        <v>65</v>
      </c>
      <c r="B340" s="156"/>
      <c r="C340" s="156"/>
      <c r="D340" s="156"/>
      <c r="E340" s="156"/>
      <c r="F340" s="31" t="s">
        <v>65</v>
      </c>
      <c r="G340" s="156"/>
      <c r="H340" s="156"/>
      <c r="I340" s="156"/>
      <c r="J340" s="157"/>
    </row>
    <row r="341" spans="1:10" ht="18" customHeight="1" x14ac:dyDescent="0.2">
      <c r="A341" s="32" t="s">
        <v>67</v>
      </c>
      <c r="B341" s="156"/>
      <c r="C341" s="156"/>
      <c r="D341" s="156"/>
      <c r="E341" s="156"/>
      <c r="F341" s="31" t="s">
        <v>67</v>
      </c>
      <c r="G341" s="156"/>
      <c r="H341" s="156"/>
      <c r="I341" s="156"/>
      <c r="J341" s="157"/>
    </row>
    <row r="342" spans="1:10" ht="18" customHeight="1" x14ac:dyDescent="0.2">
      <c r="A342" s="32" t="s">
        <v>68</v>
      </c>
      <c r="B342" s="156"/>
      <c r="C342" s="156"/>
      <c r="D342" s="156"/>
      <c r="E342" s="156"/>
      <c r="F342" s="31" t="s">
        <v>68</v>
      </c>
      <c r="G342" s="156"/>
      <c r="H342" s="156"/>
      <c r="I342" s="156"/>
      <c r="J342" s="157"/>
    </row>
    <row r="343" spans="1:10" ht="30" customHeight="1" thickBot="1" x14ac:dyDescent="0.25">
      <c r="A343" s="41" t="s">
        <v>66</v>
      </c>
      <c r="B343" s="161"/>
      <c r="C343" s="161"/>
      <c r="D343" s="161"/>
      <c r="E343" s="161"/>
      <c r="F343" s="42" t="s">
        <v>66</v>
      </c>
      <c r="G343" s="161"/>
      <c r="H343" s="161"/>
      <c r="I343" s="161"/>
      <c r="J343" s="162"/>
    </row>
    <row r="344" spans="1:10" ht="20.100000000000001" customHeight="1" x14ac:dyDescent="0.2">
      <c r="A344" s="163" t="s">
        <v>70</v>
      </c>
      <c r="B344" s="164"/>
      <c r="C344" s="164"/>
      <c r="D344" s="164"/>
      <c r="E344" s="164"/>
      <c r="F344" s="164"/>
      <c r="G344" s="164"/>
      <c r="H344" s="164"/>
      <c r="I344" s="164"/>
      <c r="J344" s="165"/>
    </row>
    <row r="345" spans="1:10" ht="18" customHeight="1" x14ac:dyDescent="0.2">
      <c r="A345" s="32" t="s">
        <v>73</v>
      </c>
      <c r="B345" s="156"/>
      <c r="C345" s="156"/>
      <c r="D345" s="156"/>
      <c r="E345" s="156"/>
      <c r="F345" s="31" t="s">
        <v>74</v>
      </c>
      <c r="G345" s="156"/>
      <c r="H345" s="156"/>
      <c r="I345" s="156"/>
      <c r="J345" s="157"/>
    </row>
    <row r="346" spans="1:10" ht="18" customHeight="1" x14ac:dyDescent="0.2">
      <c r="A346" s="32" t="s">
        <v>65</v>
      </c>
      <c r="B346" s="156"/>
      <c r="C346" s="156"/>
      <c r="D346" s="156"/>
      <c r="E346" s="156"/>
      <c r="F346" s="31" t="s">
        <v>65</v>
      </c>
      <c r="G346" s="156"/>
      <c r="H346" s="156"/>
      <c r="I346" s="156"/>
      <c r="J346" s="157"/>
    </row>
    <row r="347" spans="1:10" ht="18" customHeight="1" x14ac:dyDescent="0.2">
      <c r="A347" s="32" t="s">
        <v>69</v>
      </c>
      <c r="B347" s="156"/>
      <c r="C347" s="156"/>
      <c r="D347" s="156"/>
      <c r="E347" s="156"/>
      <c r="F347" s="31" t="s">
        <v>69</v>
      </c>
      <c r="G347" s="156"/>
      <c r="H347" s="156"/>
      <c r="I347" s="156"/>
      <c r="J347" s="157"/>
    </row>
    <row r="348" spans="1:10" ht="18" customHeight="1" x14ac:dyDescent="0.2">
      <c r="A348" s="32" t="s">
        <v>68</v>
      </c>
      <c r="B348" s="156"/>
      <c r="C348" s="156"/>
      <c r="D348" s="156"/>
      <c r="E348" s="156"/>
      <c r="F348" s="31" t="s">
        <v>68</v>
      </c>
      <c r="G348" s="156"/>
      <c r="H348" s="156"/>
      <c r="I348" s="156"/>
      <c r="J348" s="157"/>
    </row>
    <row r="349" spans="1:10" ht="30" customHeight="1" x14ac:dyDescent="0.2">
      <c r="A349" s="32" t="s">
        <v>66</v>
      </c>
      <c r="B349" s="156"/>
      <c r="C349" s="156"/>
      <c r="D349" s="156"/>
      <c r="E349" s="156"/>
      <c r="F349" s="31" t="s">
        <v>66</v>
      </c>
      <c r="G349" s="156"/>
      <c r="H349" s="156"/>
      <c r="I349" s="156"/>
      <c r="J349" s="157"/>
    </row>
    <row r="350" spans="1:10" ht="5.0999999999999996" customHeight="1" x14ac:dyDescent="0.2">
      <c r="A350" s="158"/>
      <c r="B350" s="159"/>
      <c r="C350" s="159"/>
      <c r="D350" s="159"/>
      <c r="E350" s="159"/>
      <c r="F350" s="159"/>
      <c r="G350" s="159"/>
      <c r="H350" s="159"/>
      <c r="I350" s="159"/>
      <c r="J350" s="160"/>
    </row>
    <row r="351" spans="1:10" ht="18" customHeight="1" x14ac:dyDescent="0.2">
      <c r="A351" s="32" t="s">
        <v>75</v>
      </c>
      <c r="B351" s="156"/>
      <c r="C351" s="156"/>
      <c r="D351" s="156"/>
      <c r="E351" s="156"/>
      <c r="F351" s="31" t="s">
        <v>76</v>
      </c>
      <c r="G351" s="156"/>
      <c r="H351" s="156"/>
      <c r="I351" s="156"/>
      <c r="J351" s="157"/>
    </row>
    <row r="352" spans="1:10" ht="18" customHeight="1" x14ac:dyDescent="0.2">
      <c r="A352" s="32" t="s">
        <v>65</v>
      </c>
      <c r="B352" s="156"/>
      <c r="C352" s="156"/>
      <c r="D352" s="156"/>
      <c r="E352" s="156"/>
      <c r="F352" s="31" t="s">
        <v>65</v>
      </c>
      <c r="G352" s="156"/>
      <c r="H352" s="156"/>
      <c r="I352" s="156"/>
      <c r="J352" s="157"/>
    </row>
    <row r="353" spans="1:10" ht="18" customHeight="1" x14ac:dyDescent="0.2">
      <c r="A353" s="32" t="s">
        <v>69</v>
      </c>
      <c r="B353" s="156"/>
      <c r="C353" s="156"/>
      <c r="D353" s="156"/>
      <c r="E353" s="156"/>
      <c r="F353" s="31" t="s">
        <v>69</v>
      </c>
      <c r="G353" s="156"/>
      <c r="H353" s="156"/>
      <c r="I353" s="156"/>
      <c r="J353" s="157"/>
    </row>
    <row r="354" spans="1:10" ht="18" customHeight="1" x14ac:dyDescent="0.2">
      <c r="A354" s="32" t="s">
        <v>68</v>
      </c>
      <c r="B354" s="156"/>
      <c r="C354" s="156"/>
      <c r="D354" s="156"/>
      <c r="E354" s="156"/>
      <c r="F354" s="31" t="s">
        <v>68</v>
      </c>
      <c r="G354" s="156"/>
      <c r="H354" s="156"/>
      <c r="I354" s="156"/>
      <c r="J354" s="157"/>
    </row>
    <row r="355" spans="1:10" ht="30" customHeight="1" x14ac:dyDescent="0.2">
      <c r="A355" s="32" t="s">
        <v>66</v>
      </c>
      <c r="B355" s="156"/>
      <c r="C355" s="156"/>
      <c r="D355" s="156"/>
      <c r="E355" s="156"/>
      <c r="F355" s="31" t="s">
        <v>66</v>
      </c>
      <c r="G355" s="156"/>
      <c r="H355" s="156"/>
      <c r="I355" s="156"/>
      <c r="J355" s="157"/>
    </row>
    <row r="356" spans="1:10" ht="5.0999999999999996" customHeight="1" x14ac:dyDescent="0.2">
      <c r="A356" s="158"/>
      <c r="B356" s="159"/>
      <c r="C356" s="159"/>
      <c r="D356" s="159"/>
      <c r="E356" s="159"/>
      <c r="F356" s="159"/>
      <c r="G356" s="159"/>
      <c r="H356" s="159"/>
      <c r="I356" s="159"/>
      <c r="J356" s="160"/>
    </row>
    <row r="357" spans="1:10" ht="18" customHeight="1" x14ac:dyDescent="0.2">
      <c r="A357" s="32" t="s">
        <v>99</v>
      </c>
      <c r="B357" s="156"/>
      <c r="C357" s="156"/>
      <c r="D357" s="156"/>
      <c r="E357" s="156"/>
      <c r="F357" s="31" t="s">
        <v>100</v>
      </c>
      <c r="G357" s="156"/>
      <c r="H357" s="156"/>
      <c r="I357" s="156"/>
      <c r="J357" s="157"/>
    </row>
    <row r="358" spans="1:10" ht="18" customHeight="1" x14ac:dyDescent="0.2">
      <c r="A358" s="32" t="s">
        <v>65</v>
      </c>
      <c r="B358" s="156"/>
      <c r="C358" s="156"/>
      <c r="D358" s="156"/>
      <c r="E358" s="156"/>
      <c r="F358" s="31" t="s">
        <v>65</v>
      </c>
      <c r="G358" s="156"/>
      <c r="H358" s="156"/>
      <c r="I358" s="156"/>
      <c r="J358" s="157"/>
    </row>
    <row r="359" spans="1:10" ht="18" customHeight="1" x14ac:dyDescent="0.2">
      <c r="A359" s="32" t="s">
        <v>69</v>
      </c>
      <c r="B359" s="156"/>
      <c r="C359" s="156"/>
      <c r="D359" s="156"/>
      <c r="E359" s="156"/>
      <c r="F359" s="31" t="s">
        <v>69</v>
      </c>
      <c r="G359" s="156"/>
      <c r="H359" s="156"/>
      <c r="I359" s="156"/>
      <c r="J359" s="157"/>
    </row>
    <row r="360" spans="1:10" ht="18" customHeight="1" x14ac:dyDescent="0.2">
      <c r="A360" s="32" t="s">
        <v>68</v>
      </c>
      <c r="B360" s="156"/>
      <c r="C360" s="156"/>
      <c r="D360" s="156"/>
      <c r="E360" s="156"/>
      <c r="F360" s="31" t="s">
        <v>68</v>
      </c>
      <c r="G360" s="156"/>
      <c r="H360" s="156"/>
      <c r="I360" s="156"/>
      <c r="J360" s="157"/>
    </row>
    <row r="361" spans="1:10" ht="30" customHeight="1" thickBot="1" x14ac:dyDescent="0.25">
      <c r="A361" s="33" t="s">
        <v>66</v>
      </c>
      <c r="B361" s="168"/>
      <c r="C361" s="168"/>
      <c r="D361" s="168"/>
      <c r="E361" s="168"/>
      <c r="F361" s="34" t="s">
        <v>66</v>
      </c>
      <c r="G361" s="168"/>
      <c r="H361" s="168"/>
      <c r="I361" s="168"/>
      <c r="J361" s="169"/>
    </row>
  </sheetData>
  <sheetProtection algorithmName="SHA-512" hashValue="9E/l8J1hXEwFUk48l2PaGlDZnrLgBf3sf9C11dEzXvoEzyIIvsqggQUkV3a9sU6kbgaoA2pwmc7y9WT/JtQWYg==" saltValue="11luNar/mJHi8KA+Unrf5A==" spinCount="100000" sheet="1" formatRows="0"/>
  <mergeCells count="261">
    <mergeCell ref="E193:J193"/>
    <mergeCell ref="E194:J205"/>
    <mergeCell ref="A152:A155"/>
    <mergeCell ref="D152:D155"/>
    <mergeCell ref="E152:J152"/>
    <mergeCell ref="A159:A160"/>
    <mergeCell ref="A161:A172"/>
    <mergeCell ref="A173:A182"/>
    <mergeCell ref="D173:D182"/>
    <mergeCell ref="E173:J173"/>
    <mergeCell ref="E174:J182"/>
    <mergeCell ref="A193:A205"/>
    <mergeCell ref="D193:D205"/>
    <mergeCell ref="E104:J104"/>
    <mergeCell ref="E105:J114"/>
    <mergeCell ref="A115:A126"/>
    <mergeCell ref="D115:D126"/>
    <mergeCell ref="E115:J115"/>
    <mergeCell ref="E116:J126"/>
    <mergeCell ref="D183:D192"/>
    <mergeCell ref="E183:J183"/>
    <mergeCell ref="E184:J192"/>
    <mergeCell ref="A145:A151"/>
    <mergeCell ref="D145:D151"/>
    <mergeCell ref="E145:J145"/>
    <mergeCell ref="E146:J151"/>
    <mergeCell ref="A127:A137"/>
    <mergeCell ref="D127:D137"/>
    <mergeCell ref="E127:J127"/>
    <mergeCell ref="E128:J137"/>
    <mergeCell ref="A138:A143"/>
    <mergeCell ref="D138:D143"/>
    <mergeCell ref="E138:J138"/>
    <mergeCell ref="E139:J143"/>
    <mergeCell ref="I144:J144"/>
    <mergeCell ref="A206:A210"/>
    <mergeCell ref="D206:D210"/>
    <mergeCell ref="E206:J206"/>
    <mergeCell ref="E207:J210"/>
    <mergeCell ref="D42:D50"/>
    <mergeCell ref="E42:J42"/>
    <mergeCell ref="E43:J50"/>
    <mergeCell ref="A51:A56"/>
    <mergeCell ref="D51:D56"/>
    <mergeCell ref="E51:J51"/>
    <mergeCell ref="E52:J56"/>
    <mergeCell ref="A57:A70"/>
    <mergeCell ref="D57:D70"/>
    <mergeCell ref="E57:J57"/>
    <mergeCell ref="E58:J70"/>
    <mergeCell ref="D71:D90"/>
    <mergeCell ref="E71:J71"/>
    <mergeCell ref="E72:J90"/>
    <mergeCell ref="A91:A103"/>
    <mergeCell ref="D91:D103"/>
    <mergeCell ref="E91:J91"/>
    <mergeCell ref="E92:J103"/>
    <mergeCell ref="A104:A114"/>
    <mergeCell ref="D104:D114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A42:A50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C14:D14"/>
    <mergeCell ref="C15:D15"/>
    <mergeCell ref="E14:F14"/>
    <mergeCell ref="E15:F15"/>
    <mergeCell ref="A144:H144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I14:J14"/>
    <mergeCell ref="A14:B14"/>
    <mergeCell ref="A15:B15"/>
    <mergeCell ref="A19:H19"/>
    <mergeCell ref="I19:J19"/>
    <mergeCell ref="A20:A41"/>
    <mergeCell ref="D20:D41"/>
    <mergeCell ref="E20:J20"/>
    <mergeCell ref="E21:J41"/>
    <mergeCell ref="A71:A90"/>
    <mergeCell ref="A236:H236"/>
    <mergeCell ref="I236:J236"/>
    <mergeCell ref="E237:J237"/>
    <mergeCell ref="A237:A250"/>
    <mergeCell ref="D237:D250"/>
    <mergeCell ref="E238:J250"/>
    <mergeCell ref="E153:J155"/>
    <mergeCell ref="D212:D219"/>
    <mergeCell ref="E212:J212"/>
    <mergeCell ref="E213:J219"/>
    <mergeCell ref="A156:A158"/>
    <mergeCell ref="D156:D172"/>
    <mergeCell ref="E156:J156"/>
    <mergeCell ref="E157:J172"/>
    <mergeCell ref="A183:A192"/>
    <mergeCell ref="A212:A219"/>
    <mergeCell ref="B212:B219"/>
    <mergeCell ref="C212:C219"/>
    <mergeCell ref="A211:H211"/>
    <mergeCell ref="I211:J211"/>
    <mergeCell ref="A220:A227"/>
    <mergeCell ref="B327:J327"/>
    <mergeCell ref="B328:J328"/>
    <mergeCell ref="A299:A303"/>
    <mergeCell ref="D299:D303"/>
    <mergeCell ref="E299:J299"/>
    <mergeCell ref="E300:J303"/>
    <mergeCell ref="A297:J297"/>
    <mergeCell ref="A298:H298"/>
    <mergeCell ref="I298:J298"/>
    <mergeCell ref="A325:J325"/>
    <mergeCell ref="A326:J326"/>
    <mergeCell ref="A304:H304"/>
    <mergeCell ref="I304:J304"/>
    <mergeCell ref="A305:A317"/>
    <mergeCell ref="D305:D317"/>
    <mergeCell ref="E305:J305"/>
    <mergeCell ref="E306:J317"/>
    <mergeCell ref="A318:H318"/>
    <mergeCell ref="I318:J318"/>
    <mergeCell ref="A319:A324"/>
    <mergeCell ref="D319:D324"/>
    <mergeCell ref="E319:J319"/>
    <mergeCell ref="E320:J324"/>
    <mergeCell ref="D252:D259"/>
    <mergeCell ref="E252:J252"/>
    <mergeCell ref="E253:J259"/>
    <mergeCell ref="A260:A264"/>
    <mergeCell ref="D260:D264"/>
    <mergeCell ref="E260:J260"/>
    <mergeCell ref="E261:J264"/>
    <mergeCell ref="I290:J290"/>
    <mergeCell ref="E291:J291"/>
    <mergeCell ref="A290:H290"/>
    <mergeCell ref="A291:A296"/>
    <mergeCell ref="D291:D296"/>
    <mergeCell ref="E280:J280"/>
    <mergeCell ref="I279:J279"/>
    <mergeCell ref="A252:A259"/>
    <mergeCell ref="E292:J296"/>
    <mergeCell ref="B335:E335"/>
    <mergeCell ref="B336:E336"/>
    <mergeCell ref="B337:E337"/>
    <mergeCell ref="G333:J333"/>
    <mergeCell ref="G334:J334"/>
    <mergeCell ref="G335:J335"/>
    <mergeCell ref="G336:J336"/>
    <mergeCell ref="G337:J337"/>
    <mergeCell ref="G346:J346"/>
    <mergeCell ref="A338:J338"/>
    <mergeCell ref="B339:E339"/>
    <mergeCell ref="G339:J339"/>
    <mergeCell ref="B340:E340"/>
    <mergeCell ref="G340:J340"/>
    <mergeCell ref="B341:E341"/>
    <mergeCell ref="G341:J341"/>
    <mergeCell ref="B342:E342"/>
    <mergeCell ref="G342:J342"/>
    <mergeCell ref="B334:E334"/>
    <mergeCell ref="B329:J329"/>
    <mergeCell ref="B361:E361"/>
    <mergeCell ref="G361:J361"/>
    <mergeCell ref="A356:J356"/>
    <mergeCell ref="B357:E357"/>
    <mergeCell ref="G357:J357"/>
    <mergeCell ref="B358:E358"/>
    <mergeCell ref="G358:J358"/>
    <mergeCell ref="B359:E359"/>
    <mergeCell ref="G359:J359"/>
    <mergeCell ref="B360:E360"/>
    <mergeCell ref="G360:J360"/>
    <mergeCell ref="A332:J332"/>
    <mergeCell ref="B333:E333"/>
    <mergeCell ref="B353:E353"/>
    <mergeCell ref="G353:J353"/>
    <mergeCell ref="B354:E354"/>
    <mergeCell ref="G354:J354"/>
    <mergeCell ref="B355:E355"/>
    <mergeCell ref="G355:J355"/>
    <mergeCell ref="A330:J330"/>
    <mergeCell ref="A331:J331"/>
    <mergeCell ref="B348:E348"/>
    <mergeCell ref="G348:J348"/>
    <mergeCell ref="B349:E349"/>
    <mergeCell ref="G349:J349"/>
    <mergeCell ref="A350:J350"/>
    <mergeCell ref="B351:E351"/>
    <mergeCell ref="G351:J351"/>
    <mergeCell ref="B352:E352"/>
    <mergeCell ref="G352:J352"/>
    <mergeCell ref="B343:E343"/>
    <mergeCell ref="G343:J343"/>
    <mergeCell ref="A344:J344"/>
    <mergeCell ref="B345:E345"/>
    <mergeCell ref="G345:J345"/>
    <mergeCell ref="B346:E346"/>
    <mergeCell ref="B347:E347"/>
    <mergeCell ref="G347:J347"/>
    <mergeCell ref="B220:B227"/>
    <mergeCell ref="C220:C227"/>
    <mergeCell ref="D220:D227"/>
    <mergeCell ref="E220:J220"/>
    <mergeCell ref="E221:J227"/>
    <mergeCell ref="A280:A289"/>
    <mergeCell ref="D280:D289"/>
    <mergeCell ref="E281:J289"/>
    <mergeCell ref="A228:A235"/>
    <mergeCell ref="B228:B235"/>
    <mergeCell ref="C228:C235"/>
    <mergeCell ref="D228:D235"/>
    <mergeCell ref="E228:J228"/>
    <mergeCell ref="E229:J235"/>
    <mergeCell ref="A265:J265"/>
    <mergeCell ref="A266:H266"/>
    <mergeCell ref="I266:J266"/>
    <mergeCell ref="A267:A278"/>
    <mergeCell ref="D267:D278"/>
    <mergeCell ref="E267:J267"/>
    <mergeCell ref="E268:J278"/>
    <mergeCell ref="A279:H279"/>
    <mergeCell ref="A251:H251"/>
    <mergeCell ref="I251:J251"/>
  </mergeCells>
  <conditionalFormatting sqref="A159">
    <cfRule type="containsBlanks" dxfId="53" priority="164">
      <formula>LEN(TRIM(A159))=0</formula>
    </cfRule>
  </conditionalFormatting>
  <conditionalFormatting sqref="C20:C69">
    <cfRule type="containsBlanks" dxfId="52" priority="42">
      <formula>LEN(TRIM(C20))=0</formula>
    </cfRule>
  </conditionalFormatting>
  <conditionalFormatting sqref="C71:C89">
    <cfRule type="containsBlanks" dxfId="51" priority="40">
      <formula>LEN(TRIM(C71))=0</formula>
    </cfRule>
  </conditionalFormatting>
  <conditionalFormatting sqref="C104:C113">
    <cfRule type="containsBlanks" dxfId="50" priority="37">
      <formula>LEN(TRIM(C104))=0</formula>
    </cfRule>
  </conditionalFormatting>
  <conditionalFormatting sqref="C115:C125">
    <cfRule type="containsBlanks" dxfId="49" priority="36">
      <formula>LEN(TRIM(C115))=0</formula>
    </cfRule>
  </conditionalFormatting>
  <conditionalFormatting sqref="C127:C136">
    <cfRule type="containsBlanks" dxfId="48" priority="35">
      <formula>LEN(TRIM(C127))=0</formula>
    </cfRule>
  </conditionalFormatting>
  <conditionalFormatting sqref="C138:C142">
    <cfRule type="containsBlanks" dxfId="47" priority="9">
      <formula>LEN(TRIM(C138))=0</formula>
    </cfRule>
  </conditionalFormatting>
  <conditionalFormatting sqref="C145:C205 A4:J4 A6:J6 A8:J8 A10:J10 A13:B13 E13 G13 I13 A15 C15 E15 G15:J15 A17 C17 H17 C91:C102 C299:C303 C305:C317 C319:C324">
    <cfRule type="containsBlanks" dxfId="46" priority="161">
      <formula>LEN(TRIM(A4))=0</formula>
    </cfRule>
  </conditionalFormatting>
  <conditionalFormatting sqref="C156:C166">
    <cfRule type="cellIs" dxfId="45" priority="48" operator="equal">
      <formula>$A$159="No"</formula>
    </cfRule>
  </conditionalFormatting>
  <conditionalFormatting sqref="C167:C172 C192 C203:C205">
    <cfRule type="cellIs" dxfId="44" priority="47" operator="equal">
      <formula>$A$159="Si"</formula>
    </cfRule>
  </conditionalFormatting>
  <conditionalFormatting sqref="C173:C191">
    <cfRule type="cellIs" dxfId="43" priority="4" operator="equal">
      <formula>$A$159="No"</formula>
    </cfRule>
  </conditionalFormatting>
  <conditionalFormatting sqref="C193:C202">
    <cfRule type="cellIs" dxfId="42" priority="49" operator="equal">
      <formula>$A$159="No"</formula>
    </cfRule>
  </conditionalFormatting>
  <conditionalFormatting sqref="C206:C210">
    <cfRule type="containsBlanks" dxfId="41" priority="34">
      <formula>LEN(TRIM(C206))=0</formula>
    </cfRule>
  </conditionalFormatting>
  <conditionalFormatting sqref="C237:C249">
    <cfRule type="containsBlanks" dxfId="40" priority="24">
      <formula>LEN(TRIM(C237))=0</formula>
    </cfRule>
  </conditionalFormatting>
  <conditionalFormatting sqref="C252:C258">
    <cfRule type="containsBlanks" dxfId="39" priority="23">
      <formula>LEN(TRIM(C252))=0</formula>
    </cfRule>
  </conditionalFormatting>
  <conditionalFormatting sqref="C260:C263">
    <cfRule type="containsBlanks" dxfId="38" priority="22">
      <formula>LEN(TRIM(C260))=0</formula>
    </cfRule>
  </conditionalFormatting>
  <conditionalFormatting sqref="C267:C278">
    <cfRule type="containsBlanks" dxfId="37" priority="16">
      <formula>LEN(TRIM(C267))=0</formula>
    </cfRule>
  </conditionalFormatting>
  <conditionalFormatting sqref="C280:C289">
    <cfRule type="containsBlanks" dxfId="36" priority="15">
      <formula>LEN(TRIM(C280))=0</formula>
    </cfRule>
  </conditionalFormatting>
  <conditionalFormatting sqref="C291:C296">
    <cfRule type="containsBlanks" dxfId="35" priority="14">
      <formula>LEN(TRIM(C291))=0</formula>
    </cfRule>
  </conditionalFormatting>
  <conditionalFormatting sqref="C1:E1">
    <cfRule type="containsBlanks" dxfId="34" priority="106">
      <formula>LEN(TRIM(C1))=0</formula>
    </cfRule>
  </conditionalFormatting>
  <conditionalFormatting sqref="D20:D143 D145:D210 D212:D235 D237:D250 D252:D264 D267:D278 D280:D289 D291:D296 D299:D303 D305:D317 D319:D324">
    <cfRule type="cellIs" dxfId="33" priority="1" operator="equal">
      <formula>"No cumple variable"</formula>
    </cfRule>
  </conditionalFormatting>
  <conditionalFormatting sqref="G1">
    <cfRule type="containsBlanks" dxfId="32" priority="105">
      <formula>LEN(TRIM(G1))=0</formula>
    </cfRule>
  </conditionalFormatting>
  <conditionalFormatting sqref="I1">
    <cfRule type="containsBlanks" priority="99" stopIfTrue="1">
      <formula>LEN(TRIM(I1))=0</formula>
    </cfRule>
    <cfRule type="cellIs" dxfId="31" priority="100" operator="lessThan">
      <formula>0.7</formula>
    </cfRule>
    <cfRule type="cellIs" dxfId="30" priority="101" operator="lessThan">
      <formula>0.8</formula>
    </cfRule>
    <cfRule type="cellIs" dxfId="29" priority="102" operator="lessThan">
      <formula>0.9</formula>
    </cfRule>
    <cfRule type="cellIs" dxfId="28" priority="103" operator="lessThan">
      <formula>1</formula>
    </cfRule>
    <cfRule type="cellIs" dxfId="27" priority="104" operator="equal">
      <formula>1</formula>
    </cfRule>
  </conditionalFormatting>
  <conditionalFormatting sqref="I19:J19">
    <cfRule type="containsText" dxfId="26" priority="97" operator="containsText" text="No cumple obligación">
      <formula>NOT(ISERROR(SEARCH("No cumple obligación",I19)))</formula>
    </cfRule>
    <cfRule type="containsText" dxfId="25" priority="98" operator="containsText" text="Cumple obligación">
      <formula>NOT(ISERROR(SEARCH("Cumple obligación",I19)))</formula>
    </cfRule>
  </conditionalFormatting>
  <conditionalFormatting sqref="I144:J144">
    <cfRule type="containsText" dxfId="24" priority="33" operator="containsText" text="Cumple obligación">
      <formula>NOT(ISERROR(SEARCH("Cumple obligación",I144)))</formula>
    </cfRule>
    <cfRule type="containsText" dxfId="23" priority="32" operator="containsText" text="No cumple obligación">
      <formula>NOT(ISERROR(SEARCH("No cumple obligación",I144)))</formula>
    </cfRule>
  </conditionalFormatting>
  <conditionalFormatting sqref="I211:J211">
    <cfRule type="containsText" dxfId="22" priority="27" operator="containsText" text="Cumple obligación">
      <formula>NOT(ISERROR(SEARCH("Cumple obligación",I211)))</formula>
    </cfRule>
    <cfRule type="containsText" dxfId="21" priority="26" operator="containsText" text="No cumple obligación">
      <formula>NOT(ISERROR(SEARCH("No cumple obligación",I211)))</formula>
    </cfRule>
  </conditionalFormatting>
  <conditionalFormatting sqref="I236:J236">
    <cfRule type="containsText" dxfId="20" priority="10" operator="containsText" text="No cumple obligación">
      <formula>NOT(ISERROR(SEARCH("No cumple obligación",I236)))</formula>
    </cfRule>
    <cfRule type="containsText" dxfId="19" priority="11" operator="containsText" text="Cumple obligación">
      <formula>NOT(ISERROR(SEARCH("Cumple obligación",I236)))</formula>
    </cfRule>
  </conditionalFormatting>
  <conditionalFormatting sqref="I251:J251">
    <cfRule type="containsText" dxfId="18" priority="20" operator="containsText" text="No cumple obligación">
      <formula>NOT(ISERROR(SEARCH("No cumple obligación",I251)))</formula>
    </cfRule>
    <cfRule type="containsText" dxfId="17" priority="21" operator="containsText" text="Cumple obligación">
      <formula>NOT(ISERROR(SEARCH("Cumple obligación",I251)))</formula>
    </cfRule>
  </conditionalFormatting>
  <conditionalFormatting sqref="I266:J266">
    <cfRule type="containsText" dxfId="16" priority="67" operator="containsText" text="No cumple obligación">
      <formula>NOT(ISERROR(SEARCH("No cumple obligación",I266)))</formula>
    </cfRule>
    <cfRule type="containsText" dxfId="15" priority="68" operator="containsText" text="Cumple obligación">
      <formula>NOT(ISERROR(SEARCH("Cumple obligación",I266)))</formula>
    </cfRule>
  </conditionalFormatting>
  <conditionalFormatting sqref="I279:J279">
    <cfRule type="containsText" dxfId="14" priority="65" operator="containsText" text="No cumple obligación">
      <formula>NOT(ISERROR(SEARCH("No cumple obligación",I279)))</formula>
    </cfRule>
    <cfRule type="containsText" dxfId="13" priority="66" operator="containsText" text="Cumple obligación">
      <formula>NOT(ISERROR(SEARCH("Cumple obligación",I279)))</formula>
    </cfRule>
  </conditionalFormatting>
  <conditionalFormatting sqref="I290:J290">
    <cfRule type="containsText" dxfId="12" priority="12" operator="containsText" text="No cumple obligación">
      <formula>NOT(ISERROR(SEARCH("No cumple obligación",I290)))</formula>
    </cfRule>
    <cfRule type="containsText" dxfId="11" priority="13" operator="containsText" text="Cumple obligación">
      <formula>NOT(ISERROR(SEARCH("Cumple obligación",I290)))</formula>
    </cfRule>
  </conditionalFormatting>
  <conditionalFormatting sqref="I298:J298">
    <cfRule type="containsText" dxfId="10" priority="57" operator="containsText" text="No cumple obligación">
      <formula>NOT(ISERROR(SEARCH("No cumple obligación",I298)))</formula>
    </cfRule>
    <cfRule type="containsText" dxfId="9" priority="58" operator="containsText" text="Cumple obligación">
      <formula>NOT(ISERROR(SEARCH("Cumple obligación",I298)))</formula>
    </cfRule>
  </conditionalFormatting>
  <conditionalFormatting sqref="I304:J304">
    <cfRule type="containsText" dxfId="8" priority="55" operator="containsText" text="No cumple obligación">
      <formula>NOT(ISERROR(SEARCH("No cumple obligación",I304)))</formula>
    </cfRule>
    <cfRule type="containsText" dxfId="7" priority="56" operator="containsText" text="Cumple obligación">
      <formula>NOT(ISERROR(SEARCH("Cumple obligación",I304)))</formula>
    </cfRule>
  </conditionalFormatting>
  <conditionalFormatting sqref="I318:J318">
    <cfRule type="containsText" dxfId="6" priority="53" operator="containsText" text="No cumple obligación">
      <formula>NOT(ISERROR(SEARCH("No cumple obligación",I318)))</formula>
    </cfRule>
    <cfRule type="containsText" dxfId="5" priority="54" operator="containsText" text="Cumple obligación">
      <formula>NOT(ISERROR(SEARCH("Cumple obligación",I318)))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horizontalDpi="4294967295" verticalDpi="4294967295" r:id="rId1"/>
  <headerFooter>
    <oddHeader>&amp;L&amp;G&amp;C&amp;"Arial,Normal"&amp;10PROCESO
PROTECCIÓN
VERIFICACIÓN EN VISITA
CASA DE PROTECCIÓN SRD&amp;R&amp;"Arial,Normal"&amp;10F1.A15.G27.P 
Versión 3 
Página &amp;P de &amp;N 
20/05/2024 
Clasificación de la Información 
Clasificada</oddHeader>
    <oddFooter>&amp;C&amp;G</oddFooter>
  </headerFooter>
  <rowBreaks count="15" manualBreakCount="15">
    <brk id="17" max="9" man="1"/>
    <brk id="70" max="9" man="1"/>
    <brk id="90" max="9" man="1"/>
    <brk id="114" max="9" man="1"/>
    <brk id="155" max="9" man="1"/>
    <brk id="182" max="9" man="1"/>
    <brk id="205" max="9" man="1"/>
    <brk id="227" max="9" man="1"/>
    <brk id="250" max="9" man="1"/>
    <brk id="264" max="9" man="1"/>
    <brk id="289" max="9" man="1"/>
    <brk id="303" max="9" man="1"/>
    <brk id="324" max="9" man="1"/>
    <brk id="329" max="9" man="1"/>
    <brk id="331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Tablas!$B$2:$B$3</xm:f>
          </x14:formula1>
          <xm:sqref>C127:C136 C260:C263 C299:C303 C305:C316 C321:C324 C319 C20:C23 C28:C32 C291:C296 C57:C61 C25 C71:C77 C79:C80 C276:C278 C104:C108 C110:C113 C115:C118 C120:C125 C89 C252:C258 C267:C271 C288:C289 C65:C68 C102 C41:C52 C139 C142 C145:C175 C183:C210 C178:C181 C280:C286 C274 C92:C97 C82:C83 C237:C243 C245 C248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C137 C264 C70 C90 C103 C114 C126 C250 C259 C143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D212:D219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A159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C317 C320 C24 C272:C273 C62:C64 C78 C81 C109 C119 C91 C182 C53:C56 C26:C27 C69 C98:C101 C138 C140:C141 C176:C177 C287 C33:C40 C275 C84:C88 C244 C246 C247 C249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D220:D235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U10"/>
  <sheetViews>
    <sheetView showGridLines="0" tabSelected="1" topLeftCell="NT1" zoomScale="60" zoomScaleNormal="60" workbookViewId="0">
      <selection activeCell="OI2" sqref="OI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8" width="35.7109375" style="2" customWidth="1"/>
    <col min="39" max="96" width="25.7109375" style="2"/>
    <col min="97" max="224" width="11.7109375" style="2" customWidth="1"/>
    <col min="225" max="225" width="15.7109375" style="2" customWidth="1"/>
    <col min="226" max="242" width="11.42578125" style="2" customWidth="1"/>
    <col min="243" max="356" width="11.7109375" style="2" customWidth="1"/>
    <col min="357" max="16384" width="25.7109375" style="2"/>
  </cols>
  <sheetData>
    <row r="1" spans="1:411" ht="30" customHeight="1" x14ac:dyDescent="0.25">
      <c r="A1" s="240"/>
      <c r="B1" s="246" t="s">
        <v>437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  <c r="EL1" s="247"/>
      <c r="EM1" s="247"/>
      <c r="EN1" s="247"/>
      <c r="EO1" s="247"/>
      <c r="EP1" s="247"/>
      <c r="EQ1" s="247"/>
      <c r="ER1" s="247"/>
      <c r="ES1" s="247"/>
      <c r="ET1" s="247"/>
      <c r="EU1" s="247"/>
      <c r="EV1" s="247"/>
      <c r="EW1" s="247"/>
      <c r="EX1" s="247"/>
      <c r="EY1" s="247"/>
      <c r="EZ1" s="247"/>
      <c r="FA1" s="247"/>
      <c r="FB1" s="247"/>
      <c r="FC1" s="247"/>
      <c r="FD1" s="247"/>
      <c r="FE1" s="247"/>
      <c r="FF1" s="247"/>
      <c r="FG1" s="247"/>
      <c r="FH1" s="247"/>
      <c r="FI1" s="247"/>
      <c r="FJ1" s="247"/>
      <c r="FK1" s="247"/>
      <c r="FL1" s="247"/>
      <c r="FM1" s="247"/>
      <c r="FN1" s="247"/>
      <c r="FO1" s="247"/>
      <c r="FP1" s="247"/>
      <c r="FQ1" s="247"/>
      <c r="FR1" s="247"/>
      <c r="FS1" s="247"/>
      <c r="FT1" s="247"/>
      <c r="FU1" s="247"/>
      <c r="FV1" s="247"/>
      <c r="FW1" s="247"/>
      <c r="FX1" s="247"/>
      <c r="FY1" s="247"/>
      <c r="FZ1" s="247"/>
      <c r="GA1" s="247"/>
      <c r="GB1" s="247"/>
      <c r="GC1" s="247"/>
      <c r="GD1" s="247"/>
      <c r="GE1" s="247"/>
      <c r="GF1" s="247"/>
      <c r="GG1" s="247"/>
      <c r="GH1" s="247"/>
      <c r="GI1" s="247"/>
      <c r="GJ1" s="247"/>
      <c r="GK1" s="247"/>
      <c r="GL1" s="247"/>
      <c r="GM1" s="247"/>
      <c r="GN1" s="247"/>
      <c r="GO1" s="247"/>
      <c r="GP1" s="247"/>
      <c r="GQ1" s="247"/>
      <c r="GR1" s="247"/>
      <c r="GS1" s="247"/>
      <c r="GT1" s="247"/>
      <c r="GU1" s="247"/>
      <c r="GV1" s="247"/>
      <c r="GW1" s="247"/>
      <c r="GX1" s="247"/>
      <c r="GY1" s="247"/>
      <c r="GZ1" s="247"/>
      <c r="HA1" s="247"/>
      <c r="HB1" s="247"/>
      <c r="HC1" s="247"/>
      <c r="HD1" s="247"/>
      <c r="HE1" s="247"/>
      <c r="HF1" s="247"/>
      <c r="HG1" s="247"/>
      <c r="HH1" s="247"/>
      <c r="HI1" s="247"/>
      <c r="HJ1" s="247"/>
      <c r="HK1" s="247"/>
      <c r="HL1" s="247"/>
      <c r="HM1" s="247"/>
      <c r="HN1" s="247"/>
      <c r="HO1" s="247"/>
      <c r="HP1" s="247"/>
      <c r="HQ1" s="247"/>
      <c r="HR1" s="247"/>
      <c r="HS1" s="247"/>
      <c r="HT1" s="247"/>
      <c r="HU1" s="247"/>
      <c r="HV1" s="247"/>
      <c r="HW1" s="247"/>
      <c r="HX1" s="247"/>
      <c r="HY1" s="247"/>
      <c r="HZ1" s="247"/>
      <c r="IA1" s="247"/>
      <c r="IB1" s="247"/>
      <c r="IC1" s="247"/>
      <c r="ID1" s="247"/>
      <c r="IE1" s="247"/>
      <c r="IF1" s="247"/>
      <c r="IG1" s="247"/>
      <c r="IH1" s="247"/>
      <c r="II1" s="247"/>
      <c r="IJ1" s="247"/>
      <c r="IK1" s="247"/>
      <c r="IL1" s="247"/>
      <c r="IM1" s="247"/>
      <c r="IN1" s="247"/>
      <c r="IO1" s="247"/>
      <c r="IP1" s="247"/>
      <c r="IQ1" s="247"/>
      <c r="IR1" s="247"/>
      <c r="IS1" s="247"/>
      <c r="IT1" s="247"/>
      <c r="IU1" s="247"/>
      <c r="IV1" s="247"/>
      <c r="IW1" s="247"/>
      <c r="IX1" s="247"/>
      <c r="IY1" s="247"/>
      <c r="IZ1" s="247"/>
      <c r="JA1" s="247"/>
      <c r="JB1" s="247"/>
      <c r="JC1" s="247"/>
      <c r="JD1" s="247"/>
      <c r="JE1" s="247"/>
      <c r="JF1" s="247"/>
      <c r="JG1" s="247"/>
      <c r="JH1" s="247"/>
      <c r="JI1" s="247"/>
      <c r="JJ1" s="247"/>
      <c r="JK1" s="247"/>
      <c r="JL1" s="247"/>
      <c r="JM1" s="247"/>
      <c r="JN1" s="247"/>
      <c r="JO1" s="247"/>
      <c r="JP1" s="247"/>
      <c r="JQ1" s="247"/>
      <c r="JR1" s="247"/>
      <c r="JS1" s="247"/>
      <c r="JT1" s="247"/>
      <c r="JU1" s="247"/>
      <c r="JV1" s="247"/>
      <c r="JW1" s="247"/>
      <c r="JX1" s="247"/>
      <c r="JY1" s="247"/>
      <c r="JZ1" s="247"/>
      <c r="KA1" s="247"/>
      <c r="KB1" s="247"/>
      <c r="KC1" s="247"/>
      <c r="KD1" s="247"/>
      <c r="KE1" s="247"/>
      <c r="KF1" s="247"/>
      <c r="KG1" s="247"/>
      <c r="KH1" s="247"/>
      <c r="KI1" s="247"/>
      <c r="KJ1" s="247"/>
      <c r="KK1" s="247"/>
      <c r="KL1" s="247"/>
      <c r="KM1" s="247"/>
      <c r="KN1" s="247"/>
      <c r="KO1" s="247"/>
      <c r="KP1" s="247"/>
      <c r="KQ1" s="247"/>
      <c r="KR1" s="247"/>
      <c r="KS1" s="247"/>
      <c r="KT1" s="247"/>
      <c r="KU1" s="247"/>
      <c r="KV1" s="247"/>
      <c r="KW1" s="247"/>
      <c r="KX1" s="247"/>
      <c r="KY1" s="247"/>
      <c r="KZ1" s="247"/>
      <c r="LA1" s="247"/>
      <c r="LB1" s="247"/>
      <c r="LC1" s="247"/>
      <c r="LD1" s="247"/>
      <c r="LE1" s="247"/>
      <c r="LF1" s="247"/>
      <c r="LG1" s="247"/>
      <c r="LH1" s="247"/>
      <c r="LI1" s="247"/>
      <c r="LJ1" s="247"/>
      <c r="LK1" s="247"/>
      <c r="LL1" s="247"/>
      <c r="LM1" s="247"/>
      <c r="LN1" s="247"/>
      <c r="LO1" s="247"/>
      <c r="LP1" s="247"/>
      <c r="LQ1" s="247"/>
      <c r="LR1" s="247"/>
      <c r="LS1" s="247"/>
      <c r="LT1" s="247"/>
      <c r="LU1" s="247"/>
      <c r="LV1" s="247"/>
      <c r="LW1" s="247"/>
      <c r="LX1" s="247"/>
      <c r="LY1" s="247"/>
      <c r="LZ1" s="247"/>
      <c r="MA1" s="247"/>
      <c r="MB1" s="247"/>
      <c r="MC1" s="247"/>
      <c r="MD1" s="247"/>
      <c r="ME1" s="247"/>
      <c r="MF1" s="247"/>
      <c r="MG1" s="247"/>
      <c r="MH1" s="247"/>
      <c r="MI1" s="247"/>
      <c r="MJ1" s="247"/>
      <c r="MK1" s="247"/>
      <c r="ML1" s="247"/>
      <c r="MM1" s="247"/>
      <c r="MN1" s="247"/>
      <c r="MO1" s="247"/>
      <c r="MP1" s="247"/>
      <c r="MQ1" s="247"/>
      <c r="MR1" s="247"/>
      <c r="MS1" s="247"/>
      <c r="MT1" s="247"/>
      <c r="MU1" s="247"/>
      <c r="MV1" s="247"/>
      <c r="MW1" s="247"/>
      <c r="MX1" s="247"/>
      <c r="MY1" s="247"/>
      <c r="MZ1" s="247"/>
      <c r="NA1" s="247"/>
      <c r="NB1" s="247"/>
      <c r="NC1" s="247"/>
      <c r="ND1" s="247"/>
      <c r="NE1" s="247"/>
      <c r="NF1" s="247"/>
      <c r="NG1" s="247"/>
      <c r="NH1" s="247"/>
      <c r="NI1" s="247"/>
      <c r="NJ1" s="247"/>
      <c r="NK1" s="247"/>
      <c r="NL1" s="247"/>
      <c r="NM1" s="247"/>
      <c r="NN1" s="247"/>
      <c r="NO1" s="247"/>
      <c r="NP1" s="247"/>
      <c r="NQ1" s="247"/>
      <c r="NR1" s="247"/>
      <c r="NS1" s="247"/>
      <c r="NT1" s="247"/>
      <c r="NU1" s="247"/>
      <c r="NV1" s="247"/>
      <c r="NW1" s="247"/>
      <c r="NX1" s="247"/>
      <c r="NY1" s="247"/>
      <c r="NZ1" s="247"/>
      <c r="OA1" s="247"/>
      <c r="OB1" s="247"/>
      <c r="OC1" s="247"/>
      <c r="OD1" s="247"/>
      <c r="OE1" s="247"/>
      <c r="OF1" s="247"/>
      <c r="OG1" s="247"/>
      <c r="OH1" s="248"/>
      <c r="OI1" s="80" t="s">
        <v>491</v>
      </c>
      <c r="OJ1" s="43">
        <v>45432</v>
      </c>
    </row>
    <row r="2" spans="1:411" ht="30" customHeight="1" x14ac:dyDescent="0.25">
      <c r="A2" s="241"/>
      <c r="B2" s="249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0"/>
      <c r="KN2" s="250"/>
      <c r="KO2" s="250"/>
      <c r="KP2" s="250"/>
      <c r="KQ2" s="250"/>
      <c r="KR2" s="250"/>
      <c r="KS2" s="250"/>
      <c r="KT2" s="250"/>
      <c r="KU2" s="250"/>
      <c r="KV2" s="250"/>
      <c r="KW2" s="250"/>
      <c r="KX2" s="250"/>
      <c r="KY2" s="250"/>
      <c r="KZ2" s="250"/>
      <c r="LA2" s="250"/>
      <c r="LB2" s="250"/>
      <c r="LC2" s="250"/>
      <c r="LD2" s="250"/>
      <c r="LE2" s="250"/>
      <c r="LF2" s="250"/>
      <c r="LG2" s="250"/>
      <c r="LH2" s="250"/>
      <c r="LI2" s="250"/>
      <c r="LJ2" s="250"/>
      <c r="LK2" s="250"/>
      <c r="LL2" s="250"/>
      <c r="LM2" s="250"/>
      <c r="LN2" s="250"/>
      <c r="LO2" s="250"/>
      <c r="LP2" s="250"/>
      <c r="LQ2" s="250"/>
      <c r="LR2" s="250"/>
      <c r="LS2" s="250"/>
      <c r="LT2" s="250"/>
      <c r="LU2" s="250"/>
      <c r="LV2" s="250"/>
      <c r="LW2" s="250"/>
      <c r="LX2" s="250"/>
      <c r="LY2" s="250"/>
      <c r="LZ2" s="250"/>
      <c r="MA2" s="250"/>
      <c r="MB2" s="250"/>
      <c r="MC2" s="250"/>
      <c r="MD2" s="250"/>
      <c r="ME2" s="250"/>
      <c r="MF2" s="250"/>
      <c r="MG2" s="250"/>
      <c r="MH2" s="250"/>
      <c r="MI2" s="250"/>
      <c r="MJ2" s="250"/>
      <c r="MK2" s="250"/>
      <c r="ML2" s="250"/>
      <c r="MM2" s="250"/>
      <c r="MN2" s="250"/>
      <c r="MO2" s="250"/>
      <c r="MP2" s="250"/>
      <c r="MQ2" s="250"/>
      <c r="MR2" s="250"/>
      <c r="MS2" s="250"/>
      <c r="MT2" s="250"/>
      <c r="MU2" s="250"/>
      <c r="MV2" s="250"/>
      <c r="MW2" s="250"/>
      <c r="MX2" s="250"/>
      <c r="MY2" s="250"/>
      <c r="MZ2" s="250"/>
      <c r="NA2" s="250"/>
      <c r="NB2" s="250"/>
      <c r="NC2" s="250"/>
      <c r="ND2" s="250"/>
      <c r="NE2" s="250"/>
      <c r="NF2" s="250"/>
      <c r="NG2" s="250"/>
      <c r="NH2" s="250"/>
      <c r="NI2" s="250"/>
      <c r="NJ2" s="250"/>
      <c r="NK2" s="250"/>
      <c r="NL2" s="250"/>
      <c r="NM2" s="250"/>
      <c r="NN2" s="250"/>
      <c r="NO2" s="250"/>
      <c r="NP2" s="250"/>
      <c r="NQ2" s="250"/>
      <c r="NR2" s="250"/>
      <c r="NS2" s="250"/>
      <c r="NT2" s="250"/>
      <c r="NU2" s="250"/>
      <c r="NV2" s="250"/>
      <c r="NW2" s="250"/>
      <c r="NX2" s="250"/>
      <c r="NY2" s="250"/>
      <c r="NZ2" s="250"/>
      <c r="OA2" s="250"/>
      <c r="OB2" s="250"/>
      <c r="OC2" s="250"/>
      <c r="OD2" s="250"/>
      <c r="OE2" s="250"/>
      <c r="OF2" s="250"/>
      <c r="OG2" s="250"/>
      <c r="OH2" s="251"/>
      <c r="OI2" s="81" t="s">
        <v>492</v>
      </c>
      <c r="OJ2" s="38" t="s">
        <v>93</v>
      </c>
    </row>
    <row r="3" spans="1:411" ht="30" customHeight="1" thickBot="1" x14ac:dyDescent="0.3">
      <c r="A3" s="242"/>
      <c r="B3" s="252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3"/>
      <c r="DC3" s="253"/>
      <c r="DD3" s="253"/>
      <c r="DE3" s="253"/>
      <c r="DF3" s="253"/>
      <c r="DG3" s="253"/>
      <c r="DH3" s="253"/>
      <c r="DI3" s="253"/>
      <c r="DJ3" s="253"/>
      <c r="DK3" s="253"/>
      <c r="DL3" s="253"/>
      <c r="DM3" s="253"/>
      <c r="DN3" s="253"/>
      <c r="DO3" s="253"/>
      <c r="DP3" s="253"/>
      <c r="DQ3" s="253"/>
      <c r="DR3" s="253"/>
      <c r="DS3" s="253"/>
      <c r="DT3" s="253"/>
      <c r="DU3" s="253"/>
      <c r="DV3" s="253"/>
      <c r="DW3" s="253"/>
      <c r="DX3" s="253"/>
      <c r="DY3" s="253"/>
      <c r="DZ3" s="253"/>
      <c r="EA3" s="253"/>
      <c r="EB3" s="253"/>
      <c r="EC3" s="253"/>
      <c r="ED3" s="253"/>
      <c r="EE3" s="253"/>
      <c r="EF3" s="253"/>
      <c r="EG3" s="253"/>
      <c r="EH3" s="253"/>
      <c r="EI3" s="253"/>
      <c r="EJ3" s="253"/>
      <c r="EK3" s="253"/>
      <c r="EL3" s="253"/>
      <c r="EM3" s="253"/>
      <c r="EN3" s="253"/>
      <c r="EO3" s="253"/>
      <c r="EP3" s="253"/>
      <c r="EQ3" s="253"/>
      <c r="ER3" s="253"/>
      <c r="ES3" s="253"/>
      <c r="ET3" s="253"/>
      <c r="EU3" s="253"/>
      <c r="EV3" s="253"/>
      <c r="EW3" s="253"/>
      <c r="EX3" s="253"/>
      <c r="EY3" s="253"/>
      <c r="EZ3" s="253"/>
      <c r="FA3" s="253"/>
      <c r="FB3" s="253"/>
      <c r="FC3" s="253"/>
      <c r="FD3" s="253"/>
      <c r="FE3" s="253"/>
      <c r="FF3" s="253"/>
      <c r="FG3" s="253"/>
      <c r="FH3" s="253"/>
      <c r="FI3" s="253"/>
      <c r="FJ3" s="253"/>
      <c r="FK3" s="253"/>
      <c r="FL3" s="253"/>
      <c r="FM3" s="253"/>
      <c r="FN3" s="253"/>
      <c r="FO3" s="253"/>
      <c r="FP3" s="253"/>
      <c r="FQ3" s="253"/>
      <c r="FR3" s="253"/>
      <c r="FS3" s="253"/>
      <c r="FT3" s="253"/>
      <c r="FU3" s="253"/>
      <c r="FV3" s="253"/>
      <c r="FW3" s="253"/>
      <c r="FX3" s="253"/>
      <c r="FY3" s="253"/>
      <c r="FZ3" s="253"/>
      <c r="GA3" s="253"/>
      <c r="GB3" s="253"/>
      <c r="GC3" s="253"/>
      <c r="GD3" s="253"/>
      <c r="GE3" s="253"/>
      <c r="GF3" s="253"/>
      <c r="GG3" s="253"/>
      <c r="GH3" s="253"/>
      <c r="GI3" s="253"/>
      <c r="GJ3" s="253"/>
      <c r="GK3" s="253"/>
      <c r="GL3" s="253"/>
      <c r="GM3" s="253"/>
      <c r="GN3" s="253"/>
      <c r="GO3" s="253"/>
      <c r="GP3" s="253"/>
      <c r="GQ3" s="253"/>
      <c r="GR3" s="253"/>
      <c r="GS3" s="253"/>
      <c r="GT3" s="253"/>
      <c r="GU3" s="253"/>
      <c r="GV3" s="253"/>
      <c r="GW3" s="253"/>
      <c r="GX3" s="253"/>
      <c r="GY3" s="253"/>
      <c r="GZ3" s="253"/>
      <c r="HA3" s="253"/>
      <c r="HB3" s="253"/>
      <c r="HC3" s="253"/>
      <c r="HD3" s="253"/>
      <c r="HE3" s="253"/>
      <c r="HF3" s="253"/>
      <c r="HG3" s="253"/>
      <c r="HH3" s="253"/>
      <c r="HI3" s="253"/>
      <c r="HJ3" s="253"/>
      <c r="HK3" s="253"/>
      <c r="HL3" s="253"/>
      <c r="HM3" s="253"/>
      <c r="HN3" s="253"/>
      <c r="HO3" s="253"/>
      <c r="HP3" s="253"/>
      <c r="HQ3" s="253"/>
      <c r="HR3" s="253"/>
      <c r="HS3" s="253"/>
      <c r="HT3" s="253"/>
      <c r="HU3" s="253"/>
      <c r="HV3" s="253"/>
      <c r="HW3" s="253"/>
      <c r="HX3" s="253"/>
      <c r="HY3" s="253"/>
      <c r="HZ3" s="253"/>
      <c r="IA3" s="253"/>
      <c r="IB3" s="253"/>
      <c r="IC3" s="253"/>
      <c r="ID3" s="253"/>
      <c r="IE3" s="253"/>
      <c r="IF3" s="253"/>
      <c r="IG3" s="253"/>
      <c r="IH3" s="253"/>
      <c r="II3" s="253"/>
      <c r="IJ3" s="253"/>
      <c r="IK3" s="253"/>
      <c r="IL3" s="253"/>
      <c r="IM3" s="253"/>
      <c r="IN3" s="253"/>
      <c r="IO3" s="253"/>
      <c r="IP3" s="253"/>
      <c r="IQ3" s="253"/>
      <c r="IR3" s="253"/>
      <c r="IS3" s="253"/>
      <c r="IT3" s="253"/>
      <c r="IU3" s="253"/>
      <c r="IV3" s="253"/>
      <c r="IW3" s="253"/>
      <c r="IX3" s="253"/>
      <c r="IY3" s="253"/>
      <c r="IZ3" s="253"/>
      <c r="JA3" s="253"/>
      <c r="JB3" s="253"/>
      <c r="JC3" s="253"/>
      <c r="JD3" s="253"/>
      <c r="JE3" s="253"/>
      <c r="JF3" s="253"/>
      <c r="JG3" s="253"/>
      <c r="JH3" s="253"/>
      <c r="JI3" s="253"/>
      <c r="JJ3" s="253"/>
      <c r="JK3" s="253"/>
      <c r="JL3" s="253"/>
      <c r="JM3" s="253"/>
      <c r="JN3" s="253"/>
      <c r="JO3" s="253"/>
      <c r="JP3" s="253"/>
      <c r="JQ3" s="253"/>
      <c r="JR3" s="253"/>
      <c r="JS3" s="253"/>
      <c r="JT3" s="253"/>
      <c r="JU3" s="253"/>
      <c r="JV3" s="253"/>
      <c r="JW3" s="253"/>
      <c r="JX3" s="253"/>
      <c r="JY3" s="253"/>
      <c r="JZ3" s="253"/>
      <c r="KA3" s="253"/>
      <c r="KB3" s="253"/>
      <c r="KC3" s="253"/>
      <c r="KD3" s="253"/>
      <c r="KE3" s="253"/>
      <c r="KF3" s="253"/>
      <c r="KG3" s="253"/>
      <c r="KH3" s="253"/>
      <c r="KI3" s="253"/>
      <c r="KJ3" s="253"/>
      <c r="KK3" s="253"/>
      <c r="KL3" s="253"/>
      <c r="KM3" s="253"/>
      <c r="KN3" s="253"/>
      <c r="KO3" s="253"/>
      <c r="KP3" s="253"/>
      <c r="KQ3" s="253"/>
      <c r="KR3" s="253"/>
      <c r="KS3" s="253"/>
      <c r="KT3" s="253"/>
      <c r="KU3" s="253"/>
      <c r="KV3" s="253"/>
      <c r="KW3" s="253"/>
      <c r="KX3" s="253"/>
      <c r="KY3" s="253"/>
      <c r="KZ3" s="253"/>
      <c r="LA3" s="253"/>
      <c r="LB3" s="253"/>
      <c r="LC3" s="253"/>
      <c r="LD3" s="253"/>
      <c r="LE3" s="253"/>
      <c r="LF3" s="253"/>
      <c r="LG3" s="253"/>
      <c r="LH3" s="253"/>
      <c r="LI3" s="253"/>
      <c r="LJ3" s="253"/>
      <c r="LK3" s="253"/>
      <c r="LL3" s="253"/>
      <c r="LM3" s="253"/>
      <c r="LN3" s="253"/>
      <c r="LO3" s="253"/>
      <c r="LP3" s="253"/>
      <c r="LQ3" s="253"/>
      <c r="LR3" s="253"/>
      <c r="LS3" s="253"/>
      <c r="LT3" s="253"/>
      <c r="LU3" s="253"/>
      <c r="LV3" s="253"/>
      <c r="LW3" s="253"/>
      <c r="LX3" s="253"/>
      <c r="LY3" s="253"/>
      <c r="LZ3" s="253"/>
      <c r="MA3" s="253"/>
      <c r="MB3" s="253"/>
      <c r="MC3" s="253"/>
      <c r="MD3" s="253"/>
      <c r="ME3" s="253"/>
      <c r="MF3" s="253"/>
      <c r="MG3" s="253"/>
      <c r="MH3" s="253"/>
      <c r="MI3" s="253"/>
      <c r="MJ3" s="253"/>
      <c r="MK3" s="253"/>
      <c r="ML3" s="253"/>
      <c r="MM3" s="253"/>
      <c r="MN3" s="253"/>
      <c r="MO3" s="253"/>
      <c r="MP3" s="253"/>
      <c r="MQ3" s="253"/>
      <c r="MR3" s="253"/>
      <c r="MS3" s="253"/>
      <c r="MT3" s="253"/>
      <c r="MU3" s="253"/>
      <c r="MV3" s="253"/>
      <c r="MW3" s="253"/>
      <c r="MX3" s="253"/>
      <c r="MY3" s="253"/>
      <c r="MZ3" s="253"/>
      <c r="NA3" s="253"/>
      <c r="NB3" s="253"/>
      <c r="NC3" s="253"/>
      <c r="ND3" s="253"/>
      <c r="NE3" s="253"/>
      <c r="NF3" s="253"/>
      <c r="NG3" s="253"/>
      <c r="NH3" s="253"/>
      <c r="NI3" s="253"/>
      <c r="NJ3" s="253"/>
      <c r="NK3" s="253"/>
      <c r="NL3" s="253"/>
      <c r="NM3" s="253"/>
      <c r="NN3" s="253"/>
      <c r="NO3" s="253"/>
      <c r="NP3" s="253"/>
      <c r="NQ3" s="253"/>
      <c r="NR3" s="253"/>
      <c r="NS3" s="253"/>
      <c r="NT3" s="253"/>
      <c r="NU3" s="253"/>
      <c r="NV3" s="253"/>
      <c r="NW3" s="253"/>
      <c r="NX3" s="253"/>
      <c r="NY3" s="253"/>
      <c r="NZ3" s="253"/>
      <c r="OA3" s="253"/>
      <c r="OB3" s="253"/>
      <c r="OC3" s="253"/>
      <c r="OD3" s="253"/>
      <c r="OE3" s="253"/>
      <c r="OF3" s="253"/>
      <c r="OG3" s="253"/>
      <c r="OH3" s="254"/>
      <c r="OI3" s="244" t="s">
        <v>92</v>
      </c>
      <c r="OJ3" s="245"/>
    </row>
    <row r="4" spans="1:411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82" t="s">
        <v>62</v>
      </c>
      <c r="AN4" s="82" t="s">
        <v>62</v>
      </c>
      <c r="AO4" s="82" t="s">
        <v>62</v>
      </c>
      <c r="AP4" s="82" t="s">
        <v>62</v>
      </c>
      <c r="AQ4" s="82" t="s">
        <v>62</v>
      </c>
      <c r="AR4" s="82" t="s">
        <v>62</v>
      </c>
      <c r="AS4" s="82" t="s">
        <v>62</v>
      </c>
      <c r="AT4" s="82" t="s">
        <v>62</v>
      </c>
      <c r="AU4" s="82" t="s">
        <v>62</v>
      </c>
      <c r="AV4" s="82" t="s">
        <v>62</v>
      </c>
      <c r="AW4" s="82" t="s">
        <v>62</v>
      </c>
      <c r="AX4" s="82" t="s">
        <v>62</v>
      </c>
      <c r="AY4" s="82" t="s">
        <v>62</v>
      </c>
      <c r="AZ4" s="82" t="s">
        <v>62</v>
      </c>
      <c r="BA4" s="82" t="s">
        <v>62</v>
      </c>
      <c r="BB4" s="82" t="s">
        <v>62</v>
      </c>
      <c r="BC4" s="82" t="s">
        <v>62</v>
      </c>
      <c r="BD4" s="82" t="s">
        <v>62</v>
      </c>
      <c r="BE4" s="82" t="s">
        <v>62</v>
      </c>
      <c r="BF4" s="82" t="s">
        <v>62</v>
      </c>
      <c r="BG4" s="82" t="s">
        <v>62</v>
      </c>
      <c r="BH4" s="82" t="s">
        <v>62</v>
      </c>
      <c r="BI4" s="82" t="s">
        <v>62</v>
      </c>
      <c r="BJ4" s="83" t="s">
        <v>63</v>
      </c>
      <c r="BK4" s="83" t="s">
        <v>63</v>
      </c>
      <c r="BL4" s="83" t="s">
        <v>63</v>
      </c>
      <c r="BM4" s="84" t="s">
        <v>64</v>
      </c>
      <c r="BN4" s="84" t="s">
        <v>64</v>
      </c>
      <c r="BO4" s="84" t="s">
        <v>64</v>
      </c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75"/>
      <c r="OJ4" s="75"/>
    </row>
    <row r="5" spans="1:411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64" t="s">
        <v>123</v>
      </c>
      <c r="AN5" s="64" t="s">
        <v>123</v>
      </c>
      <c r="AO5" s="65" t="s">
        <v>122</v>
      </c>
      <c r="AP5" s="65" t="s">
        <v>122</v>
      </c>
      <c r="AQ5" s="65" t="s">
        <v>122</v>
      </c>
      <c r="AR5" s="65" t="s">
        <v>122</v>
      </c>
      <c r="AS5" s="65" t="s">
        <v>122</v>
      </c>
      <c r="AT5" s="65" t="s">
        <v>122</v>
      </c>
      <c r="AU5" s="65" t="s">
        <v>122</v>
      </c>
      <c r="AV5" s="65" t="s">
        <v>122</v>
      </c>
      <c r="AW5" s="66" t="s">
        <v>124</v>
      </c>
      <c r="AX5" s="66" t="s">
        <v>124</v>
      </c>
      <c r="AY5" s="66" t="s">
        <v>124</v>
      </c>
      <c r="AZ5" s="66" t="s">
        <v>124</v>
      </c>
      <c r="BA5" s="66" t="s">
        <v>124</v>
      </c>
      <c r="BB5" s="66" t="s">
        <v>124</v>
      </c>
      <c r="BC5" s="66" t="s">
        <v>124</v>
      </c>
      <c r="BD5" s="67" t="s">
        <v>125</v>
      </c>
      <c r="BE5" s="67" t="s">
        <v>125</v>
      </c>
      <c r="BF5" s="67" t="s">
        <v>125</v>
      </c>
      <c r="BG5" s="35" t="s">
        <v>126</v>
      </c>
      <c r="BH5" s="96" t="s">
        <v>289</v>
      </c>
      <c r="BI5" s="96" t="s">
        <v>289</v>
      </c>
      <c r="BJ5" s="76"/>
      <c r="BK5" s="76"/>
      <c r="BL5" s="76"/>
      <c r="BM5" s="77"/>
      <c r="BN5" s="77"/>
      <c r="BO5" s="77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75"/>
      <c r="OJ5" s="75"/>
    </row>
    <row r="6" spans="1:411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86">
        <v>3</v>
      </c>
      <c r="AN6" s="86">
        <v>1</v>
      </c>
      <c r="AO6" s="86">
        <v>3</v>
      </c>
      <c r="AP6" s="86">
        <v>3</v>
      </c>
      <c r="AQ6" s="86">
        <v>3</v>
      </c>
      <c r="AR6" s="86">
        <v>3</v>
      </c>
      <c r="AS6" s="86">
        <v>3</v>
      </c>
      <c r="AT6" s="86">
        <v>3</v>
      </c>
      <c r="AU6" s="86">
        <v>3</v>
      </c>
      <c r="AV6" s="86">
        <v>3</v>
      </c>
      <c r="AW6" s="86">
        <v>3</v>
      </c>
      <c r="AX6" s="86">
        <v>3</v>
      </c>
      <c r="AY6" s="86">
        <v>3</v>
      </c>
      <c r="AZ6" s="86">
        <v>3</v>
      </c>
      <c r="BA6" s="86">
        <v>3</v>
      </c>
      <c r="BB6" s="86">
        <v>3</v>
      </c>
      <c r="BC6" s="86">
        <v>3</v>
      </c>
      <c r="BD6" s="86">
        <v>3</v>
      </c>
      <c r="BE6" s="86">
        <v>3</v>
      </c>
      <c r="BF6" s="86">
        <v>3</v>
      </c>
      <c r="BG6" s="86">
        <v>3</v>
      </c>
      <c r="BH6" s="86">
        <v>3</v>
      </c>
      <c r="BI6" s="86">
        <v>3</v>
      </c>
      <c r="BJ6" s="86">
        <v>3</v>
      </c>
      <c r="BK6" s="86">
        <v>3</v>
      </c>
      <c r="BL6" s="86">
        <v>2</v>
      </c>
      <c r="BM6" s="86">
        <v>1</v>
      </c>
      <c r="BN6" s="86">
        <v>3</v>
      </c>
      <c r="BO6" s="86">
        <v>2</v>
      </c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75"/>
      <c r="OJ6" s="75"/>
    </row>
    <row r="7" spans="1:411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5" t="s">
        <v>77</v>
      </c>
      <c r="AC7" s="85" t="s">
        <v>77</v>
      </c>
      <c r="AD7" s="85" t="s">
        <v>77</v>
      </c>
      <c r="AE7" s="85" t="s">
        <v>77</v>
      </c>
      <c r="AF7" s="85" t="s">
        <v>77</v>
      </c>
      <c r="AG7" s="85" t="s">
        <v>77</v>
      </c>
      <c r="AH7" s="85" t="s">
        <v>77</v>
      </c>
      <c r="AI7" s="85" t="s">
        <v>77</v>
      </c>
      <c r="AJ7" s="85" t="s">
        <v>77</v>
      </c>
      <c r="AK7" s="85" t="s">
        <v>77</v>
      </c>
      <c r="AL7" s="85" t="s">
        <v>77</v>
      </c>
      <c r="AM7" s="78" t="s">
        <v>78</v>
      </c>
      <c r="AN7" s="78" t="s">
        <v>78</v>
      </c>
      <c r="AO7" s="78" t="s">
        <v>78</v>
      </c>
      <c r="AP7" s="78" t="s">
        <v>78</v>
      </c>
      <c r="AQ7" s="78" t="s">
        <v>78</v>
      </c>
      <c r="AR7" s="78" t="s">
        <v>78</v>
      </c>
      <c r="AS7" s="78" t="s">
        <v>78</v>
      </c>
      <c r="AT7" s="78" t="s">
        <v>78</v>
      </c>
      <c r="AU7" s="78" t="s">
        <v>78</v>
      </c>
      <c r="AV7" s="39" t="s">
        <v>78</v>
      </c>
      <c r="AW7" s="39" t="s">
        <v>78</v>
      </c>
      <c r="AX7" s="39" t="s">
        <v>78</v>
      </c>
      <c r="AY7" s="39" t="s">
        <v>78</v>
      </c>
      <c r="AZ7" s="39" t="s">
        <v>78</v>
      </c>
      <c r="BA7" s="39" t="s">
        <v>78</v>
      </c>
      <c r="BB7" s="39" t="s">
        <v>78</v>
      </c>
      <c r="BC7" s="39" t="s">
        <v>78</v>
      </c>
      <c r="BD7" s="39" t="s">
        <v>78</v>
      </c>
      <c r="BE7" s="39" t="s">
        <v>78</v>
      </c>
      <c r="BF7" s="39" t="s">
        <v>78</v>
      </c>
      <c r="BG7" s="39" t="s">
        <v>78</v>
      </c>
      <c r="BH7" s="39" t="s">
        <v>78</v>
      </c>
      <c r="BI7" s="39" t="s">
        <v>78</v>
      </c>
      <c r="BJ7" s="39" t="s">
        <v>78</v>
      </c>
      <c r="BK7" s="39" t="s">
        <v>78</v>
      </c>
      <c r="BL7" s="39" t="s">
        <v>78</v>
      </c>
      <c r="BM7" s="39" t="s">
        <v>78</v>
      </c>
      <c r="BN7" s="39" t="s">
        <v>78</v>
      </c>
      <c r="BO7" s="39" t="s">
        <v>78</v>
      </c>
      <c r="BP7" s="87" t="s">
        <v>91</v>
      </c>
      <c r="BQ7" s="87" t="s">
        <v>91</v>
      </c>
      <c r="BR7" s="87" t="s">
        <v>91</v>
      </c>
      <c r="BS7" s="87" t="s">
        <v>91</v>
      </c>
      <c r="BT7" s="87" t="s">
        <v>91</v>
      </c>
      <c r="BU7" s="87" t="s">
        <v>91</v>
      </c>
      <c r="BV7" s="87" t="s">
        <v>91</v>
      </c>
      <c r="BW7" s="87" t="s">
        <v>91</v>
      </c>
      <c r="BX7" s="87" t="s">
        <v>91</v>
      </c>
      <c r="BY7" s="87" t="s">
        <v>91</v>
      </c>
      <c r="BZ7" s="87" t="s">
        <v>91</v>
      </c>
      <c r="CA7" s="87" t="s">
        <v>91</v>
      </c>
      <c r="CB7" s="87" t="s">
        <v>91</v>
      </c>
      <c r="CC7" s="87" t="s">
        <v>91</v>
      </c>
      <c r="CD7" s="87" t="s">
        <v>91</v>
      </c>
      <c r="CE7" s="87" t="s">
        <v>91</v>
      </c>
      <c r="CF7" s="87" t="s">
        <v>91</v>
      </c>
      <c r="CG7" s="87" t="s">
        <v>91</v>
      </c>
      <c r="CH7" s="87" t="s">
        <v>91</v>
      </c>
      <c r="CI7" s="87" t="s">
        <v>91</v>
      </c>
      <c r="CJ7" s="87" t="s">
        <v>91</v>
      </c>
      <c r="CK7" s="87" t="s">
        <v>91</v>
      </c>
      <c r="CL7" s="87" t="s">
        <v>91</v>
      </c>
      <c r="CM7" s="87" t="s">
        <v>91</v>
      </c>
      <c r="CN7" s="87" t="s">
        <v>91</v>
      </c>
      <c r="CO7" s="87" t="s">
        <v>91</v>
      </c>
      <c r="CP7" s="87" t="s">
        <v>91</v>
      </c>
      <c r="CQ7" s="87" t="s">
        <v>91</v>
      </c>
      <c r="CR7" s="87" t="s">
        <v>91</v>
      </c>
      <c r="CS7" s="88" t="s">
        <v>79</v>
      </c>
      <c r="CT7" s="88" t="s">
        <v>79</v>
      </c>
      <c r="CU7" s="88" t="s">
        <v>79</v>
      </c>
      <c r="CV7" s="88" t="s">
        <v>79</v>
      </c>
      <c r="CW7" s="88" t="s">
        <v>79</v>
      </c>
      <c r="CX7" s="88" t="s">
        <v>79</v>
      </c>
      <c r="CY7" s="88" t="s">
        <v>79</v>
      </c>
      <c r="CZ7" s="88" t="s">
        <v>79</v>
      </c>
      <c r="DA7" s="88" t="s">
        <v>79</v>
      </c>
      <c r="DB7" s="88" t="s">
        <v>79</v>
      </c>
      <c r="DC7" s="88" t="s">
        <v>79</v>
      </c>
      <c r="DD7" s="88" t="s">
        <v>79</v>
      </c>
      <c r="DE7" s="88" t="s">
        <v>79</v>
      </c>
      <c r="DF7" s="88" t="s">
        <v>79</v>
      </c>
      <c r="DG7" s="88" t="s">
        <v>79</v>
      </c>
      <c r="DH7" s="88" t="s">
        <v>79</v>
      </c>
      <c r="DI7" s="88" t="s">
        <v>79</v>
      </c>
      <c r="DJ7" s="88" t="s">
        <v>79</v>
      </c>
      <c r="DK7" s="88" t="s">
        <v>79</v>
      </c>
      <c r="DL7" s="88" t="s">
        <v>79</v>
      </c>
      <c r="DM7" s="88" t="s">
        <v>79</v>
      </c>
      <c r="DN7" s="88" t="s">
        <v>79</v>
      </c>
      <c r="DO7" s="88" t="s">
        <v>79</v>
      </c>
      <c r="DP7" s="88" t="s">
        <v>79</v>
      </c>
      <c r="DQ7" s="88" t="s">
        <v>79</v>
      </c>
      <c r="DR7" s="88" t="s">
        <v>79</v>
      </c>
      <c r="DS7" s="88" t="s">
        <v>79</v>
      </c>
      <c r="DT7" s="88" t="s">
        <v>79</v>
      </c>
      <c r="DU7" s="88" t="s">
        <v>79</v>
      </c>
      <c r="DV7" s="88" t="s">
        <v>79</v>
      </c>
      <c r="DW7" s="88" t="s">
        <v>79</v>
      </c>
      <c r="DX7" s="88" t="s">
        <v>79</v>
      </c>
      <c r="DY7" s="88" t="s">
        <v>79</v>
      </c>
      <c r="DZ7" s="88" t="s">
        <v>79</v>
      </c>
      <c r="EA7" s="88" t="s">
        <v>79</v>
      </c>
      <c r="EB7" s="88" t="s">
        <v>79</v>
      </c>
      <c r="EC7" s="88" t="s">
        <v>79</v>
      </c>
      <c r="ED7" s="88" t="s">
        <v>79</v>
      </c>
      <c r="EE7" s="88" t="s">
        <v>79</v>
      </c>
      <c r="EF7" s="88" t="s">
        <v>79</v>
      </c>
      <c r="EG7" s="88" t="s">
        <v>79</v>
      </c>
      <c r="EH7" s="88" t="s">
        <v>79</v>
      </c>
      <c r="EI7" s="88" t="s">
        <v>79</v>
      </c>
      <c r="EJ7" s="88" t="s">
        <v>79</v>
      </c>
      <c r="EK7" s="88" t="s">
        <v>79</v>
      </c>
      <c r="EL7" s="88" t="s">
        <v>79</v>
      </c>
      <c r="EM7" s="88" t="s">
        <v>79</v>
      </c>
      <c r="EN7" s="88" t="s">
        <v>79</v>
      </c>
      <c r="EO7" s="88" t="s">
        <v>79</v>
      </c>
      <c r="EP7" s="88" t="s">
        <v>79</v>
      </c>
      <c r="EQ7" s="88" t="s">
        <v>79</v>
      </c>
      <c r="ER7" s="88" t="s">
        <v>79</v>
      </c>
      <c r="ES7" s="88" t="s">
        <v>79</v>
      </c>
      <c r="ET7" s="88" t="s">
        <v>79</v>
      </c>
      <c r="EU7" s="88" t="s">
        <v>79</v>
      </c>
      <c r="EV7" s="88" t="s">
        <v>79</v>
      </c>
      <c r="EW7" s="88" t="s">
        <v>79</v>
      </c>
      <c r="EX7" s="88" t="s">
        <v>79</v>
      </c>
      <c r="EY7" s="88" t="s">
        <v>79</v>
      </c>
      <c r="EZ7" s="88" t="s">
        <v>79</v>
      </c>
      <c r="FA7" s="88" t="s">
        <v>79</v>
      </c>
      <c r="FB7" s="88" t="s">
        <v>79</v>
      </c>
      <c r="FC7" s="88" t="s">
        <v>79</v>
      </c>
      <c r="FD7" s="88" t="s">
        <v>79</v>
      </c>
      <c r="FE7" s="88" t="s">
        <v>79</v>
      </c>
      <c r="FF7" s="88" t="s">
        <v>79</v>
      </c>
      <c r="FG7" s="88" t="s">
        <v>79</v>
      </c>
      <c r="FH7" s="88" t="s">
        <v>79</v>
      </c>
      <c r="FI7" s="88" t="s">
        <v>79</v>
      </c>
      <c r="FJ7" s="88" t="s">
        <v>79</v>
      </c>
      <c r="FK7" s="88" t="s">
        <v>79</v>
      </c>
      <c r="FL7" s="88" t="s">
        <v>79</v>
      </c>
      <c r="FM7" s="88" t="s">
        <v>79</v>
      </c>
      <c r="FN7" s="88" t="s">
        <v>79</v>
      </c>
      <c r="FO7" s="88" t="s">
        <v>79</v>
      </c>
      <c r="FP7" s="88" t="s">
        <v>79</v>
      </c>
      <c r="FQ7" s="88" t="s">
        <v>79</v>
      </c>
      <c r="FR7" s="88" t="s">
        <v>79</v>
      </c>
      <c r="FS7" s="88" t="s">
        <v>79</v>
      </c>
      <c r="FT7" s="88" t="s">
        <v>79</v>
      </c>
      <c r="FU7" s="88" t="s">
        <v>79</v>
      </c>
      <c r="FV7" s="88" t="s">
        <v>79</v>
      </c>
      <c r="FW7" s="88" t="s">
        <v>79</v>
      </c>
      <c r="FX7" s="88" t="s">
        <v>79</v>
      </c>
      <c r="FY7" s="88" t="s">
        <v>79</v>
      </c>
      <c r="FZ7" s="88" t="s">
        <v>79</v>
      </c>
      <c r="GA7" s="88" t="s">
        <v>79</v>
      </c>
      <c r="GB7" s="88" t="s">
        <v>79</v>
      </c>
      <c r="GC7" s="88" t="s">
        <v>79</v>
      </c>
      <c r="GD7" s="88" t="s">
        <v>79</v>
      </c>
      <c r="GE7" s="88" t="s">
        <v>79</v>
      </c>
      <c r="GF7" s="88" t="s">
        <v>79</v>
      </c>
      <c r="GG7" s="88" t="s">
        <v>79</v>
      </c>
      <c r="GH7" s="88" t="s">
        <v>79</v>
      </c>
      <c r="GI7" s="88" t="s">
        <v>79</v>
      </c>
      <c r="GJ7" s="88" t="s">
        <v>79</v>
      </c>
      <c r="GK7" s="88" t="s">
        <v>79</v>
      </c>
      <c r="GL7" s="88" t="s">
        <v>79</v>
      </c>
      <c r="GM7" s="88" t="s">
        <v>79</v>
      </c>
      <c r="GN7" s="88" t="s">
        <v>79</v>
      </c>
      <c r="GO7" s="88" t="s">
        <v>79</v>
      </c>
      <c r="GP7" s="88" t="s">
        <v>79</v>
      </c>
      <c r="GQ7" s="88" t="s">
        <v>79</v>
      </c>
      <c r="GR7" s="88" t="s">
        <v>79</v>
      </c>
      <c r="GS7" s="88" t="s">
        <v>79</v>
      </c>
      <c r="GT7" s="88" t="s">
        <v>79</v>
      </c>
      <c r="GU7" s="88" t="s">
        <v>79</v>
      </c>
      <c r="GV7" s="88" t="s">
        <v>79</v>
      </c>
      <c r="GW7" s="88" t="s">
        <v>79</v>
      </c>
      <c r="GX7" s="88" t="s">
        <v>79</v>
      </c>
      <c r="GY7" s="88" t="s">
        <v>79</v>
      </c>
      <c r="GZ7" s="88" t="s">
        <v>79</v>
      </c>
      <c r="HA7" s="88" t="s">
        <v>79</v>
      </c>
      <c r="HB7" s="88" t="s">
        <v>79</v>
      </c>
      <c r="HC7" s="88" t="s">
        <v>79</v>
      </c>
      <c r="HD7" s="88" t="s">
        <v>79</v>
      </c>
      <c r="HE7" s="88" t="s">
        <v>79</v>
      </c>
      <c r="HF7" s="88" t="s">
        <v>79</v>
      </c>
      <c r="HG7" s="88" t="s">
        <v>79</v>
      </c>
      <c r="HH7" s="88" t="s">
        <v>79</v>
      </c>
      <c r="HI7" s="88" t="s">
        <v>79</v>
      </c>
      <c r="HJ7" s="88" t="s">
        <v>79</v>
      </c>
      <c r="HK7" s="88" t="s">
        <v>79</v>
      </c>
      <c r="HL7" s="88" t="s">
        <v>79</v>
      </c>
      <c r="HM7" s="88" t="s">
        <v>79</v>
      </c>
      <c r="HN7" s="88" t="s">
        <v>79</v>
      </c>
      <c r="HO7" s="88" t="s">
        <v>79</v>
      </c>
      <c r="HP7" s="88" t="s">
        <v>79</v>
      </c>
      <c r="HQ7" s="88"/>
      <c r="HR7" s="88" t="s">
        <v>79</v>
      </c>
      <c r="HS7" s="88" t="s">
        <v>79</v>
      </c>
      <c r="HT7" s="88" t="s">
        <v>79</v>
      </c>
      <c r="HU7" s="88" t="s">
        <v>79</v>
      </c>
      <c r="HV7" s="88" t="s">
        <v>79</v>
      </c>
      <c r="HW7" s="88" t="s">
        <v>79</v>
      </c>
      <c r="HX7" s="88" t="s">
        <v>79</v>
      </c>
      <c r="HY7" s="88" t="s">
        <v>79</v>
      </c>
      <c r="HZ7" s="88" t="s">
        <v>79</v>
      </c>
      <c r="IA7" s="88" t="s">
        <v>79</v>
      </c>
      <c r="IB7" s="88" t="s">
        <v>79</v>
      </c>
      <c r="IC7" s="88" t="s">
        <v>79</v>
      </c>
      <c r="ID7" s="88" t="s">
        <v>79</v>
      </c>
      <c r="IE7" s="88" t="s">
        <v>79</v>
      </c>
      <c r="IF7" s="88" t="s">
        <v>79</v>
      </c>
      <c r="IG7" s="88" t="s">
        <v>79</v>
      </c>
      <c r="IH7" s="88" t="s">
        <v>79</v>
      </c>
      <c r="II7" s="88" t="s">
        <v>79</v>
      </c>
      <c r="IJ7" s="88" t="s">
        <v>79</v>
      </c>
      <c r="IK7" s="88" t="s">
        <v>79</v>
      </c>
      <c r="IL7" s="88" t="s">
        <v>79</v>
      </c>
      <c r="IM7" s="88" t="s">
        <v>79</v>
      </c>
      <c r="IN7" s="88" t="s">
        <v>79</v>
      </c>
      <c r="IO7" s="88" t="s">
        <v>79</v>
      </c>
      <c r="IP7" s="88" t="s">
        <v>79</v>
      </c>
      <c r="IQ7" s="88" t="s">
        <v>79</v>
      </c>
      <c r="IR7" s="88" t="s">
        <v>79</v>
      </c>
      <c r="IS7" s="88" t="s">
        <v>79</v>
      </c>
      <c r="IT7" s="88" t="s">
        <v>79</v>
      </c>
      <c r="IU7" s="88" t="s">
        <v>79</v>
      </c>
      <c r="IV7" s="88" t="s">
        <v>79</v>
      </c>
      <c r="IW7" s="88" t="s">
        <v>79</v>
      </c>
      <c r="IX7" s="88" t="s">
        <v>79</v>
      </c>
      <c r="IY7" s="88" t="s">
        <v>79</v>
      </c>
      <c r="IZ7" s="88" t="s">
        <v>79</v>
      </c>
      <c r="JA7" s="88" t="s">
        <v>79</v>
      </c>
      <c r="JB7" s="88" t="s">
        <v>79</v>
      </c>
      <c r="JC7" s="88" t="s">
        <v>79</v>
      </c>
      <c r="JD7" s="88" t="s">
        <v>79</v>
      </c>
      <c r="JE7" s="88" t="s">
        <v>79</v>
      </c>
      <c r="JF7" s="88" t="s">
        <v>79</v>
      </c>
      <c r="JG7" s="88" t="s">
        <v>79</v>
      </c>
      <c r="JH7" s="88" t="s">
        <v>79</v>
      </c>
      <c r="JI7" s="88" t="s">
        <v>79</v>
      </c>
      <c r="JJ7" s="88" t="s">
        <v>79</v>
      </c>
      <c r="JK7" s="88" t="s">
        <v>79</v>
      </c>
      <c r="JL7" s="88" t="s">
        <v>79</v>
      </c>
      <c r="JM7" s="88" t="s">
        <v>79</v>
      </c>
      <c r="JN7" s="88" t="s">
        <v>79</v>
      </c>
      <c r="JO7" s="88" t="s">
        <v>79</v>
      </c>
      <c r="JP7" s="88" t="s">
        <v>79</v>
      </c>
      <c r="JQ7" s="88" t="s">
        <v>79</v>
      </c>
      <c r="JR7" s="88" t="s">
        <v>79</v>
      </c>
      <c r="JS7" s="88" t="s">
        <v>79</v>
      </c>
      <c r="JT7" s="88" t="s">
        <v>79</v>
      </c>
      <c r="JU7" s="88" t="s">
        <v>79</v>
      </c>
      <c r="JV7" s="88" t="s">
        <v>79</v>
      </c>
      <c r="JW7" s="88" t="s">
        <v>79</v>
      </c>
      <c r="JX7" s="88" t="s">
        <v>79</v>
      </c>
      <c r="JY7" s="88" t="s">
        <v>79</v>
      </c>
      <c r="JZ7" s="88" t="s">
        <v>79</v>
      </c>
      <c r="KA7" s="88" t="s">
        <v>79</v>
      </c>
      <c r="KB7" s="88" t="s">
        <v>79</v>
      </c>
      <c r="KC7" s="88" t="s">
        <v>79</v>
      </c>
      <c r="KD7" s="88" t="s">
        <v>79</v>
      </c>
      <c r="KE7" s="88" t="s">
        <v>79</v>
      </c>
      <c r="KF7" s="88" t="s">
        <v>79</v>
      </c>
      <c r="KG7" s="88" t="s">
        <v>79</v>
      </c>
      <c r="KH7" s="88" t="s">
        <v>79</v>
      </c>
      <c r="KI7" s="88" t="s">
        <v>79</v>
      </c>
      <c r="KJ7" s="88" t="s">
        <v>79</v>
      </c>
      <c r="KK7" s="88" t="s">
        <v>79</v>
      </c>
      <c r="KL7" s="88" t="s">
        <v>79</v>
      </c>
      <c r="KM7" s="88" t="s">
        <v>79</v>
      </c>
      <c r="KN7" s="88" t="s">
        <v>79</v>
      </c>
      <c r="KO7" s="88" t="s">
        <v>79</v>
      </c>
      <c r="KP7" s="88" t="s">
        <v>79</v>
      </c>
      <c r="KQ7" s="88" t="s">
        <v>79</v>
      </c>
      <c r="KR7" s="88" t="s">
        <v>79</v>
      </c>
      <c r="KS7" s="88" t="s">
        <v>79</v>
      </c>
      <c r="KT7" s="88" t="s">
        <v>79</v>
      </c>
      <c r="KU7" s="88" t="s">
        <v>79</v>
      </c>
      <c r="KV7" s="88" t="s">
        <v>79</v>
      </c>
      <c r="KW7" s="88" t="s">
        <v>79</v>
      </c>
      <c r="KX7" s="88" t="s">
        <v>79</v>
      </c>
      <c r="KY7" s="88" t="s">
        <v>79</v>
      </c>
      <c r="KZ7" s="88" t="s">
        <v>79</v>
      </c>
      <c r="LA7" s="88" t="s">
        <v>79</v>
      </c>
      <c r="LB7" s="88" t="s">
        <v>79</v>
      </c>
      <c r="LC7" s="88" t="s">
        <v>79</v>
      </c>
      <c r="LD7" s="88" t="s">
        <v>79</v>
      </c>
      <c r="LE7" s="88" t="s">
        <v>79</v>
      </c>
      <c r="LF7" s="88" t="s">
        <v>79</v>
      </c>
      <c r="LG7" s="88" t="s">
        <v>79</v>
      </c>
      <c r="LH7" s="88" t="s">
        <v>79</v>
      </c>
      <c r="LI7" s="88" t="s">
        <v>79</v>
      </c>
      <c r="LJ7" s="88" t="s">
        <v>79</v>
      </c>
      <c r="LK7" s="88" t="s">
        <v>79</v>
      </c>
      <c r="LL7" s="88" t="s">
        <v>79</v>
      </c>
      <c r="LM7" s="88" t="s">
        <v>79</v>
      </c>
      <c r="LN7" s="88" t="s">
        <v>79</v>
      </c>
      <c r="LO7" s="88" t="s">
        <v>79</v>
      </c>
      <c r="LP7" s="88" t="s">
        <v>79</v>
      </c>
      <c r="LQ7" s="88" t="s">
        <v>79</v>
      </c>
      <c r="LR7" s="88" t="s">
        <v>79</v>
      </c>
      <c r="LS7" s="88" t="s">
        <v>79</v>
      </c>
      <c r="LT7" s="88" t="s">
        <v>79</v>
      </c>
      <c r="LU7" s="88" t="s">
        <v>79</v>
      </c>
      <c r="LV7" s="88" t="s">
        <v>79</v>
      </c>
      <c r="LW7" s="88" t="s">
        <v>79</v>
      </c>
      <c r="LX7" s="88" t="s">
        <v>79</v>
      </c>
      <c r="LY7" s="88" t="s">
        <v>79</v>
      </c>
      <c r="LZ7" s="88" t="s">
        <v>79</v>
      </c>
      <c r="MA7" s="88" t="s">
        <v>79</v>
      </c>
      <c r="MB7" s="88" t="s">
        <v>79</v>
      </c>
      <c r="MC7" s="88" t="s">
        <v>79</v>
      </c>
      <c r="MD7" s="88" t="s">
        <v>79</v>
      </c>
      <c r="ME7" s="88" t="s">
        <v>79</v>
      </c>
      <c r="MF7" s="88" t="s">
        <v>79</v>
      </c>
      <c r="MG7" s="88" t="s">
        <v>79</v>
      </c>
      <c r="MH7" s="88" t="s">
        <v>79</v>
      </c>
      <c r="MI7" s="88" t="s">
        <v>79</v>
      </c>
      <c r="MJ7" s="88" t="s">
        <v>79</v>
      </c>
      <c r="MK7" s="88" t="s">
        <v>79</v>
      </c>
      <c r="ML7" s="88" t="s">
        <v>79</v>
      </c>
      <c r="MM7" s="88" t="s">
        <v>79</v>
      </c>
      <c r="MN7" s="88" t="s">
        <v>79</v>
      </c>
      <c r="MO7" s="88" t="s">
        <v>79</v>
      </c>
      <c r="MP7" s="88" t="s">
        <v>79</v>
      </c>
      <c r="MQ7" s="88" t="s">
        <v>79</v>
      </c>
      <c r="MR7" s="88" t="s">
        <v>79</v>
      </c>
      <c r="MS7" s="238" t="s">
        <v>127</v>
      </c>
      <c r="MT7" s="238"/>
      <c r="MU7" s="238"/>
      <c r="MV7" s="89"/>
      <c r="MW7" s="89"/>
      <c r="MX7" s="89"/>
      <c r="MY7" s="89"/>
      <c r="MZ7" s="89"/>
      <c r="NA7" s="89"/>
      <c r="NB7" s="89"/>
      <c r="NC7" s="89"/>
      <c r="ND7" s="89"/>
      <c r="NE7" s="89"/>
      <c r="NF7" s="89"/>
      <c r="NG7" s="89"/>
      <c r="NH7" s="89"/>
      <c r="NI7" s="89"/>
      <c r="NJ7" s="89"/>
      <c r="NK7" s="89"/>
      <c r="NL7" s="89"/>
      <c r="NM7" s="89"/>
      <c r="NN7" s="89"/>
      <c r="NO7" s="89"/>
      <c r="NP7" s="89"/>
      <c r="NQ7" s="89"/>
      <c r="NR7" s="89"/>
      <c r="NS7" s="89"/>
      <c r="NT7" s="89"/>
      <c r="NU7" s="89"/>
      <c r="NV7" s="89"/>
      <c r="NW7" s="89"/>
      <c r="NX7" s="89"/>
      <c r="NY7" s="89"/>
      <c r="NZ7" s="89"/>
      <c r="OA7" s="89"/>
      <c r="OB7" s="89"/>
      <c r="OC7" s="89"/>
      <c r="OD7" s="89"/>
      <c r="OE7" s="89"/>
      <c r="OF7" s="89"/>
      <c r="OG7" s="89"/>
      <c r="OH7" s="89"/>
      <c r="OI7" s="89"/>
      <c r="OJ7" s="89"/>
      <c r="OK7" s="243" t="s">
        <v>116</v>
      </c>
      <c r="OL7" s="243"/>
      <c r="OM7" s="243"/>
      <c r="ON7" s="243"/>
      <c r="OO7" s="243"/>
      <c r="OP7" s="243"/>
    </row>
    <row r="8" spans="1:411" ht="15" customHeight="1" x14ac:dyDescent="0.25">
      <c r="D8" s="239" t="s">
        <v>2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40"/>
      <c r="P8" s="239" t="s">
        <v>14</v>
      </c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40"/>
      <c r="AB8" s="79" t="s">
        <v>62</v>
      </c>
      <c r="AC8" s="79" t="s">
        <v>62</v>
      </c>
      <c r="AD8" s="79" t="s">
        <v>62</v>
      </c>
      <c r="AE8" s="79" t="s">
        <v>62</v>
      </c>
      <c r="AF8" s="79" t="s">
        <v>62</v>
      </c>
      <c r="AG8" s="79" t="s">
        <v>63</v>
      </c>
      <c r="AH8" s="79" t="s">
        <v>63</v>
      </c>
      <c r="AI8" s="79" t="s">
        <v>63</v>
      </c>
      <c r="AJ8" s="79" t="s">
        <v>64</v>
      </c>
      <c r="AK8" s="79" t="s">
        <v>64</v>
      </c>
      <c r="AL8" s="79" t="s">
        <v>64</v>
      </c>
      <c r="AM8" s="23" t="s">
        <v>62</v>
      </c>
      <c r="AN8" s="23" t="s">
        <v>62</v>
      </c>
      <c r="AO8" s="23" t="s">
        <v>62</v>
      </c>
      <c r="AP8" s="23" t="s">
        <v>62</v>
      </c>
      <c r="AQ8" s="23" t="s">
        <v>62</v>
      </c>
      <c r="AR8" s="23" t="s">
        <v>62</v>
      </c>
      <c r="AS8" s="23" t="s">
        <v>62</v>
      </c>
      <c r="AT8" s="23" t="s">
        <v>62</v>
      </c>
      <c r="AU8" s="23" t="s">
        <v>62</v>
      </c>
      <c r="AV8" s="23" t="s">
        <v>62</v>
      </c>
      <c r="AW8" s="23" t="s">
        <v>62</v>
      </c>
      <c r="AX8" s="23" t="s">
        <v>62</v>
      </c>
      <c r="AY8" s="23" t="s">
        <v>62</v>
      </c>
      <c r="AZ8" s="23" t="s">
        <v>62</v>
      </c>
      <c r="BA8" s="23" t="s">
        <v>62</v>
      </c>
      <c r="BB8" s="23" t="s">
        <v>62</v>
      </c>
      <c r="BC8" s="23" t="s">
        <v>62</v>
      </c>
      <c r="BD8" s="23" t="s">
        <v>62</v>
      </c>
      <c r="BE8" s="23" t="s">
        <v>62</v>
      </c>
      <c r="BF8" s="23" t="s">
        <v>62</v>
      </c>
      <c r="BG8" s="23" t="s">
        <v>62</v>
      </c>
      <c r="BH8" s="23" t="s">
        <v>62</v>
      </c>
      <c r="BI8" s="23" t="s">
        <v>62</v>
      </c>
      <c r="BJ8" s="23" t="s">
        <v>63</v>
      </c>
      <c r="BK8" s="23" t="s">
        <v>63</v>
      </c>
      <c r="BL8" s="23" t="s">
        <v>63</v>
      </c>
      <c r="BM8" s="23" t="s">
        <v>64</v>
      </c>
      <c r="BN8" s="23" t="s">
        <v>64</v>
      </c>
      <c r="BO8" s="23" t="s">
        <v>64</v>
      </c>
      <c r="BP8" s="23" t="s">
        <v>62</v>
      </c>
      <c r="BQ8" s="23" t="s">
        <v>62</v>
      </c>
      <c r="BR8" s="23" t="s">
        <v>62</v>
      </c>
      <c r="BS8" s="23" t="s">
        <v>62</v>
      </c>
      <c r="BT8" s="23" t="s">
        <v>62</v>
      </c>
      <c r="BU8" s="23" t="s">
        <v>62</v>
      </c>
      <c r="BV8" s="23" t="s">
        <v>62</v>
      </c>
      <c r="BW8" s="23" t="s">
        <v>62</v>
      </c>
      <c r="BX8" s="23" t="s">
        <v>62</v>
      </c>
      <c r="BY8" s="23" t="s">
        <v>62</v>
      </c>
      <c r="BZ8" s="23" t="s">
        <v>62</v>
      </c>
      <c r="CA8" s="23" t="s">
        <v>62</v>
      </c>
      <c r="CB8" s="23" t="s">
        <v>62</v>
      </c>
      <c r="CC8" s="23" t="s">
        <v>62</v>
      </c>
      <c r="CD8" s="23" t="s">
        <v>62</v>
      </c>
      <c r="CE8" s="23" t="s">
        <v>62</v>
      </c>
      <c r="CF8" s="23" t="s">
        <v>62</v>
      </c>
      <c r="CG8" s="23" t="s">
        <v>62</v>
      </c>
      <c r="CH8" s="23" t="s">
        <v>62</v>
      </c>
      <c r="CI8" s="23" t="s">
        <v>62</v>
      </c>
      <c r="CJ8" s="23" t="s">
        <v>62</v>
      </c>
      <c r="CK8" s="23" t="s">
        <v>62</v>
      </c>
      <c r="CL8" s="23" t="s">
        <v>62</v>
      </c>
      <c r="CM8" s="23" t="s">
        <v>63</v>
      </c>
      <c r="CN8" s="23" t="s">
        <v>63</v>
      </c>
      <c r="CO8" s="23" t="s">
        <v>63</v>
      </c>
      <c r="CP8" s="23" t="s">
        <v>64</v>
      </c>
      <c r="CQ8" s="23" t="s">
        <v>64</v>
      </c>
      <c r="CR8" s="23" t="s">
        <v>64</v>
      </c>
      <c r="CS8" s="23" t="s">
        <v>62</v>
      </c>
      <c r="CT8" s="23" t="s">
        <v>62</v>
      </c>
      <c r="CU8" s="23" t="s">
        <v>62</v>
      </c>
      <c r="CV8" s="23" t="s">
        <v>62</v>
      </c>
      <c r="CW8" s="23" t="s">
        <v>62</v>
      </c>
      <c r="CX8" s="23" t="s">
        <v>62</v>
      </c>
      <c r="CY8" s="23" t="s">
        <v>62</v>
      </c>
      <c r="CZ8" s="23" t="s">
        <v>62</v>
      </c>
      <c r="DA8" s="23" t="s">
        <v>62</v>
      </c>
      <c r="DB8" s="23" t="s">
        <v>62</v>
      </c>
      <c r="DC8" s="23" t="s">
        <v>62</v>
      </c>
      <c r="DD8" s="23" t="s">
        <v>62</v>
      </c>
      <c r="DE8" s="23" t="s">
        <v>62</v>
      </c>
      <c r="DF8" s="23" t="s">
        <v>62</v>
      </c>
      <c r="DG8" s="23" t="s">
        <v>62</v>
      </c>
      <c r="DH8" s="23" t="s">
        <v>62</v>
      </c>
      <c r="DI8" s="23" t="s">
        <v>62</v>
      </c>
      <c r="DJ8" s="23" t="s">
        <v>62</v>
      </c>
      <c r="DK8" s="23" t="s">
        <v>62</v>
      </c>
      <c r="DL8" s="23" t="s">
        <v>62</v>
      </c>
      <c r="DM8" s="23" t="s">
        <v>62</v>
      </c>
      <c r="DN8" s="23" t="s">
        <v>62</v>
      </c>
      <c r="DO8" s="23" t="s">
        <v>62</v>
      </c>
      <c r="DP8" s="23" t="s">
        <v>62</v>
      </c>
      <c r="DQ8" s="23" t="s">
        <v>62</v>
      </c>
      <c r="DR8" s="23" t="s">
        <v>62</v>
      </c>
      <c r="DS8" s="23" t="s">
        <v>62</v>
      </c>
      <c r="DT8" s="23" t="s">
        <v>62</v>
      </c>
      <c r="DU8" s="23" t="s">
        <v>62</v>
      </c>
      <c r="DV8" s="23" t="s">
        <v>62</v>
      </c>
      <c r="DW8" s="23" t="s">
        <v>62</v>
      </c>
      <c r="DX8" s="23" t="s">
        <v>62</v>
      </c>
      <c r="DY8" s="23" t="s">
        <v>62</v>
      </c>
      <c r="DZ8" s="23" t="s">
        <v>62</v>
      </c>
      <c r="EA8" s="23" t="s">
        <v>62</v>
      </c>
      <c r="EB8" s="23" t="s">
        <v>62</v>
      </c>
      <c r="EC8" s="23" t="s">
        <v>62</v>
      </c>
      <c r="ED8" s="23" t="s">
        <v>62</v>
      </c>
      <c r="EE8" s="23" t="s">
        <v>62</v>
      </c>
      <c r="EF8" s="23" t="s">
        <v>62</v>
      </c>
      <c r="EG8" s="23" t="s">
        <v>62</v>
      </c>
      <c r="EH8" s="23" t="s">
        <v>62</v>
      </c>
      <c r="EI8" s="23" t="s">
        <v>62</v>
      </c>
      <c r="EJ8" s="23" t="s">
        <v>62</v>
      </c>
      <c r="EK8" s="23" t="s">
        <v>62</v>
      </c>
      <c r="EL8" s="23" t="s">
        <v>62</v>
      </c>
      <c r="EM8" s="23" t="s">
        <v>62</v>
      </c>
      <c r="EN8" s="23" t="s">
        <v>62</v>
      </c>
      <c r="EO8" s="23" t="s">
        <v>62</v>
      </c>
      <c r="EP8" s="23" t="s">
        <v>62</v>
      </c>
      <c r="EQ8" s="23" t="s">
        <v>62</v>
      </c>
      <c r="ER8" s="23" t="s">
        <v>62</v>
      </c>
      <c r="ES8" s="23" t="s">
        <v>62</v>
      </c>
      <c r="ET8" s="23" t="s">
        <v>62</v>
      </c>
      <c r="EU8" s="23" t="s">
        <v>62</v>
      </c>
      <c r="EV8" s="23" t="s">
        <v>62</v>
      </c>
      <c r="EW8" s="23" t="s">
        <v>62</v>
      </c>
      <c r="EX8" s="23" t="s">
        <v>62</v>
      </c>
      <c r="EY8" s="23" t="s">
        <v>62</v>
      </c>
      <c r="EZ8" s="23" t="s">
        <v>62</v>
      </c>
      <c r="FA8" s="23" t="s">
        <v>62</v>
      </c>
      <c r="FB8" s="23" t="s">
        <v>62</v>
      </c>
      <c r="FC8" s="23" t="s">
        <v>62</v>
      </c>
      <c r="FD8" s="23" t="s">
        <v>62</v>
      </c>
      <c r="FE8" s="23" t="s">
        <v>62</v>
      </c>
      <c r="FF8" s="23" t="s">
        <v>62</v>
      </c>
      <c r="FG8" s="23" t="s">
        <v>62</v>
      </c>
      <c r="FH8" s="23" t="s">
        <v>62</v>
      </c>
      <c r="FI8" s="23" t="s">
        <v>62</v>
      </c>
      <c r="FJ8" s="23" t="s">
        <v>62</v>
      </c>
      <c r="FK8" s="23" t="s">
        <v>62</v>
      </c>
      <c r="FL8" s="23" t="s">
        <v>62</v>
      </c>
      <c r="FM8" s="23" t="s">
        <v>62</v>
      </c>
      <c r="FN8" s="23" t="s">
        <v>62</v>
      </c>
      <c r="FO8" s="23" t="s">
        <v>62</v>
      </c>
      <c r="FP8" s="23" t="s">
        <v>62</v>
      </c>
      <c r="FQ8" s="23" t="s">
        <v>62</v>
      </c>
      <c r="FR8" s="23" t="s">
        <v>62</v>
      </c>
      <c r="FS8" s="23" t="s">
        <v>62</v>
      </c>
      <c r="FT8" s="23" t="s">
        <v>62</v>
      </c>
      <c r="FU8" s="23" t="s">
        <v>62</v>
      </c>
      <c r="FV8" s="23" t="s">
        <v>62</v>
      </c>
      <c r="FW8" s="23" t="s">
        <v>62</v>
      </c>
      <c r="FX8" s="23" t="s">
        <v>62</v>
      </c>
      <c r="FY8" s="23" t="s">
        <v>62</v>
      </c>
      <c r="FZ8" s="23" t="s">
        <v>62</v>
      </c>
      <c r="GA8" s="23" t="s">
        <v>62</v>
      </c>
      <c r="GB8" s="23" t="s">
        <v>62</v>
      </c>
      <c r="GC8" s="23" t="s">
        <v>62</v>
      </c>
      <c r="GD8" s="23" t="s">
        <v>62</v>
      </c>
      <c r="GE8" s="23" t="s">
        <v>62</v>
      </c>
      <c r="GF8" s="23" t="s">
        <v>62</v>
      </c>
      <c r="GG8" s="23" t="s">
        <v>62</v>
      </c>
      <c r="GH8" s="23" t="s">
        <v>62</v>
      </c>
      <c r="GI8" s="23" t="s">
        <v>62</v>
      </c>
      <c r="GJ8" s="23" t="s">
        <v>62</v>
      </c>
      <c r="GK8" s="23" t="s">
        <v>62</v>
      </c>
      <c r="GL8" s="23" t="s">
        <v>62</v>
      </c>
      <c r="GM8" s="23" t="s">
        <v>62</v>
      </c>
      <c r="GN8" s="23" t="s">
        <v>62</v>
      </c>
      <c r="GO8" s="23" t="s">
        <v>62</v>
      </c>
      <c r="GP8" s="23" t="s">
        <v>62</v>
      </c>
      <c r="GQ8" s="23" t="s">
        <v>62</v>
      </c>
      <c r="GR8" s="23" t="s">
        <v>62</v>
      </c>
      <c r="GS8" s="23" t="s">
        <v>62</v>
      </c>
      <c r="GT8" s="23" t="s">
        <v>62</v>
      </c>
      <c r="GU8" s="23" t="s">
        <v>62</v>
      </c>
      <c r="GV8" s="23" t="s">
        <v>62</v>
      </c>
      <c r="GW8" s="23" t="s">
        <v>62</v>
      </c>
      <c r="GX8" s="23" t="s">
        <v>62</v>
      </c>
      <c r="GY8" s="23" t="s">
        <v>62</v>
      </c>
      <c r="GZ8" s="23" t="s">
        <v>62</v>
      </c>
      <c r="HA8" s="23" t="s">
        <v>62</v>
      </c>
      <c r="HB8" s="23" t="s">
        <v>62</v>
      </c>
      <c r="HC8" s="23" t="s">
        <v>62</v>
      </c>
      <c r="HD8" s="23" t="s">
        <v>62</v>
      </c>
      <c r="HE8" s="23" t="s">
        <v>62</v>
      </c>
      <c r="HF8" s="23" t="s">
        <v>62</v>
      </c>
      <c r="HG8" s="23" t="s">
        <v>62</v>
      </c>
      <c r="HH8" s="23" t="s">
        <v>62</v>
      </c>
      <c r="HI8" s="23" t="s">
        <v>62</v>
      </c>
      <c r="HJ8" s="23" t="s">
        <v>62</v>
      </c>
      <c r="HK8" s="23" t="s">
        <v>62</v>
      </c>
      <c r="HL8" s="23" t="s">
        <v>62</v>
      </c>
      <c r="HM8" s="23" t="s">
        <v>62</v>
      </c>
      <c r="HN8" s="23" t="s">
        <v>62</v>
      </c>
      <c r="HO8" s="23" t="s">
        <v>62</v>
      </c>
      <c r="HP8" s="23" t="s">
        <v>62</v>
      </c>
      <c r="HQ8" s="23"/>
      <c r="HR8" s="23" t="s">
        <v>62</v>
      </c>
      <c r="HS8" s="23" t="s">
        <v>62</v>
      </c>
      <c r="HT8" s="23" t="s">
        <v>62</v>
      </c>
      <c r="HU8" s="23" t="s">
        <v>62</v>
      </c>
      <c r="HV8" s="23" t="s">
        <v>62</v>
      </c>
      <c r="HW8" s="23" t="s">
        <v>62</v>
      </c>
      <c r="HX8" s="23" t="s">
        <v>62</v>
      </c>
      <c r="HY8" s="23" t="s">
        <v>62</v>
      </c>
      <c r="HZ8" s="23" t="s">
        <v>62</v>
      </c>
      <c r="IA8" s="23" t="s">
        <v>62</v>
      </c>
      <c r="IB8" s="23" t="s">
        <v>62</v>
      </c>
      <c r="IC8" s="23" t="s">
        <v>62</v>
      </c>
      <c r="ID8" s="23" t="s">
        <v>62</v>
      </c>
      <c r="IE8" s="23" t="s">
        <v>62</v>
      </c>
      <c r="IF8" s="23" t="s">
        <v>62</v>
      </c>
      <c r="IG8" s="23" t="s">
        <v>62</v>
      </c>
      <c r="IH8" s="23" t="s">
        <v>62</v>
      </c>
      <c r="II8" s="23" t="s">
        <v>62</v>
      </c>
      <c r="IJ8" s="23" t="s">
        <v>62</v>
      </c>
      <c r="IK8" s="23" t="s">
        <v>62</v>
      </c>
      <c r="IL8" s="23" t="s">
        <v>62</v>
      </c>
      <c r="IM8" s="23" t="s">
        <v>62</v>
      </c>
      <c r="IN8" s="23" t="s">
        <v>62</v>
      </c>
      <c r="IO8" s="23" t="s">
        <v>62</v>
      </c>
      <c r="IP8" s="23" t="s">
        <v>62</v>
      </c>
      <c r="IQ8" s="23" t="s">
        <v>62</v>
      </c>
      <c r="IR8" s="23" t="s">
        <v>62</v>
      </c>
      <c r="IS8" s="23" t="s">
        <v>62</v>
      </c>
      <c r="IT8" s="23" t="s">
        <v>62</v>
      </c>
      <c r="IU8" s="23" t="s">
        <v>62</v>
      </c>
      <c r="IV8" s="23" t="s">
        <v>62</v>
      </c>
      <c r="IW8" s="23" t="s">
        <v>62</v>
      </c>
      <c r="IX8" s="23" t="s">
        <v>62</v>
      </c>
      <c r="IY8" s="23" t="s">
        <v>62</v>
      </c>
      <c r="IZ8" s="23" t="s">
        <v>62</v>
      </c>
      <c r="JA8" s="23" t="s">
        <v>62</v>
      </c>
      <c r="JB8" s="23" t="s">
        <v>62</v>
      </c>
      <c r="JC8" s="23" t="s">
        <v>62</v>
      </c>
      <c r="JD8" s="23" t="s">
        <v>62</v>
      </c>
      <c r="JE8" s="23" t="s">
        <v>62</v>
      </c>
      <c r="JF8" s="23" t="s">
        <v>62</v>
      </c>
      <c r="JG8" s="23" t="s">
        <v>62</v>
      </c>
      <c r="JH8" s="23" t="s">
        <v>62</v>
      </c>
      <c r="JI8" s="23" t="s">
        <v>62</v>
      </c>
      <c r="JJ8" s="23" t="s">
        <v>62</v>
      </c>
      <c r="JK8" s="23" t="s">
        <v>62</v>
      </c>
      <c r="JL8" s="23" t="s">
        <v>62</v>
      </c>
      <c r="JM8" s="23" t="s">
        <v>62</v>
      </c>
      <c r="JN8" s="23" t="s">
        <v>62</v>
      </c>
      <c r="JO8" s="23" t="s">
        <v>62</v>
      </c>
      <c r="JP8" s="23" t="s">
        <v>62</v>
      </c>
      <c r="JQ8" s="23" t="s">
        <v>62</v>
      </c>
      <c r="JR8" s="23" t="s">
        <v>62</v>
      </c>
      <c r="JS8" s="23" t="s">
        <v>62</v>
      </c>
      <c r="JT8" s="23" t="s">
        <v>62</v>
      </c>
      <c r="JU8" s="23" t="s">
        <v>62</v>
      </c>
      <c r="JV8" s="23" t="s">
        <v>62</v>
      </c>
      <c r="JW8" s="23" t="s">
        <v>62</v>
      </c>
      <c r="JX8" s="23" t="s">
        <v>62</v>
      </c>
      <c r="JY8" s="23" t="s">
        <v>62</v>
      </c>
      <c r="JZ8" s="23" t="s">
        <v>62</v>
      </c>
      <c r="KA8" s="23" t="s">
        <v>62</v>
      </c>
      <c r="KB8" s="23" t="s">
        <v>62</v>
      </c>
      <c r="KC8" s="23" t="s">
        <v>62</v>
      </c>
      <c r="KD8" s="23" t="s">
        <v>62</v>
      </c>
      <c r="KE8" s="23" t="s">
        <v>62</v>
      </c>
      <c r="KF8" s="23" t="s">
        <v>62</v>
      </c>
      <c r="KG8" s="23" t="s">
        <v>62</v>
      </c>
      <c r="KH8" s="23" t="s">
        <v>62</v>
      </c>
      <c r="KI8" s="23" t="s">
        <v>62</v>
      </c>
      <c r="KJ8" s="23" t="s">
        <v>62</v>
      </c>
      <c r="KK8" s="23" t="s">
        <v>62</v>
      </c>
      <c r="KL8" s="23" t="s">
        <v>62</v>
      </c>
      <c r="KM8" s="23" t="s">
        <v>62</v>
      </c>
      <c r="KN8" s="23" t="s">
        <v>62</v>
      </c>
      <c r="KO8" s="23" t="s">
        <v>62</v>
      </c>
      <c r="KP8" s="23" t="s">
        <v>62</v>
      </c>
      <c r="KQ8" s="23" t="s">
        <v>62</v>
      </c>
      <c r="KR8" s="23" t="s">
        <v>62</v>
      </c>
      <c r="KS8" s="23" t="s">
        <v>63</v>
      </c>
      <c r="KT8" s="23" t="s">
        <v>63</v>
      </c>
      <c r="KU8" s="23" t="s">
        <v>63</v>
      </c>
      <c r="KV8" s="23" t="s">
        <v>63</v>
      </c>
      <c r="KW8" s="23" t="s">
        <v>63</v>
      </c>
      <c r="KX8" s="23" t="s">
        <v>63</v>
      </c>
      <c r="KY8" s="23" t="s">
        <v>63</v>
      </c>
      <c r="KZ8" s="23" t="s">
        <v>63</v>
      </c>
      <c r="LA8" s="23" t="s">
        <v>63</v>
      </c>
      <c r="LB8" s="23" t="s">
        <v>63</v>
      </c>
      <c r="LC8" s="23" t="s">
        <v>63</v>
      </c>
      <c r="LD8" s="23" t="s">
        <v>63</v>
      </c>
      <c r="LE8" s="23" t="s">
        <v>63</v>
      </c>
      <c r="LF8" s="23" t="s">
        <v>63</v>
      </c>
      <c r="LG8" s="23" t="s">
        <v>63</v>
      </c>
      <c r="LH8" s="23" t="s">
        <v>63</v>
      </c>
      <c r="LI8" s="23" t="s">
        <v>63</v>
      </c>
      <c r="LJ8" s="23" t="s">
        <v>63</v>
      </c>
      <c r="LK8" s="23" t="s">
        <v>63</v>
      </c>
      <c r="LL8" s="23" t="s">
        <v>63</v>
      </c>
      <c r="LM8" s="23" t="s">
        <v>63</v>
      </c>
      <c r="LN8" s="23" t="s">
        <v>63</v>
      </c>
      <c r="LO8" s="23" t="s">
        <v>63</v>
      </c>
      <c r="LP8" s="23" t="s">
        <v>63</v>
      </c>
      <c r="LQ8" s="23" t="s">
        <v>63</v>
      </c>
      <c r="LR8" s="23" t="s">
        <v>63</v>
      </c>
      <c r="LS8" s="23" t="s">
        <v>63</v>
      </c>
      <c r="LT8" s="23" t="s">
        <v>63</v>
      </c>
      <c r="LU8" s="23" t="s">
        <v>64</v>
      </c>
      <c r="LV8" s="23" t="s">
        <v>64</v>
      </c>
      <c r="LW8" s="23" t="s">
        <v>64</v>
      </c>
      <c r="LX8" s="23" t="s">
        <v>64</v>
      </c>
      <c r="LY8" s="23" t="s">
        <v>64</v>
      </c>
      <c r="LZ8" s="23" t="s">
        <v>64</v>
      </c>
      <c r="MA8" s="23" t="s">
        <v>64</v>
      </c>
      <c r="MB8" s="23" t="s">
        <v>64</v>
      </c>
      <c r="MC8" s="23" t="s">
        <v>64</v>
      </c>
      <c r="MD8" s="23" t="s">
        <v>64</v>
      </c>
      <c r="ME8" s="23" t="s">
        <v>64</v>
      </c>
      <c r="MF8" s="23" t="s">
        <v>64</v>
      </c>
      <c r="MG8" s="23" t="s">
        <v>64</v>
      </c>
      <c r="MH8" s="23" t="s">
        <v>64</v>
      </c>
      <c r="MI8" s="23" t="s">
        <v>64</v>
      </c>
      <c r="MJ8" s="23" t="s">
        <v>64</v>
      </c>
      <c r="MK8" s="23" t="s">
        <v>64</v>
      </c>
      <c r="ML8" s="23" t="s">
        <v>64</v>
      </c>
      <c r="MM8" s="23" t="s">
        <v>64</v>
      </c>
      <c r="MN8" s="23" t="s">
        <v>64</v>
      </c>
      <c r="MO8" s="23" t="s">
        <v>64</v>
      </c>
      <c r="MP8" s="23" t="s">
        <v>64</v>
      </c>
      <c r="MQ8" s="23" t="s">
        <v>64</v>
      </c>
      <c r="MR8" s="23" t="s">
        <v>64</v>
      </c>
      <c r="MS8" s="238"/>
      <c r="MT8" s="238"/>
      <c r="MU8" s="238"/>
      <c r="MV8" s="95"/>
      <c r="MW8" s="239" t="s">
        <v>83</v>
      </c>
      <c r="MX8" s="239"/>
      <c r="MY8" s="239"/>
      <c r="MZ8" s="239"/>
      <c r="NA8" s="239" t="s">
        <v>84</v>
      </c>
      <c r="NB8" s="239"/>
      <c r="NC8" s="239"/>
      <c r="ND8" s="239"/>
      <c r="NE8" s="239" t="s">
        <v>85</v>
      </c>
      <c r="NF8" s="239"/>
      <c r="NG8" s="239"/>
      <c r="NH8" s="239"/>
      <c r="NI8" s="239" t="s">
        <v>86</v>
      </c>
      <c r="NJ8" s="239"/>
      <c r="NK8" s="239"/>
      <c r="NL8" s="239"/>
      <c r="NM8" s="239" t="s">
        <v>87</v>
      </c>
      <c r="NN8" s="239"/>
      <c r="NO8" s="239"/>
      <c r="NP8" s="239"/>
      <c r="NQ8" s="239" t="s">
        <v>88</v>
      </c>
      <c r="NR8" s="239"/>
      <c r="NS8" s="239"/>
      <c r="NT8" s="239"/>
      <c r="NU8" s="239" t="s">
        <v>89</v>
      </c>
      <c r="NV8" s="239"/>
      <c r="NW8" s="239"/>
      <c r="NX8" s="239"/>
      <c r="NY8" s="239" t="s">
        <v>90</v>
      </c>
      <c r="NZ8" s="239"/>
      <c r="OA8" s="239"/>
      <c r="OB8" s="239"/>
      <c r="OC8" s="239" t="s">
        <v>102</v>
      </c>
      <c r="OD8" s="239"/>
      <c r="OE8" s="239"/>
      <c r="OF8" s="239"/>
      <c r="OG8" s="239" t="s">
        <v>101</v>
      </c>
      <c r="OH8" s="239"/>
      <c r="OI8" s="239"/>
      <c r="OJ8" s="239"/>
      <c r="OK8" s="56">
        <v>0.06</v>
      </c>
      <c r="OL8" s="57">
        <v>0.3</v>
      </c>
      <c r="OM8" s="58">
        <v>0.13</v>
      </c>
      <c r="ON8" s="59">
        <v>0.26</v>
      </c>
      <c r="OO8" s="60">
        <v>0.11</v>
      </c>
      <c r="OP8" s="97">
        <v>0.14000000000000001</v>
      </c>
      <c r="OQ8" s="61">
        <v>0.8</v>
      </c>
      <c r="OR8" s="62">
        <v>0.05</v>
      </c>
      <c r="OS8" s="63">
        <v>0.15</v>
      </c>
    </row>
    <row r="9" spans="1:411" ht="76.5" x14ac:dyDescent="0.25">
      <c r="A9" s="30" t="s">
        <v>61</v>
      </c>
      <c r="B9" s="30" t="s">
        <v>0</v>
      </c>
      <c r="C9" s="20" t="s">
        <v>55</v>
      </c>
      <c r="D9" s="30" t="s">
        <v>3</v>
      </c>
      <c r="E9" s="30" t="s">
        <v>4</v>
      </c>
      <c r="F9" s="30" t="s">
        <v>56</v>
      </c>
      <c r="G9" s="30" t="s">
        <v>57</v>
      </c>
      <c r="H9" s="30" t="s">
        <v>6</v>
      </c>
      <c r="I9" s="30" t="s">
        <v>8</v>
      </c>
      <c r="J9" s="30" t="s">
        <v>9</v>
      </c>
      <c r="K9" s="30" t="s">
        <v>10</v>
      </c>
      <c r="L9" s="30" t="s">
        <v>11</v>
      </c>
      <c r="M9" s="30" t="s">
        <v>12</v>
      </c>
      <c r="N9" s="30" t="s">
        <v>13</v>
      </c>
      <c r="O9" s="30" t="s">
        <v>94</v>
      </c>
      <c r="P9" s="30" t="s">
        <v>15</v>
      </c>
      <c r="Q9" s="30" t="s">
        <v>58</v>
      </c>
      <c r="R9" s="30" t="s">
        <v>17</v>
      </c>
      <c r="S9" s="30" t="s">
        <v>95</v>
      </c>
      <c r="T9" s="30" t="s">
        <v>18</v>
      </c>
      <c r="U9" s="30" t="s">
        <v>19</v>
      </c>
      <c r="V9" s="30" t="s">
        <v>108</v>
      </c>
      <c r="W9" s="30" t="s">
        <v>59</v>
      </c>
      <c r="X9" s="30" t="s">
        <v>60</v>
      </c>
      <c r="Y9" s="30" t="s">
        <v>22</v>
      </c>
      <c r="Z9" s="30" t="s">
        <v>23</v>
      </c>
      <c r="AA9" s="30" t="s">
        <v>109</v>
      </c>
      <c r="AB9" s="29" t="s">
        <v>295</v>
      </c>
      <c r="AC9" s="29" t="s">
        <v>351</v>
      </c>
      <c r="AD9" s="29" t="s">
        <v>352</v>
      </c>
      <c r="AE9" s="29" t="s">
        <v>353</v>
      </c>
      <c r="AF9" s="29" t="s">
        <v>354</v>
      </c>
      <c r="AG9" s="29" t="s">
        <v>355</v>
      </c>
      <c r="AH9" s="29" t="s">
        <v>356</v>
      </c>
      <c r="AI9" s="29" t="s">
        <v>357</v>
      </c>
      <c r="AJ9" s="29" t="s">
        <v>358</v>
      </c>
      <c r="AK9" s="29" t="s">
        <v>359</v>
      </c>
      <c r="AL9" s="29" t="s">
        <v>360</v>
      </c>
      <c r="AM9" s="35" t="s">
        <v>137</v>
      </c>
      <c r="AN9" s="35" t="s">
        <v>297</v>
      </c>
      <c r="AO9" s="35" t="s">
        <v>298</v>
      </c>
      <c r="AP9" s="35" t="s">
        <v>299</v>
      </c>
      <c r="AQ9" s="35" t="s">
        <v>367</v>
      </c>
      <c r="AR9" s="35" t="s">
        <v>366</v>
      </c>
      <c r="AS9" s="35" t="s">
        <v>300</v>
      </c>
      <c r="AT9" s="35" t="s">
        <v>301</v>
      </c>
      <c r="AU9" s="35" t="s">
        <v>302</v>
      </c>
      <c r="AV9" s="35" t="s">
        <v>296</v>
      </c>
      <c r="AW9" s="35" t="s">
        <v>134</v>
      </c>
      <c r="AX9" s="35" t="s">
        <v>135</v>
      </c>
      <c r="AY9" s="35" t="s">
        <v>136</v>
      </c>
      <c r="AZ9" s="35" t="s">
        <v>348</v>
      </c>
      <c r="BA9" s="35" t="s">
        <v>307</v>
      </c>
      <c r="BB9" s="35" t="s">
        <v>308</v>
      </c>
      <c r="BC9" s="35" t="s">
        <v>309</v>
      </c>
      <c r="BD9" s="35" t="s">
        <v>365</v>
      </c>
      <c r="BE9" s="35" t="s">
        <v>364</v>
      </c>
      <c r="BF9" s="35" t="s">
        <v>363</v>
      </c>
      <c r="BG9" s="35" t="s">
        <v>353</v>
      </c>
      <c r="BH9" s="35" t="s">
        <v>362</v>
      </c>
      <c r="BI9" s="35" t="s">
        <v>361</v>
      </c>
      <c r="BJ9" s="35" t="s">
        <v>355</v>
      </c>
      <c r="BK9" s="35" t="s">
        <v>356</v>
      </c>
      <c r="BL9" s="35" t="s">
        <v>357</v>
      </c>
      <c r="BM9" s="35" t="s">
        <v>358</v>
      </c>
      <c r="BN9" s="35" t="s">
        <v>359</v>
      </c>
      <c r="BO9" s="35" t="s">
        <v>360</v>
      </c>
      <c r="BP9" s="37" t="s">
        <v>137</v>
      </c>
      <c r="BQ9" s="37" t="s">
        <v>297</v>
      </c>
      <c r="BR9" s="37" t="s">
        <v>298</v>
      </c>
      <c r="BS9" s="37" t="s">
        <v>299</v>
      </c>
      <c r="BT9" s="37" t="s">
        <v>367</v>
      </c>
      <c r="BU9" s="37" t="s">
        <v>366</v>
      </c>
      <c r="BV9" s="37" t="s">
        <v>300</v>
      </c>
      <c r="BW9" s="37" t="s">
        <v>301</v>
      </c>
      <c r="BX9" s="37" t="s">
        <v>302</v>
      </c>
      <c r="BY9" s="37" t="s">
        <v>296</v>
      </c>
      <c r="BZ9" s="37" t="s">
        <v>134</v>
      </c>
      <c r="CA9" s="37" t="s">
        <v>135</v>
      </c>
      <c r="CB9" s="37" t="s">
        <v>136</v>
      </c>
      <c r="CC9" s="37" t="s">
        <v>348</v>
      </c>
      <c r="CD9" s="37" t="s">
        <v>307</v>
      </c>
      <c r="CE9" s="37" t="s">
        <v>308</v>
      </c>
      <c r="CF9" s="37" t="s">
        <v>309</v>
      </c>
      <c r="CG9" s="37" t="s">
        <v>365</v>
      </c>
      <c r="CH9" s="37" t="s">
        <v>364</v>
      </c>
      <c r="CI9" s="37" t="s">
        <v>363</v>
      </c>
      <c r="CJ9" s="37" t="s">
        <v>353</v>
      </c>
      <c r="CK9" s="37" t="s">
        <v>362</v>
      </c>
      <c r="CL9" s="37" t="s">
        <v>361</v>
      </c>
      <c r="CM9" s="37" t="s">
        <v>355</v>
      </c>
      <c r="CN9" s="37" t="s">
        <v>356</v>
      </c>
      <c r="CO9" s="37" t="s">
        <v>357</v>
      </c>
      <c r="CP9" s="37" t="s">
        <v>358</v>
      </c>
      <c r="CQ9" s="37" t="s">
        <v>359</v>
      </c>
      <c r="CR9" s="37" t="s">
        <v>360</v>
      </c>
      <c r="CS9" s="36" t="s">
        <v>164</v>
      </c>
      <c r="CT9" s="36" t="s">
        <v>165</v>
      </c>
      <c r="CU9" s="36" t="s">
        <v>166</v>
      </c>
      <c r="CV9" s="36" t="s">
        <v>167</v>
      </c>
      <c r="CW9" s="36" t="s">
        <v>168</v>
      </c>
      <c r="CX9" s="36" t="s">
        <v>169</v>
      </c>
      <c r="CY9" s="36" t="s">
        <v>170</v>
      </c>
      <c r="CZ9" s="36" t="s">
        <v>171</v>
      </c>
      <c r="DA9" s="36" t="s">
        <v>172</v>
      </c>
      <c r="DB9" s="36" t="s">
        <v>173</v>
      </c>
      <c r="DC9" s="36" t="s">
        <v>174</v>
      </c>
      <c r="DD9" s="36" t="s">
        <v>175</v>
      </c>
      <c r="DE9" s="36" t="s">
        <v>176</v>
      </c>
      <c r="DF9" s="36" t="s">
        <v>177</v>
      </c>
      <c r="DG9" s="36" t="s">
        <v>178</v>
      </c>
      <c r="DH9" s="36" t="s">
        <v>179</v>
      </c>
      <c r="DI9" s="36" t="s">
        <v>180</v>
      </c>
      <c r="DJ9" s="36" t="s">
        <v>310</v>
      </c>
      <c r="DK9" s="36" t="s">
        <v>311</v>
      </c>
      <c r="DL9" s="36" t="s">
        <v>312</v>
      </c>
      <c r="DM9" s="36" t="s">
        <v>417</v>
      </c>
      <c r="DN9" s="36" t="s">
        <v>418</v>
      </c>
      <c r="DO9" s="36" t="s">
        <v>181</v>
      </c>
      <c r="DP9" s="36" t="s">
        <v>182</v>
      </c>
      <c r="DQ9" s="36" t="s">
        <v>183</v>
      </c>
      <c r="DR9" s="36" t="s">
        <v>184</v>
      </c>
      <c r="DS9" s="36" t="s">
        <v>185</v>
      </c>
      <c r="DT9" s="36" t="s">
        <v>186</v>
      </c>
      <c r="DU9" s="36" t="s">
        <v>313</v>
      </c>
      <c r="DV9" s="36" t="s">
        <v>370</v>
      </c>
      <c r="DW9" s="36" t="s">
        <v>371</v>
      </c>
      <c r="DX9" s="36" t="s">
        <v>187</v>
      </c>
      <c r="DY9" s="36" t="s">
        <v>188</v>
      </c>
      <c r="DZ9" s="36" t="s">
        <v>189</v>
      </c>
      <c r="EA9" s="36" t="s">
        <v>190</v>
      </c>
      <c r="EB9" s="36" t="s">
        <v>372</v>
      </c>
      <c r="EC9" s="36" t="s">
        <v>373</v>
      </c>
      <c r="ED9" s="36" t="s">
        <v>191</v>
      </c>
      <c r="EE9" s="36" t="s">
        <v>192</v>
      </c>
      <c r="EF9" s="36" t="s">
        <v>193</v>
      </c>
      <c r="EG9" s="36" t="s">
        <v>194</v>
      </c>
      <c r="EH9" s="36" t="s">
        <v>314</v>
      </c>
      <c r="EI9" s="36" t="s">
        <v>315</v>
      </c>
      <c r="EJ9" s="36" t="s">
        <v>316</v>
      </c>
      <c r="EK9" s="36" t="s">
        <v>317</v>
      </c>
      <c r="EL9" s="36" t="s">
        <v>318</v>
      </c>
      <c r="EM9" s="36" t="s">
        <v>319</v>
      </c>
      <c r="EN9" s="36" t="s">
        <v>320</v>
      </c>
      <c r="EO9" s="36" t="s">
        <v>321</v>
      </c>
      <c r="EP9" s="36" t="s">
        <v>419</v>
      </c>
      <c r="EQ9" s="36" t="s">
        <v>195</v>
      </c>
      <c r="ER9" s="36" t="s">
        <v>196</v>
      </c>
      <c r="ES9" s="36" t="s">
        <v>197</v>
      </c>
      <c r="ET9" s="36" t="s">
        <v>198</v>
      </c>
      <c r="EU9" s="36" t="s">
        <v>199</v>
      </c>
      <c r="EV9" s="36" t="s">
        <v>200</v>
      </c>
      <c r="EW9" s="36" t="s">
        <v>201</v>
      </c>
      <c r="EX9" s="36" t="s">
        <v>202</v>
      </c>
      <c r="EY9" s="36" t="s">
        <v>203</v>
      </c>
      <c r="EZ9" s="36" t="s">
        <v>204</v>
      </c>
      <c r="FA9" s="36" t="s">
        <v>205</v>
      </c>
      <c r="FB9" s="36" t="s">
        <v>206</v>
      </c>
      <c r="FC9" s="36" t="s">
        <v>207</v>
      </c>
      <c r="FD9" s="36" t="s">
        <v>208</v>
      </c>
      <c r="FE9" s="36" t="s">
        <v>374</v>
      </c>
      <c r="FF9" s="36" t="s">
        <v>420</v>
      </c>
      <c r="FG9" s="36" t="s">
        <v>421</v>
      </c>
      <c r="FH9" s="36" t="s">
        <v>422</v>
      </c>
      <c r="FI9" s="36" t="s">
        <v>423</v>
      </c>
      <c r="FJ9" s="36" t="s">
        <v>209</v>
      </c>
      <c r="FK9" s="36" t="s">
        <v>210</v>
      </c>
      <c r="FL9" s="36" t="s">
        <v>211</v>
      </c>
      <c r="FM9" s="36" t="s">
        <v>212</v>
      </c>
      <c r="FN9" s="36" t="s">
        <v>213</v>
      </c>
      <c r="FO9" s="36" t="s">
        <v>214</v>
      </c>
      <c r="FP9" s="36" t="s">
        <v>215</v>
      </c>
      <c r="FQ9" s="36" t="s">
        <v>216</v>
      </c>
      <c r="FR9" s="36" t="s">
        <v>217</v>
      </c>
      <c r="FS9" s="36" t="s">
        <v>218</v>
      </c>
      <c r="FT9" s="36" t="s">
        <v>424</v>
      </c>
      <c r="FU9" s="36" t="s">
        <v>425</v>
      </c>
      <c r="FV9" s="36" t="s">
        <v>219</v>
      </c>
      <c r="FW9" s="36" t="s">
        <v>220</v>
      </c>
      <c r="FX9" s="36" t="s">
        <v>221</v>
      </c>
      <c r="FY9" s="36" t="s">
        <v>222</v>
      </c>
      <c r="FZ9" s="36" t="s">
        <v>223</v>
      </c>
      <c r="GA9" s="36" t="s">
        <v>224</v>
      </c>
      <c r="GB9" s="36" t="s">
        <v>225</v>
      </c>
      <c r="GC9" s="36" t="s">
        <v>226</v>
      </c>
      <c r="GD9" s="36" t="s">
        <v>227</v>
      </c>
      <c r="GE9" s="36" t="s">
        <v>426</v>
      </c>
      <c r="GF9" s="36" t="s">
        <v>228</v>
      </c>
      <c r="GG9" s="36" t="s">
        <v>229</v>
      </c>
      <c r="GH9" s="36" t="s">
        <v>230</v>
      </c>
      <c r="GI9" s="36" t="s">
        <v>231</v>
      </c>
      <c r="GJ9" s="36" t="s">
        <v>232</v>
      </c>
      <c r="GK9" s="36" t="s">
        <v>233</v>
      </c>
      <c r="GL9" s="36" t="s">
        <v>234</v>
      </c>
      <c r="GM9" s="36" t="s">
        <v>235</v>
      </c>
      <c r="GN9" s="36" t="s">
        <v>236</v>
      </c>
      <c r="GO9" s="36" t="s">
        <v>322</v>
      </c>
      <c r="GP9" s="36" t="s">
        <v>427</v>
      </c>
      <c r="GQ9" s="36" t="s">
        <v>237</v>
      </c>
      <c r="GR9" s="36" t="s">
        <v>238</v>
      </c>
      <c r="GS9" s="36" t="s">
        <v>239</v>
      </c>
      <c r="GT9" s="36" t="s">
        <v>240</v>
      </c>
      <c r="GU9" s="36" t="s">
        <v>241</v>
      </c>
      <c r="GV9" s="36" t="s">
        <v>242</v>
      </c>
      <c r="GW9" s="36" t="s">
        <v>243</v>
      </c>
      <c r="GX9" s="36" t="s">
        <v>244</v>
      </c>
      <c r="GY9" s="36" t="s">
        <v>428</v>
      </c>
      <c r="GZ9" s="36" t="s">
        <v>429</v>
      </c>
      <c r="HA9" s="36" t="s">
        <v>245</v>
      </c>
      <c r="HB9" s="36" t="s">
        <v>246</v>
      </c>
      <c r="HC9" s="36" t="s">
        <v>247</v>
      </c>
      <c r="HD9" s="36" t="s">
        <v>248</v>
      </c>
      <c r="HE9" s="36" t="s">
        <v>430</v>
      </c>
      <c r="HF9" s="36" t="s">
        <v>155</v>
      </c>
      <c r="HG9" s="36" t="s">
        <v>156</v>
      </c>
      <c r="HH9" s="36" t="s">
        <v>157</v>
      </c>
      <c r="HI9" s="36" t="s">
        <v>158</v>
      </c>
      <c r="HJ9" s="36" t="s">
        <v>159</v>
      </c>
      <c r="HK9" s="36" t="s">
        <v>160</v>
      </c>
      <c r="HL9" s="36" t="s">
        <v>375</v>
      </c>
      <c r="HM9" s="36" t="s">
        <v>161</v>
      </c>
      <c r="HN9" s="36" t="s">
        <v>162</v>
      </c>
      <c r="HO9" s="36" t="s">
        <v>163</v>
      </c>
      <c r="HP9" s="36" t="s">
        <v>323</v>
      </c>
      <c r="HQ9" s="26" t="s">
        <v>50</v>
      </c>
      <c r="HR9" s="36" t="s">
        <v>249</v>
      </c>
      <c r="HS9" s="36" t="s">
        <v>250</v>
      </c>
      <c r="HT9" s="36" t="s">
        <v>251</v>
      </c>
      <c r="HU9" s="36" t="s">
        <v>252</v>
      </c>
      <c r="HV9" s="36" t="s">
        <v>253</v>
      </c>
      <c r="HW9" s="36" t="s">
        <v>254</v>
      </c>
      <c r="HX9" s="36" t="s">
        <v>255</v>
      </c>
      <c r="HY9" s="36" t="s">
        <v>256</v>
      </c>
      <c r="HZ9" s="36" t="s">
        <v>257</v>
      </c>
      <c r="IA9" s="36" t="s">
        <v>258</v>
      </c>
      <c r="IB9" s="36" t="s">
        <v>259</v>
      </c>
      <c r="IC9" s="36" t="s">
        <v>260</v>
      </c>
      <c r="ID9" s="36" t="s">
        <v>261</v>
      </c>
      <c r="IE9" s="36" t="s">
        <v>324</v>
      </c>
      <c r="IF9" s="36" t="s">
        <v>325</v>
      </c>
      <c r="IG9" s="36" t="s">
        <v>326</v>
      </c>
      <c r="IH9" s="36" t="s">
        <v>327</v>
      </c>
      <c r="II9" s="36" t="s">
        <v>262</v>
      </c>
      <c r="IJ9" s="36" t="s">
        <v>263</v>
      </c>
      <c r="IK9" s="36" t="s">
        <v>264</v>
      </c>
      <c r="IL9" s="36" t="s">
        <v>265</v>
      </c>
      <c r="IM9" s="36" t="s">
        <v>266</v>
      </c>
      <c r="IN9" s="36" t="s">
        <v>267</v>
      </c>
      <c r="IO9" s="36" t="s">
        <v>328</v>
      </c>
      <c r="IP9" s="36" t="s">
        <v>329</v>
      </c>
      <c r="IQ9" s="36" t="s">
        <v>330</v>
      </c>
      <c r="IR9" s="36" t="s">
        <v>376</v>
      </c>
      <c r="IS9" s="36" t="s">
        <v>268</v>
      </c>
      <c r="IT9" s="36" t="s">
        <v>269</v>
      </c>
      <c r="IU9" s="36" t="s">
        <v>270</v>
      </c>
      <c r="IV9" s="36" t="s">
        <v>271</v>
      </c>
      <c r="IW9" s="36" t="s">
        <v>272</v>
      </c>
      <c r="IX9" s="36" t="s">
        <v>273</v>
      </c>
      <c r="IY9" s="36" t="s">
        <v>331</v>
      </c>
      <c r="IZ9" s="36" t="s">
        <v>332</v>
      </c>
      <c r="JA9" s="36" t="s">
        <v>333</v>
      </c>
      <c r="JB9" s="36" t="s">
        <v>274</v>
      </c>
      <c r="JC9" s="36" t="s">
        <v>275</v>
      </c>
      <c r="JD9" s="36" t="s">
        <v>276</v>
      </c>
      <c r="JE9" s="36" t="s">
        <v>277</v>
      </c>
      <c r="JF9" s="36" t="s">
        <v>278</v>
      </c>
      <c r="JG9" s="36" t="s">
        <v>279</v>
      </c>
      <c r="JH9" s="36" t="s">
        <v>334</v>
      </c>
      <c r="JI9" s="36" t="s">
        <v>336</v>
      </c>
      <c r="JJ9" s="36" t="s">
        <v>337</v>
      </c>
      <c r="JK9" s="36" t="s">
        <v>377</v>
      </c>
      <c r="JL9" s="36" t="s">
        <v>378</v>
      </c>
      <c r="JM9" s="36" t="s">
        <v>335</v>
      </c>
      <c r="JN9" s="36" t="s">
        <v>338</v>
      </c>
      <c r="JO9" s="36" t="s">
        <v>339</v>
      </c>
      <c r="JP9" s="36" t="s">
        <v>340</v>
      </c>
      <c r="JQ9" s="36" t="s">
        <v>341</v>
      </c>
      <c r="JR9" s="36" t="s">
        <v>342</v>
      </c>
      <c r="JS9" s="36" t="s">
        <v>343</v>
      </c>
      <c r="JT9" s="36" t="s">
        <v>344</v>
      </c>
      <c r="JU9" s="36" t="s">
        <v>379</v>
      </c>
      <c r="JV9" s="36" t="s">
        <v>380</v>
      </c>
      <c r="JW9" s="36" t="s">
        <v>381</v>
      </c>
      <c r="JX9" s="36" t="s">
        <v>382</v>
      </c>
      <c r="JY9" s="36" t="s">
        <v>383</v>
      </c>
      <c r="JZ9" s="36" t="s">
        <v>384</v>
      </c>
      <c r="KA9" s="36" t="s">
        <v>385</v>
      </c>
      <c r="KB9" s="36" t="s">
        <v>431</v>
      </c>
      <c r="KC9" s="36" t="s">
        <v>432</v>
      </c>
      <c r="KD9" s="36" t="s">
        <v>433</v>
      </c>
      <c r="KE9" s="36" t="s">
        <v>434</v>
      </c>
      <c r="KF9" s="36" t="s">
        <v>435</v>
      </c>
      <c r="KG9" s="36" t="s">
        <v>436</v>
      </c>
      <c r="KH9" s="36" t="s">
        <v>386</v>
      </c>
      <c r="KI9" s="36" t="s">
        <v>387</v>
      </c>
      <c r="KJ9" s="36" t="s">
        <v>388</v>
      </c>
      <c r="KK9" s="36" t="s">
        <v>389</v>
      </c>
      <c r="KL9" s="36" t="s">
        <v>390</v>
      </c>
      <c r="KM9" s="36" t="s">
        <v>391</v>
      </c>
      <c r="KN9" s="36" t="s">
        <v>392</v>
      </c>
      <c r="KO9" s="36" t="s">
        <v>393</v>
      </c>
      <c r="KP9" s="36" t="s">
        <v>394</v>
      </c>
      <c r="KQ9" s="36" t="s">
        <v>395</v>
      </c>
      <c r="KR9" s="36" t="s">
        <v>396</v>
      </c>
      <c r="KS9" s="36" t="s">
        <v>280</v>
      </c>
      <c r="KT9" s="36" t="s">
        <v>281</v>
      </c>
      <c r="KU9" s="36" t="s">
        <v>282</v>
      </c>
      <c r="KV9" s="36" t="s">
        <v>283</v>
      </c>
      <c r="KW9" s="36" t="s">
        <v>284</v>
      </c>
      <c r="KX9" s="36" t="s">
        <v>285</v>
      </c>
      <c r="KY9" s="36" t="s">
        <v>286</v>
      </c>
      <c r="KZ9" s="36" t="s">
        <v>407</v>
      </c>
      <c r="LA9" s="36" t="s">
        <v>408</v>
      </c>
      <c r="LB9" s="36" t="s">
        <v>409</v>
      </c>
      <c r="LC9" s="36" t="s">
        <v>410</v>
      </c>
      <c r="LD9" s="36" t="s">
        <v>411</v>
      </c>
      <c r="LE9" s="36" t="s">
        <v>397</v>
      </c>
      <c r="LF9" s="36" t="s">
        <v>398</v>
      </c>
      <c r="LG9" s="36" t="s">
        <v>399</v>
      </c>
      <c r="LH9" s="36" t="s">
        <v>400</v>
      </c>
      <c r="LI9" s="36" t="s">
        <v>401</v>
      </c>
      <c r="LJ9" s="36" t="s">
        <v>402</v>
      </c>
      <c r="LK9" s="36" t="s">
        <v>403</v>
      </c>
      <c r="LL9" s="36" t="s">
        <v>404</v>
      </c>
      <c r="LM9" s="36" t="s">
        <v>405</v>
      </c>
      <c r="LN9" s="36" t="s">
        <v>406</v>
      </c>
      <c r="LO9" s="36" t="s">
        <v>103</v>
      </c>
      <c r="LP9" s="36" t="s">
        <v>104</v>
      </c>
      <c r="LQ9" s="36" t="s">
        <v>105</v>
      </c>
      <c r="LR9" s="36" t="s">
        <v>106</v>
      </c>
      <c r="LS9" s="36" t="s">
        <v>107</v>
      </c>
      <c r="LT9" s="36" t="s">
        <v>287</v>
      </c>
      <c r="LU9" s="36" t="s">
        <v>149</v>
      </c>
      <c r="LV9" s="36" t="s">
        <v>150</v>
      </c>
      <c r="LW9" s="36" t="s">
        <v>151</v>
      </c>
      <c r="LX9" s="36" t="s">
        <v>152</v>
      </c>
      <c r="LY9" s="36" t="s">
        <v>153</v>
      </c>
      <c r="LZ9" s="36" t="s">
        <v>80</v>
      </c>
      <c r="MA9" s="36" t="s">
        <v>81</v>
      </c>
      <c r="MB9" s="36" t="s">
        <v>154</v>
      </c>
      <c r="MC9" s="36" t="s">
        <v>144</v>
      </c>
      <c r="MD9" s="36" t="s">
        <v>145</v>
      </c>
      <c r="ME9" s="36" t="s">
        <v>146</v>
      </c>
      <c r="MF9" s="36" t="s">
        <v>147</v>
      </c>
      <c r="MG9" s="36" t="s">
        <v>148</v>
      </c>
      <c r="MH9" s="36" t="s">
        <v>345</v>
      </c>
      <c r="MI9" s="36" t="s">
        <v>346</v>
      </c>
      <c r="MJ9" s="36" t="s">
        <v>412</v>
      </c>
      <c r="MK9" s="36" t="s">
        <v>413</v>
      </c>
      <c r="ML9" s="36" t="s">
        <v>414</v>
      </c>
      <c r="MM9" s="36" t="s">
        <v>138</v>
      </c>
      <c r="MN9" s="36" t="s">
        <v>139</v>
      </c>
      <c r="MO9" s="36" t="s">
        <v>140</v>
      </c>
      <c r="MP9" s="36" t="s">
        <v>141</v>
      </c>
      <c r="MQ9" s="36" t="s">
        <v>142</v>
      </c>
      <c r="MR9" s="36" t="s">
        <v>143</v>
      </c>
      <c r="MS9" s="30" t="s">
        <v>128</v>
      </c>
      <c r="MT9" s="30" t="s">
        <v>129</v>
      </c>
      <c r="MU9" s="30" t="s">
        <v>130</v>
      </c>
      <c r="MV9" s="30" t="s">
        <v>82</v>
      </c>
      <c r="MW9" s="30" t="s">
        <v>73</v>
      </c>
      <c r="MX9" s="30" t="s">
        <v>65</v>
      </c>
      <c r="MY9" s="30" t="s">
        <v>67</v>
      </c>
      <c r="MZ9" s="30" t="s">
        <v>68</v>
      </c>
      <c r="NA9" s="30" t="s">
        <v>74</v>
      </c>
      <c r="NB9" s="30" t="s">
        <v>65</v>
      </c>
      <c r="NC9" s="30" t="s">
        <v>67</v>
      </c>
      <c r="ND9" s="30" t="s">
        <v>68</v>
      </c>
      <c r="NE9" s="30" t="s">
        <v>75</v>
      </c>
      <c r="NF9" s="30" t="s">
        <v>65</v>
      </c>
      <c r="NG9" s="30" t="s">
        <v>67</v>
      </c>
      <c r="NH9" s="30" t="s">
        <v>68</v>
      </c>
      <c r="NI9" s="30" t="s">
        <v>76</v>
      </c>
      <c r="NJ9" s="30" t="s">
        <v>65</v>
      </c>
      <c r="NK9" s="30" t="s">
        <v>67</v>
      </c>
      <c r="NL9" s="30" t="s">
        <v>68</v>
      </c>
      <c r="NM9" s="30" t="s">
        <v>73</v>
      </c>
      <c r="NN9" s="30" t="s">
        <v>65</v>
      </c>
      <c r="NO9" s="30" t="s">
        <v>69</v>
      </c>
      <c r="NP9" s="30" t="s">
        <v>68</v>
      </c>
      <c r="NQ9" s="30" t="s">
        <v>74</v>
      </c>
      <c r="NR9" s="30" t="s">
        <v>65</v>
      </c>
      <c r="NS9" s="30" t="s">
        <v>69</v>
      </c>
      <c r="NT9" s="30" t="s">
        <v>68</v>
      </c>
      <c r="NU9" s="30" t="s">
        <v>75</v>
      </c>
      <c r="NV9" s="30" t="s">
        <v>65</v>
      </c>
      <c r="NW9" s="30" t="s">
        <v>69</v>
      </c>
      <c r="NX9" s="30" t="s">
        <v>68</v>
      </c>
      <c r="NY9" s="30" t="s">
        <v>76</v>
      </c>
      <c r="NZ9" s="30" t="s">
        <v>65</v>
      </c>
      <c r="OA9" s="30" t="s">
        <v>69</v>
      </c>
      <c r="OB9" s="30" t="s">
        <v>68</v>
      </c>
      <c r="OC9" s="30" t="s">
        <v>99</v>
      </c>
      <c r="OD9" s="30" t="s">
        <v>65</v>
      </c>
      <c r="OE9" s="30" t="s">
        <v>69</v>
      </c>
      <c r="OF9" s="30" t="s">
        <v>68</v>
      </c>
      <c r="OG9" s="30" t="s">
        <v>100</v>
      </c>
      <c r="OH9" s="30" t="s">
        <v>65</v>
      </c>
      <c r="OI9" s="30" t="s">
        <v>69</v>
      </c>
      <c r="OJ9" s="30" t="s">
        <v>68</v>
      </c>
      <c r="OK9" s="64" t="s">
        <v>347</v>
      </c>
      <c r="OL9" s="65" t="s">
        <v>290</v>
      </c>
      <c r="OM9" s="66" t="s">
        <v>291</v>
      </c>
      <c r="ON9" s="67" t="s">
        <v>368</v>
      </c>
      <c r="OO9" s="35" t="s">
        <v>292</v>
      </c>
      <c r="OP9" s="96" t="s">
        <v>369</v>
      </c>
      <c r="OQ9" s="68" t="s">
        <v>117</v>
      </c>
      <c r="OR9" s="69" t="s">
        <v>118</v>
      </c>
      <c r="OS9" s="70" t="s">
        <v>119</v>
      </c>
      <c r="OT9" s="90" t="s">
        <v>120</v>
      </c>
      <c r="OU9" s="91" t="s">
        <v>121</v>
      </c>
    </row>
    <row r="10" spans="1:411" ht="120" customHeight="1" x14ac:dyDescent="0.25">
      <c r="A10" s="25">
        <f>+Registro!C1</f>
        <v>0</v>
      </c>
      <c r="B10" s="24">
        <f>+Registro!E1</f>
        <v>0</v>
      </c>
      <c r="C10" s="47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+Registro!I144</f>
        <v>Valide todas las variables</v>
      </c>
      <c r="AD10" s="24" t="str">
        <f>+Registro!I211</f>
        <v>Valide todas las variables</v>
      </c>
      <c r="AE10" s="24" t="str">
        <f>+Registro!I236</f>
        <v>Valide todas las variables</v>
      </c>
      <c r="AF10" s="24" t="str">
        <f>+Registro!I251</f>
        <v>Valide todas las variables</v>
      </c>
      <c r="AG10" s="24" t="str">
        <f>+Registro!I266</f>
        <v>Valide todas las variables</v>
      </c>
      <c r="AH10" s="24" t="str">
        <f>+Registro!I279</f>
        <v>Valide todas las variables</v>
      </c>
      <c r="AI10" s="24" t="str">
        <f>+Registro!I290</f>
        <v>Valide todas las variables</v>
      </c>
      <c r="AJ10" s="24" t="str">
        <f>+Registro!I298</f>
        <v>Valide todas las variables</v>
      </c>
      <c r="AK10" s="24" t="str">
        <f>+Registro!I304</f>
        <v>Valide todas las variables</v>
      </c>
      <c r="AL10" s="24" t="str">
        <f>+Registro!I318</f>
        <v>Valide todas las variables</v>
      </c>
      <c r="AM10" s="24" t="str">
        <f>+Registro!D20</f>
        <v>Valide todos los criterios</v>
      </c>
      <c r="AN10" s="24" t="str">
        <f>+Registro!D42</f>
        <v>Valide todos los criterios</v>
      </c>
      <c r="AO10" s="24" t="str">
        <f>+Registro!D51</f>
        <v>Valide todos los criterios</v>
      </c>
      <c r="AP10" s="24" t="str">
        <f>+Registro!D57</f>
        <v>Valide todos los criterios</v>
      </c>
      <c r="AQ10" s="24" t="str">
        <f>+Registro!D71</f>
        <v>Valide todos los criterios</v>
      </c>
      <c r="AR10" s="24" t="str">
        <f>+Registro!D91</f>
        <v>Valide todos los criterios</v>
      </c>
      <c r="AS10" s="24" t="str">
        <f>+Registro!D104</f>
        <v>Valide todos los criterios</v>
      </c>
      <c r="AT10" s="24" t="str">
        <f>+Registro!D115</f>
        <v>Valide todos los criterios</v>
      </c>
      <c r="AU10" s="24" t="str">
        <f>+Registro!D127</f>
        <v>Valide todos los criterios</v>
      </c>
      <c r="AV10" s="24" t="str">
        <f>+Registro!D138</f>
        <v>Valide todos los criterios</v>
      </c>
      <c r="AW10" s="24" t="str">
        <f>+Registro!D145</f>
        <v>Valide todos los criterios</v>
      </c>
      <c r="AX10" s="24" t="str">
        <f>+Registro!D152</f>
        <v>Valide todos los criterios</v>
      </c>
      <c r="AY10" s="24" t="str">
        <f>+Registro!D156</f>
        <v>Valide todos los criterios</v>
      </c>
      <c r="AZ10" s="24" t="str">
        <f>+Registro!D173</f>
        <v>Valide todos los criterios</v>
      </c>
      <c r="BA10" s="24" t="str">
        <f>+Registro!D183</f>
        <v>Valide todos los criterios</v>
      </c>
      <c r="BB10" s="24" t="str">
        <f>+Registro!D193</f>
        <v>Valide todos los criterios</v>
      </c>
      <c r="BC10" s="24" t="str">
        <f>+Registro!D206</f>
        <v>Valide todos los criterios</v>
      </c>
      <c r="BD10" s="24">
        <f>+Registro!D212</f>
        <v>0</v>
      </c>
      <c r="BE10" s="24">
        <f>+Registro!D220</f>
        <v>0</v>
      </c>
      <c r="BF10" s="24">
        <f>+Registro!D228</f>
        <v>0</v>
      </c>
      <c r="BG10" s="24" t="str">
        <f>+Registro!D237</f>
        <v>Valide todos los criterios</v>
      </c>
      <c r="BH10" s="24" t="str">
        <f>+Registro!D252</f>
        <v>Valide todos los criterios</v>
      </c>
      <c r="BI10" s="24" t="str">
        <f>+Registro!D260</f>
        <v>Valide todos los criterios</v>
      </c>
      <c r="BJ10" s="24" t="str">
        <f>+Registro!D267</f>
        <v>Valide todos los criterios</v>
      </c>
      <c r="BK10" s="24" t="str">
        <f>+Registro!D280</f>
        <v>Valide todos los criterios</v>
      </c>
      <c r="BL10" s="24" t="str">
        <f>+Registro!D291</f>
        <v>Valide todos los criterios</v>
      </c>
      <c r="BM10" s="24" t="str">
        <f>+Registro!D299</f>
        <v>Valide todos los criterios</v>
      </c>
      <c r="BN10" s="24" t="str">
        <f>+Registro!D305</f>
        <v>Valide todos los criterios</v>
      </c>
      <c r="BO10" s="24" t="str">
        <f>+Registro!D319</f>
        <v>Valide todos los criterios</v>
      </c>
      <c r="BP10" s="24">
        <f>+Registro!E21</f>
        <v>0</v>
      </c>
      <c r="BQ10" s="24">
        <f>+Registro!E43</f>
        <v>0</v>
      </c>
      <c r="BR10" s="24">
        <f>+Registro!E52</f>
        <v>0</v>
      </c>
      <c r="BS10" s="24">
        <f>+Registro!E58</f>
        <v>0</v>
      </c>
      <c r="BT10" s="24">
        <f>+Registro!E72</f>
        <v>0</v>
      </c>
      <c r="BU10" s="24">
        <f>+Registro!E92</f>
        <v>0</v>
      </c>
      <c r="BV10" s="24">
        <f>+Registro!E105</f>
        <v>0</v>
      </c>
      <c r="BW10" s="24">
        <f>+Registro!E116</f>
        <v>0</v>
      </c>
      <c r="BX10" s="24">
        <f>+Registro!E128</f>
        <v>0</v>
      </c>
      <c r="BY10" s="24">
        <f>+Registro!E139</f>
        <v>0</v>
      </c>
      <c r="BZ10" s="24">
        <f>+Registro!E146</f>
        <v>0</v>
      </c>
      <c r="CA10" s="24">
        <f>+Registro!E153</f>
        <v>0</v>
      </c>
      <c r="CB10" s="24">
        <f>+Registro!E157</f>
        <v>0</v>
      </c>
      <c r="CC10" s="24">
        <f>+Registro!E174</f>
        <v>0</v>
      </c>
      <c r="CD10" s="24">
        <f>+Registro!E184</f>
        <v>0</v>
      </c>
      <c r="CE10" s="24">
        <f>+Registro!E194</f>
        <v>0</v>
      </c>
      <c r="CF10" s="24">
        <f>+Registro!E207</f>
        <v>0</v>
      </c>
      <c r="CG10" s="24">
        <f>+Registro!E213</f>
        <v>0</v>
      </c>
      <c r="CH10" s="24">
        <f>+Registro!E221</f>
        <v>0</v>
      </c>
      <c r="CI10" s="24">
        <f>+Registro!E229</f>
        <v>0</v>
      </c>
      <c r="CJ10" s="24">
        <f>+Registro!E238</f>
        <v>0</v>
      </c>
      <c r="CK10" s="24">
        <f>+Registro!E253</f>
        <v>0</v>
      </c>
      <c r="CL10" s="24">
        <f>+Registro!E261</f>
        <v>0</v>
      </c>
      <c r="CM10" s="24">
        <f>+Registro!E268</f>
        <v>0</v>
      </c>
      <c r="CN10" s="24">
        <f>+Registro!E281</f>
        <v>0</v>
      </c>
      <c r="CO10" s="24">
        <f>+Registro!E292</f>
        <v>0</v>
      </c>
      <c r="CP10" s="24">
        <f>+Registro!E300</f>
        <v>0</v>
      </c>
      <c r="CQ10" s="24">
        <f>+Registro!E306</f>
        <v>0</v>
      </c>
      <c r="CR10" s="24">
        <f>+Registro!E320</f>
        <v>0</v>
      </c>
      <c r="CS10" s="24">
        <f>+Registro!C20</f>
        <v>0</v>
      </c>
      <c r="CT10" s="24">
        <f>+Registro!C21</f>
        <v>0</v>
      </c>
      <c r="CU10" s="24">
        <f>+Registro!C22</f>
        <v>0</v>
      </c>
      <c r="CV10" s="24">
        <f>+Registro!C23</f>
        <v>0</v>
      </c>
      <c r="CW10" s="24">
        <f>+Registro!C24</f>
        <v>0</v>
      </c>
      <c r="CX10" s="24">
        <f>+Registro!C25</f>
        <v>0</v>
      </c>
      <c r="CY10" s="24">
        <f>+Registro!C26</f>
        <v>0</v>
      </c>
      <c r="CZ10" s="24">
        <f>+Registro!C27</f>
        <v>0</v>
      </c>
      <c r="DA10" s="24">
        <f>+Registro!C28</f>
        <v>0</v>
      </c>
      <c r="DB10" s="24">
        <f>+Registro!C29</f>
        <v>0</v>
      </c>
      <c r="DC10" s="24">
        <f>+Registro!C30</f>
        <v>0</v>
      </c>
      <c r="DD10" s="24">
        <f>+Registro!C31</f>
        <v>0</v>
      </c>
      <c r="DE10" s="24">
        <f>+Registro!C32</f>
        <v>0</v>
      </c>
      <c r="DF10" s="24">
        <f>+Registro!C33</f>
        <v>0</v>
      </c>
      <c r="DG10" s="24">
        <f>+Registro!C34</f>
        <v>0</v>
      </c>
      <c r="DH10" s="24">
        <f>+Registro!C35</f>
        <v>0</v>
      </c>
      <c r="DI10" s="24">
        <f>+Registro!C36</f>
        <v>0</v>
      </c>
      <c r="DJ10" s="24">
        <f>+Registro!C37</f>
        <v>0</v>
      </c>
      <c r="DK10" s="24">
        <f>+Registro!C38</f>
        <v>0</v>
      </c>
      <c r="DL10" s="24">
        <f>+Registro!C39</f>
        <v>0</v>
      </c>
      <c r="DM10" s="24">
        <f>+Registro!C40</f>
        <v>0</v>
      </c>
      <c r="DN10" s="24">
        <f>+Registro!C41</f>
        <v>0</v>
      </c>
      <c r="DO10" s="24">
        <f>+Registro!C42</f>
        <v>0</v>
      </c>
      <c r="DP10" s="24">
        <f>+Registro!C43</f>
        <v>0</v>
      </c>
      <c r="DQ10" s="24">
        <f>+Registro!C44</f>
        <v>0</v>
      </c>
      <c r="DR10" s="24">
        <f>+Registro!C45</f>
        <v>0</v>
      </c>
      <c r="DS10" s="24">
        <f>+Registro!C46</f>
        <v>0</v>
      </c>
      <c r="DT10" s="24">
        <f>+Registro!C47</f>
        <v>0</v>
      </c>
      <c r="DU10" s="24">
        <f>+Registro!C48</f>
        <v>0</v>
      </c>
      <c r="DV10" s="24">
        <f>+Registro!C49</f>
        <v>0</v>
      </c>
      <c r="DW10" s="24">
        <f>+Registro!C50</f>
        <v>0</v>
      </c>
      <c r="DX10" s="24">
        <f>+Registro!C51</f>
        <v>0</v>
      </c>
      <c r="DY10" s="24">
        <f>+Registro!C52</f>
        <v>0</v>
      </c>
      <c r="DZ10" s="24">
        <f>+Registro!C53</f>
        <v>0</v>
      </c>
      <c r="EA10" s="24">
        <f>+Registro!C54</f>
        <v>0</v>
      </c>
      <c r="EB10" s="24">
        <f>+Registro!C55</f>
        <v>0</v>
      </c>
      <c r="EC10" s="24">
        <f>+Registro!C56</f>
        <v>0</v>
      </c>
      <c r="ED10" s="24">
        <f>+Registro!C57</f>
        <v>0</v>
      </c>
      <c r="EE10" s="24">
        <f>+Registro!C58</f>
        <v>0</v>
      </c>
      <c r="EF10" s="24">
        <f>+Registro!C59</f>
        <v>0</v>
      </c>
      <c r="EG10" s="24">
        <f>+Registro!C60</f>
        <v>0</v>
      </c>
      <c r="EH10" s="24">
        <f>+Registro!C61</f>
        <v>0</v>
      </c>
      <c r="EI10" s="24">
        <f>+Registro!C62</f>
        <v>0</v>
      </c>
      <c r="EJ10" s="24">
        <f>+Registro!C63</f>
        <v>0</v>
      </c>
      <c r="EK10" s="24">
        <f>+Registro!C64</f>
        <v>0</v>
      </c>
      <c r="EL10" s="24">
        <f>+Registro!C65</f>
        <v>0</v>
      </c>
      <c r="EM10" s="24">
        <f>+Registro!C66</f>
        <v>0</v>
      </c>
      <c r="EN10" s="24">
        <f>+Registro!C67</f>
        <v>0</v>
      </c>
      <c r="EO10" s="24">
        <f>+Registro!C68</f>
        <v>0</v>
      </c>
      <c r="EP10" s="24">
        <f>+Registro!C69</f>
        <v>0</v>
      </c>
      <c r="EQ10" s="24">
        <f>+Registro!C71</f>
        <v>0</v>
      </c>
      <c r="ER10" s="24">
        <f>+Registro!C72</f>
        <v>0</v>
      </c>
      <c r="ES10" s="24">
        <f>+Registro!C73</f>
        <v>0</v>
      </c>
      <c r="ET10" s="24">
        <f>+Registro!C74</f>
        <v>0</v>
      </c>
      <c r="EU10" s="24">
        <f>+Registro!C75</f>
        <v>0</v>
      </c>
      <c r="EV10" s="24">
        <f>+Registro!C76</f>
        <v>0</v>
      </c>
      <c r="EW10" s="24">
        <f>+Registro!C77</f>
        <v>0</v>
      </c>
      <c r="EX10" s="24">
        <f>+Registro!C78</f>
        <v>0</v>
      </c>
      <c r="EY10" s="24">
        <f>+Registro!C79</f>
        <v>0</v>
      </c>
      <c r="EZ10" s="24">
        <f>+Registro!C80</f>
        <v>0</v>
      </c>
      <c r="FA10" s="24">
        <f>+Registro!C81</f>
        <v>0</v>
      </c>
      <c r="FB10" s="24">
        <f>+Registro!C82</f>
        <v>0</v>
      </c>
      <c r="FC10" s="24">
        <f>+Registro!C83</f>
        <v>0</v>
      </c>
      <c r="FD10" s="24">
        <f>+Registro!C84</f>
        <v>0</v>
      </c>
      <c r="FE10" s="24">
        <f>+Registro!C85</f>
        <v>0</v>
      </c>
      <c r="FF10" s="24">
        <f>+Registro!C86</f>
        <v>0</v>
      </c>
      <c r="FG10" s="24">
        <f>+Registro!C87</f>
        <v>0</v>
      </c>
      <c r="FH10" s="24">
        <f>+Registro!C88</f>
        <v>0</v>
      </c>
      <c r="FI10" s="24">
        <f>+Registro!C89</f>
        <v>0</v>
      </c>
      <c r="FJ10" s="24">
        <f>+Registro!C91</f>
        <v>0</v>
      </c>
      <c r="FK10" s="24">
        <f>+Registro!C92</f>
        <v>0</v>
      </c>
      <c r="FL10" s="24">
        <f>+Registro!C93</f>
        <v>0</v>
      </c>
      <c r="FM10" s="24">
        <f>+Registro!C94</f>
        <v>0</v>
      </c>
      <c r="FN10" s="24">
        <f>+Registro!C95</f>
        <v>0</v>
      </c>
      <c r="FO10" s="24">
        <f>+Registro!C96</f>
        <v>0</v>
      </c>
      <c r="FP10" s="24">
        <f>+Registro!C97</f>
        <v>0</v>
      </c>
      <c r="FQ10" s="24">
        <f>+Registro!C98</f>
        <v>0</v>
      </c>
      <c r="FR10" s="24">
        <f>+Registro!C99</f>
        <v>0</v>
      </c>
      <c r="FS10" s="24">
        <f>+Registro!C100</f>
        <v>0</v>
      </c>
      <c r="FT10" s="24">
        <f>+Registro!C101</f>
        <v>0</v>
      </c>
      <c r="FU10" s="24">
        <f>+Registro!C102</f>
        <v>0</v>
      </c>
      <c r="FV10" s="24">
        <f>+Registro!C104</f>
        <v>0</v>
      </c>
      <c r="FW10" s="24">
        <f>+Registro!C105</f>
        <v>0</v>
      </c>
      <c r="FX10" s="24">
        <f>+Registro!C106</f>
        <v>0</v>
      </c>
      <c r="FY10" s="24">
        <f>+Registro!C107</f>
        <v>0</v>
      </c>
      <c r="FZ10" s="24">
        <f>+Registro!C108</f>
        <v>0</v>
      </c>
      <c r="GA10" s="24">
        <f>+Registro!C109</f>
        <v>0</v>
      </c>
      <c r="GB10" s="24">
        <f>+Registro!C110</f>
        <v>0</v>
      </c>
      <c r="GC10" s="24">
        <f>+Registro!C111</f>
        <v>0</v>
      </c>
      <c r="GD10" s="24">
        <f>+Registro!C112</f>
        <v>0</v>
      </c>
      <c r="GE10" s="24">
        <f>+Registro!C113</f>
        <v>0</v>
      </c>
      <c r="GF10" s="24">
        <f>+Registro!C115</f>
        <v>0</v>
      </c>
      <c r="GG10" s="24">
        <f>+Registro!C116</f>
        <v>0</v>
      </c>
      <c r="GH10" s="24">
        <f>+Registro!C117</f>
        <v>0</v>
      </c>
      <c r="GI10" s="24">
        <f>+Registro!C118</f>
        <v>0</v>
      </c>
      <c r="GJ10" s="24">
        <f>+Registro!C119</f>
        <v>0</v>
      </c>
      <c r="GK10" s="24">
        <f>+Registro!C120</f>
        <v>0</v>
      </c>
      <c r="GL10" s="24">
        <f>+Registro!C121</f>
        <v>0</v>
      </c>
      <c r="GM10" s="24">
        <f>+Registro!C122</f>
        <v>0</v>
      </c>
      <c r="GN10" s="24">
        <f>+Registro!C123</f>
        <v>0</v>
      </c>
      <c r="GO10" s="24">
        <f>+Registro!C124</f>
        <v>0</v>
      </c>
      <c r="GP10" s="24">
        <f>+Registro!C125</f>
        <v>0</v>
      </c>
      <c r="GQ10" s="24">
        <f>+Registro!C127</f>
        <v>0</v>
      </c>
      <c r="GR10" s="24">
        <f>+Registro!C128</f>
        <v>0</v>
      </c>
      <c r="GS10" s="24">
        <f>+Registro!C129</f>
        <v>0</v>
      </c>
      <c r="GT10" s="24">
        <f>+Registro!C130</f>
        <v>0</v>
      </c>
      <c r="GU10" s="24">
        <f>+Registro!C131</f>
        <v>0</v>
      </c>
      <c r="GV10" s="24">
        <f>+Registro!C132</f>
        <v>0</v>
      </c>
      <c r="GW10" s="24">
        <f>+Registro!C133</f>
        <v>0</v>
      </c>
      <c r="GX10" s="24">
        <f>+Registro!C134</f>
        <v>0</v>
      </c>
      <c r="GY10" s="24">
        <f>+Registro!C135</f>
        <v>0</v>
      </c>
      <c r="GZ10" s="24">
        <f>+Registro!C136</f>
        <v>0</v>
      </c>
      <c r="HA10" s="24">
        <f>+Registro!C138</f>
        <v>0</v>
      </c>
      <c r="HB10" s="24">
        <f>+Registro!C139</f>
        <v>0</v>
      </c>
      <c r="HC10" s="24">
        <f>+Registro!C140</f>
        <v>0</v>
      </c>
      <c r="HD10" s="24">
        <f>+Registro!C141</f>
        <v>0</v>
      </c>
      <c r="HE10" s="24">
        <f>+Registro!C142</f>
        <v>0</v>
      </c>
      <c r="HF10" s="24">
        <f>+Registro!C145</f>
        <v>0</v>
      </c>
      <c r="HG10" s="24">
        <f>+Registro!C146</f>
        <v>0</v>
      </c>
      <c r="HH10" s="24">
        <f>+Registro!C147</f>
        <v>0</v>
      </c>
      <c r="HI10" s="24">
        <f>+Registro!C148</f>
        <v>0</v>
      </c>
      <c r="HJ10" s="24">
        <f>+Registro!C149</f>
        <v>0</v>
      </c>
      <c r="HK10" s="24">
        <f>+Registro!C150</f>
        <v>0</v>
      </c>
      <c r="HL10" s="24">
        <f>+Registro!C151</f>
        <v>0</v>
      </c>
      <c r="HM10" s="24">
        <f>+Registro!C152</f>
        <v>0</v>
      </c>
      <c r="HN10" s="24">
        <f>+Registro!C153</f>
        <v>0</v>
      </c>
      <c r="HO10" s="24">
        <f>+Registro!C154</f>
        <v>0</v>
      </c>
      <c r="HP10" s="24">
        <f>+Registro!C155</f>
        <v>0</v>
      </c>
      <c r="HQ10" s="96">
        <f>+Registro!A159</f>
        <v>0</v>
      </c>
      <c r="HR10" s="24">
        <f>+Registro!C156</f>
        <v>0</v>
      </c>
      <c r="HS10" s="24">
        <f>+Registro!C157</f>
        <v>0</v>
      </c>
      <c r="HT10" s="24">
        <f>+Registro!C158</f>
        <v>0</v>
      </c>
      <c r="HU10" s="24">
        <f>+Registro!C159</f>
        <v>0</v>
      </c>
      <c r="HV10" s="24">
        <f>+Registro!C160</f>
        <v>0</v>
      </c>
      <c r="HW10" s="24">
        <f>+Registro!C161</f>
        <v>0</v>
      </c>
      <c r="HX10" s="24">
        <f>+Registro!C162</f>
        <v>0</v>
      </c>
      <c r="HY10" s="24">
        <f>+Registro!C163</f>
        <v>0</v>
      </c>
      <c r="HZ10" s="24">
        <f>+Registro!C164</f>
        <v>0</v>
      </c>
      <c r="IA10" s="24">
        <f>+Registro!C165</f>
        <v>0</v>
      </c>
      <c r="IB10" s="24">
        <f>+Registro!C166</f>
        <v>0</v>
      </c>
      <c r="IC10" s="24">
        <f>+Registro!C167</f>
        <v>0</v>
      </c>
      <c r="ID10" s="24">
        <f>+Registro!C168</f>
        <v>0</v>
      </c>
      <c r="IE10" s="24">
        <f>+Registro!C169</f>
        <v>0</v>
      </c>
      <c r="IF10" s="24">
        <f>+Registro!C170</f>
        <v>0</v>
      </c>
      <c r="IG10" s="24">
        <f>+Registro!C171</f>
        <v>0</v>
      </c>
      <c r="IH10" s="24">
        <f>+Registro!C172</f>
        <v>0</v>
      </c>
      <c r="II10" s="24">
        <f>+Registro!C173</f>
        <v>0</v>
      </c>
      <c r="IJ10" s="24">
        <f>+Registro!C174</f>
        <v>0</v>
      </c>
      <c r="IK10" s="24">
        <f>+Registro!C175</f>
        <v>0</v>
      </c>
      <c r="IL10" s="24">
        <f>+Registro!C176</f>
        <v>0</v>
      </c>
      <c r="IM10" s="24">
        <f>+Registro!C177</f>
        <v>0</v>
      </c>
      <c r="IN10" s="24">
        <f>+Registro!C178</f>
        <v>0</v>
      </c>
      <c r="IO10" s="24">
        <f>+Registro!C179</f>
        <v>0</v>
      </c>
      <c r="IP10" s="24">
        <f>+Registro!C180</f>
        <v>0</v>
      </c>
      <c r="IQ10" s="24">
        <f>+Registro!C181</f>
        <v>0</v>
      </c>
      <c r="IR10" s="24">
        <f>+Registro!C182</f>
        <v>0</v>
      </c>
      <c r="IS10" s="24">
        <f>+Registro!C183</f>
        <v>0</v>
      </c>
      <c r="IT10" s="24">
        <f>+Registro!C184</f>
        <v>0</v>
      </c>
      <c r="IU10" s="24">
        <f>+Registro!C185</f>
        <v>0</v>
      </c>
      <c r="IV10" s="24">
        <f>+Registro!C186</f>
        <v>0</v>
      </c>
      <c r="IW10" s="24">
        <f>+Registro!C187</f>
        <v>0</v>
      </c>
      <c r="IX10" s="24">
        <f>+Registro!C188</f>
        <v>0</v>
      </c>
      <c r="IY10" s="24">
        <f>+Registro!C189</f>
        <v>0</v>
      </c>
      <c r="IZ10" s="24">
        <f>+Registro!C190</f>
        <v>0</v>
      </c>
      <c r="JA10" s="24">
        <f>+Registro!C191</f>
        <v>0</v>
      </c>
      <c r="JB10" s="24">
        <f>+Registro!C192</f>
        <v>0</v>
      </c>
      <c r="JC10" s="24">
        <f>+Registro!C193</f>
        <v>0</v>
      </c>
      <c r="JD10" s="24">
        <f>+Registro!C194</f>
        <v>0</v>
      </c>
      <c r="JE10" s="24">
        <f>+Registro!C195</f>
        <v>0</v>
      </c>
      <c r="JF10" s="24">
        <f>+Registro!C196</f>
        <v>0</v>
      </c>
      <c r="JG10" s="24">
        <f>+Registro!C197</f>
        <v>0</v>
      </c>
      <c r="JH10" s="24">
        <f>+Registro!C198</f>
        <v>0</v>
      </c>
      <c r="JI10" s="24">
        <f>+Registro!C199</f>
        <v>0</v>
      </c>
      <c r="JJ10" s="24">
        <f>+Registro!C200</f>
        <v>0</v>
      </c>
      <c r="JK10" s="24">
        <f>+Registro!C201</f>
        <v>0</v>
      </c>
      <c r="JL10" s="24">
        <f>+Registro!C202</f>
        <v>0</v>
      </c>
      <c r="JM10" s="24">
        <f>+Registro!C203</f>
        <v>0</v>
      </c>
      <c r="JN10" s="24">
        <f>+Registro!C204</f>
        <v>0</v>
      </c>
      <c r="JO10" s="24">
        <f>+Registro!C205</f>
        <v>0</v>
      </c>
      <c r="JP10" s="24">
        <f>+Registro!C206</f>
        <v>0</v>
      </c>
      <c r="JQ10" s="24">
        <f>+Registro!C207</f>
        <v>0</v>
      </c>
      <c r="JR10" s="24">
        <f>+Registro!C208</f>
        <v>0</v>
      </c>
      <c r="JS10" s="24">
        <f>+Registro!C209</f>
        <v>0</v>
      </c>
      <c r="JT10" s="24">
        <f>+Registro!C210</f>
        <v>0</v>
      </c>
      <c r="JU10" s="24">
        <f>+Registro!C237</f>
        <v>0</v>
      </c>
      <c r="JV10" s="24">
        <f>+Registro!C238</f>
        <v>0</v>
      </c>
      <c r="JW10" s="24">
        <f>+Registro!C239</f>
        <v>0</v>
      </c>
      <c r="JX10" s="24">
        <f>+Registro!C240</f>
        <v>0</v>
      </c>
      <c r="JY10" s="24">
        <f>+Registro!C241</f>
        <v>0</v>
      </c>
      <c r="JZ10" s="24">
        <f>+Registro!C242</f>
        <v>0</v>
      </c>
      <c r="KA10" s="24">
        <f>+Registro!C243</f>
        <v>0</v>
      </c>
      <c r="KB10" s="24">
        <f>+Registro!C244</f>
        <v>0</v>
      </c>
      <c r="KC10" s="24">
        <f>+Registro!C245</f>
        <v>0</v>
      </c>
      <c r="KD10" s="24">
        <f>+Registro!C246</f>
        <v>0</v>
      </c>
      <c r="KE10" s="24">
        <f>+Registro!C247</f>
        <v>0</v>
      </c>
      <c r="KF10" s="24">
        <f>+Registro!C248</f>
        <v>0</v>
      </c>
      <c r="KG10" s="24">
        <f>+Registro!C249</f>
        <v>0</v>
      </c>
      <c r="KH10" s="24">
        <f>+Registro!C252</f>
        <v>0</v>
      </c>
      <c r="KI10" s="24">
        <f>+Registro!C253</f>
        <v>0</v>
      </c>
      <c r="KJ10" s="24">
        <f>+Registro!C254</f>
        <v>0</v>
      </c>
      <c r="KK10" s="24">
        <f>+Registro!C255</f>
        <v>0</v>
      </c>
      <c r="KL10" s="24">
        <f>+Registro!C256</f>
        <v>0</v>
      </c>
      <c r="KM10" s="24">
        <f>+Registro!C257</f>
        <v>0</v>
      </c>
      <c r="KN10" s="24">
        <f>+Registro!C258</f>
        <v>0</v>
      </c>
      <c r="KO10" s="24">
        <f>+Registro!C260</f>
        <v>0</v>
      </c>
      <c r="KP10" s="24">
        <f>+Registro!C261</f>
        <v>0</v>
      </c>
      <c r="KQ10" s="24">
        <f>+Registro!C262</f>
        <v>0</v>
      </c>
      <c r="KR10" s="24">
        <f>+Registro!C263</f>
        <v>0</v>
      </c>
      <c r="KS10" s="24">
        <f>+Registro!C267</f>
        <v>0</v>
      </c>
      <c r="KT10" s="24">
        <f>+Registro!C268</f>
        <v>0</v>
      </c>
      <c r="KU10" s="24">
        <f>+Registro!C269</f>
        <v>0</v>
      </c>
      <c r="KV10" s="24">
        <f>+Registro!C270</f>
        <v>0</v>
      </c>
      <c r="KW10" s="24">
        <f>+Registro!C271</f>
        <v>0</v>
      </c>
      <c r="KX10" s="24">
        <f>+Registro!C272</f>
        <v>0</v>
      </c>
      <c r="KY10" s="24">
        <f>+Registro!C273</f>
        <v>0</v>
      </c>
      <c r="KZ10" s="24">
        <f>+Registro!C274</f>
        <v>0</v>
      </c>
      <c r="LA10" s="24">
        <f>+Registro!C275</f>
        <v>0</v>
      </c>
      <c r="LB10" s="24">
        <f>+Registro!C276</f>
        <v>0</v>
      </c>
      <c r="LC10" s="24">
        <f>+Registro!C277</f>
        <v>0</v>
      </c>
      <c r="LD10" s="24">
        <f>+Registro!C278</f>
        <v>0</v>
      </c>
      <c r="LE10" s="24">
        <f>+Registro!C280</f>
        <v>0</v>
      </c>
      <c r="LF10" s="24">
        <f>+Registro!C281</f>
        <v>0</v>
      </c>
      <c r="LG10" s="24">
        <f>+Registro!C282</f>
        <v>0</v>
      </c>
      <c r="LH10" s="24">
        <f>+Registro!C283</f>
        <v>0</v>
      </c>
      <c r="LI10" s="24">
        <f>+Registro!C284</f>
        <v>0</v>
      </c>
      <c r="LJ10" s="24">
        <f>+Registro!C285</f>
        <v>0</v>
      </c>
      <c r="LK10" s="24">
        <f>+Registro!C286</f>
        <v>0</v>
      </c>
      <c r="LL10" s="24">
        <f>+Registro!C287</f>
        <v>0</v>
      </c>
      <c r="LM10" s="24">
        <f>+Registro!C288</f>
        <v>0</v>
      </c>
      <c r="LN10" s="24">
        <f>+Registro!C289</f>
        <v>0</v>
      </c>
      <c r="LO10" s="24">
        <f>+Registro!C291</f>
        <v>0</v>
      </c>
      <c r="LP10" s="24">
        <f>+Registro!C292</f>
        <v>0</v>
      </c>
      <c r="LQ10" s="24">
        <f>+Registro!C293</f>
        <v>0</v>
      </c>
      <c r="LR10" s="24">
        <f>+Registro!C294</f>
        <v>0</v>
      </c>
      <c r="LS10" s="24">
        <f>+Registro!C295</f>
        <v>0</v>
      </c>
      <c r="LT10" s="24">
        <f>+Registro!C296</f>
        <v>0</v>
      </c>
      <c r="LU10" s="24">
        <f>+Registro!C299</f>
        <v>0</v>
      </c>
      <c r="LV10" s="24">
        <f>+Registro!C300</f>
        <v>0</v>
      </c>
      <c r="LW10" s="24">
        <f>+Registro!C301</f>
        <v>0</v>
      </c>
      <c r="LX10" s="24">
        <f>+Registro!C302</f>
        <v>0</v>
      </c>
      <c r="LY10" s="24">
        <f>+Registro!C303</f>
        <v>0</v>
      </c>
      <c r="LZ10" s="24">
        <f>+Registro!C305</f>
        <v>0</v>
      </c>
      <c r="MA10" s="24">
        <f>+Registro!C306</f>
        <v>0</v>
      </c>
      <c r="MB10" s="24">
        <f>+Registro!C307</f>
        <v>0</v>
      </c>
      <c r="MC10" s="24">
        <f>+Registro!C308</f>
        <v>0</v>
      </c>
      <c r="MD10" s="24">
        <f>+Registro!C309</f>
        <v>0</v>
      </c>
      <c r="ME10" s="24">
        <f>+Registro!C310</f>
        <v>0</v>
      </c>
      <c r="MF10" s="24">
        <f>+Registro!C311</f>
        <v>0</v>
      </c>
      <c r="MG10" s="24">
        <f>+Registro!C312</f>
        <v>0</v>
      </c>
      <c r="MH10" s="24">
        <f>+Registro!C313</f>
        <v>0</v>
      </c>
      <c r="MI10" s="24">
        <f>+Registro!C314</f>
        <v>0</v>
      </c>
      <c r="MJ10" s="24">
        <f>+Registro!C315</f>
        <v>0</v>
      </c>
      <c r="MK10" s="24">
        <f>+Registro!C316</f>
        <v>0</v>
      </c>
      <c r="ML10" s="24">
        <f>+Registro!C317</f>
        <v>0</v>
      </c>
      <c r="MM10" s="24">
        <f>+Registro!C319</f>
        <v>0</v>
      </c>
      <c r="MN10" s="24">
        <f>+Registro!C320</f>
        <v>0</v>
      </c>
      <c r="MO10" s="24">
        <f>+Registro!C321</f>
        <v>0</v>
      </c>
      <c r="MP10" s="24">
        <f>+Registro!C322</f>
        <v>0</v>
      </c>
      <c r="MQ10" s="24">
        <f>+Registro!C323</f>
        <v>0</v>
      </c>
      <c r="MR10" s="24">
        <f>+Registro!C324</f>
        <v>0</v>
      </c>
      <c r="MS10" s="24">
        <f>+Registro!B327</f>
        <v>0</v>
      </c>
      <c r="MT10" s="24">
        <f>+Registro!B328</f>
        <v>0</v>
      </c>
      <c r="MU10" s="24">
        <f>+Registro!B329</f>
        <v>0</v>
      </c>
      <c r="MV10" s="24">
        <f>+Registro!A331</f>
        <v>0</v>
      </c>
      <c r="MW10" s="24">
        <f>+Registro!B333</f>
        <v>0</v>
      </c>
      <c r="MX10" s="24">
        <f>+Registro!B334</f>
        <v>0</v>
      </c>
      <c r="MY10" s="24">
        <f>+Registro!B335</f>
        <v>0</v>
      </c>
      <c r="MZ10" s="24">
        <f>+Registro!B336</f>
        <v>0</v>
      </c>
      <c r="NA10" s="24">
        <f>+Registro!G333</f>
        <v>0</v>
      </c>
      <c r="NB10" s="24">
        <f>+Registro!G334</f>
        <v>0</v>
      </c>
      <c r="NC10" s="24">
        <f>+Registro!G335</f>
        <v>0</v>
      </c>
      <c r="ND10" s="24">
        <f>+Registro!G336</f>
        <v>0</v>
      </c>
      <c r="NE10" s="24">
        <f>+Registro!B339</f>
        <v>0</v>
      </c>
      <c r="NF10" s="24">
        <f>+Registro!B340</f>
        <v>0</v>
      </c>
      <c r="NG10" s="24">
        <f>+Registro!B341</f>
        <v>0</v>
      </c>
      <c r="NH10" s="24">
        <f>+Registro!B342</f>
        <v>0</v>
      </c>
      <c r="NI10" s="24">
        <f>+Registro!G339</f>
        <v>0</v>
      </c>
      <c r="NJ10" s="24">
        <f>+Registro!G340</f>
        <v>0</v>
      </c>
      <c r="NK10" s="24">
        <f>+Registro!G341</f>
        <v>0</v>
      </c>
      <c r="NL10" s="24">
        <f>+Registro!G342</f>
        <v>0</v>
      </c>
      <c r="NM10" s="24">
        <f>+Registro!B345</f>
        <v>0</v>
      </c>
      <c r="NN10" s="24">
        <f>+Registro!B346</f>
        <v>0</v>
      </c>
      <c r="NO10" s="24">
        <f>+Registro!B347</f>
        <v>0</v>
      </c>
      <c r="NP10" s="24">
        <f>+Registro!B348</f>
        <v>0</v>
      </c>
      <c r="NQ10" s="24">
        <f>+Registro!G345</f>
        <v>0</v>
      </c>
      <c r="NR10" s="24">
        <f>+Registro!G346</f>
        <v>0</v>
      </c>
      <c r="NS10" s="24">
        <f>+Registro!G347</f>
        <v>0</v>
      </c>
      <c r="NT10" s="24">
        <f>+Registro!G348</f>
        <v>0</v>
      </c>
      <c r="NU10" s="24">
        <f>+Registro!B351</f>
        <v>0</v>
      </c>
      <c r="NV10" s="24">
        <f>+Registro!B352</f>
        <v>0</v>
      </c>
      <c r="NW10" s="24">
        <f>+Registro!B353</f>
        <v>0</v>
      </c>
      <c r="NX10" s="24">
        <f>+Registro!B354</f>
        <v>0</v>
      </c>
      <c r="NY10" s="24">
        <f>+Registro!G351</f>
        <v>0</v>
      </c>
      <c r="NZ10" s="24">
        <f>+Registro!G352</f>
        <v>0</v>
      </c>
      <c r="OA10" s="24">
        <f>+Registro!G353</f>
        <v>0</v>
      </c>
      <c r="OB10" s="24">
        <f>+Registro!G354</f>
        <v>0</v>
      </c>
      <c r="OC10" s="24">
        <f>+Registro!B357</f>
        <v>0</v>
      </c>
      <c r="OD10" s="24">
        <f>+Registro!B358</f>
        <v>0</v>
      </c>
      <c r="OE10" s="24">
        <f>+Registro!B359</f>
        <v>0</v>
      </c>
      <c r="OF10" s="24">
        <f>+Registro!B360</f>
        <v>0</v>
      </c>
      <c r="OG10" s="24">
        <f>+Registro!G357</f>
        <v>0</v>
      </c>
      <c r="OH10" s="24">
        <f>+Registro!G358</f>
        <v>0</v>
      </c>
      <c r="OI10" s="24">
        <f>+Registro!G359</f>
        <v>0</v>
      </c>
      <c r="OJ10" s="24">
        <f>+Registro!G360</f>
        <v>0</v>
      </c>
      <c r="OK10" s="71">
        <f>IFERROR((IF(AM10="Cumple variable",$AM$6,0)+IF(AN10="Cumple variable",$AN$6,0))/(IF(OR(AM10="Cumple variable",AM10="No cumple variable"),$AM$6,0)+IF(OR(AN10="Cumple variable",AN10="No cumple variable"),$AN$6,0)),1)</f>
        <v>1</v>
      </c>
      <c r="OL10" s="71">
        <f>IFERROR((IF(AO10="Cumple variable",$AO$6,0)+IF(AP10="Cumple variable",$AP$6,0)+IF(AQ10="Cumple variable",$AQ$6,0)+IF(AR10="Cumple variable",$AR$6,0)+IF(AS10="Cumple variable",$AS$6,0)+IF(AT10="Cumple variable",$AT$6,0)+IF(AU10="Cumple variable",$AU$6,0)+IF(AV10="Cumple variable",$AV$6,0))/(IF(OR(AO10="Cumple variable",AO10="No cumple variable"),$AO$6,0)+IF(OR(AP10="Cumple variable",AP10="No cumple variable"),$AP$6,0)+IF(OR(AQ10="Cumple variable",AQ10="No cumple variable"),$AQ$6,0)+IF(OR(AR10="Cumple variable",AR10="No cumple variable"),$AR$6,0)+IF(OR(AS10="Cumple variable",AS10="No cumple variable"),$AS$6,0)+IF(OR(AT10="Cumple variable",AT10="No cumple variable"),$AT$6,0)+IF(OR(AU10="Cumple variable",AU10="No cumple variable"),$AU$6,0)+IF(OR(AV10="Cumple variable",AV10="No cumple variable"),$AV$6,0)),1)</f>
        <v>1</v>
      </c>
      <c r="OM10" s="71">
        <f>IFERROR((IF(AW10="Cumple variable",$AW$6,0)+IF(AX10="Cumple variable",$AX$6,0)+IF(AY10="Cumple variable",$AY$6,0)+IF(BA10="Cumple variable",$BA$6,0)+IF(BB10="Cumple variable",$BB$6,0)+IF(BC10="Cumple variable",$BC$6,0)+IF(AZ10="Cumple variable",$AZ$6,0))/(IF(OR(AW10="Cumple variable",AW10="No cumple variable"),$AW$6,0)+IF(OR(AX10="Cumple variable",AX10="No cumple variable"),$AX$6,0)+IF(OR(AY10="Cumple variable",AY10="No cumple variable"),$AY$6,0)+IF(OR(BA10="Cumple variable",BA10="No cumple variable"),$BA$6,0)+IF(OR(BB10="Cumple variable",BB10="No cumple variable"),$BB$6,0)+IF(OR(BC10="Cumple variable",BC10="No cumple variable"),$BC$6,0)+IF(OR(AZ10="Cumple variable",AZ10="No cumple variable"),$AZ$6,0)),1)</f>
        <v>1</v>
      </c>
      <c r="ON10" s="71">
        <f>IFERROR((IF(BD10="Cumple variable",$BD$6,0)+IF(BE10="Cumple variable",$BE$6,0)+IF(BF10="Cumple variable",$BF$6,0))/(IF(OR(BD10="Cumple variable",BD10="No cumple variable"),$BD$6,0)+IF(OR(BE10="Cumple variable",BE10="No cumple variable"),$BE$6,0)+IF(OR(BF10="Cumple variable",BF10="No cumple variable"),$BF$6,0)),1)</f>
        <v>1</v>
      </c>
      <c r="OO10" s="71">
        <f>IFERROR((IF(BG10="Cumple variable",$BG$6,0))/(IF(OR(BG10="Cumple variable",BG10="No cumple variable"),$BG$6,0)),1)</f>
        <v>1</v>
      </c>
      <c r="OP10" s="71">
        <f>IFERROR((IF(BH10="Cumple variable",$BH$6,0)+IF(BI10="Cumple variable",$BI$6,0))/(IF(OR(BH10="Cumple variable",BH10="No cumple variable"),$BH$6,0)+IF(OR(BI10="Cumple variable",BI10="No cumple variable"),$BI$6,0)),1)</f>
        <v>1</v>
      </c>
      <c r="OQ10" s="72">
        <f>+OK10*$OK$8+OL10*$OL$8+OM10*$OM$8+ON10*$ON$8+OO10*$OO$8+OP10*$OP$8</f>
        <v>1</v>
      </c>
      <c r="OR10" s="73">
        <f>IFERROR((IF(BJ10="Cumple variable",$BJ$6,0)+IF(BK10="Cumple variable",$BK$6,0)+IF(BL10="Cumple variable",$BL$6,0))/(IF(OR(BJ10="Cumple variable",BJ10="No cumple variable"),$BJ$6,0)+IF(OR(BK10="Cumple variable",BK10="No cumple variable"),$BK$6,0)+IF(OR(BL10="Cumple variable",BL10="No cumple variable"),$BL$6,0)),1)</f>
        <v>1</v>
      </c>
      <c r="OS10" s="74">
        <f>IFERROR((IF(BM10="Cumple variable",$BM$6,0)+IF(BN10="Cumple variable",$BN$6,0)+IF(BO10="Cumple variable",$BO$6,0))/(IF(OR(BM10="Cumple variable",BM10="No cumple variable"),$BM$6,0)+IF(OR(BN10="Cumple variable",BN10="No cumple variable"),$BN$6,0)+IF(OR(BO10="Cumple variable",BO10="No cumple variable"),$BO$6,0)),1)</f>
        <v>1</v>
      </c>
      <c r="OT10" s="92">
        <f>+OQ10*$OQ$8+OR10*$OR$8+OS10*$OS$8</f>
        <v>1</v>
      </c>
      <c r="OU10" s="92" t="str">
        <f>+IF(OT10=1,"100%",IF(AND(OT10&lt;1,OT10&gt;=0.9),"90%-99%",IF(AND(OT10&lt;0.9,OT10&gt;=0.8),"80%-89%",IF(AND(OT10&lt;8,OT10&gt;=0.7),"70%-79%","&lt;70"))))</f>
        <v>100%</v>
      </c>
    </row>
  </sheetData>
  <sheetProtection algorithmName="SHA-512" hashValue="og/BaUM9FTQRDWnfpx+2kYff082Q+1EkUIjf8kpNwEBjkX2tolwQ8x7FyineJLZ+mBg9hT8pGljRGQPwLcWX8w==" saltValue="60VZcEPuNunajakjNMUS8g==" spinCount="100000" sheet="1" objects="1" scenarios="1"/>
  <mergeCells count="17">
    <mergeCell ref="OK7:OP7"/>
    <mergeCell ref="OI3:OJ3"/>
    <mergeCell ref="P8:Z8"/>
    <mergeCell ref="D8:N8"/>
    <mergeCell ref="B1:OH3"/>
    <mergeCell ref="NQ8:NT8"/>
    <mergeCell ref="OC8:OF8"/>
    <mergeCell ref="OG8:OJ8"/>
    <mergeCell ref="MW8:MZ8"/>
    <mergeCell ref="NA8:ND8"/>
    <mergeCell ref="NE8:NH8"/>
    <mergeCell ref="NI8:NL8"/>
    <mergeCell ref="MS7:MU8"/>
    <mergeCell ref="NM8:NP8"/>
    <mergeCell ref="NU8:NX8"/>
    <mergeCell ref="NY8:OB8"/>
    <mergeCell ref="A1:A3"/>
  </mergeCells>
  <conditionalFormatting sqref="OT10">
    <cfRule type="containsBlanks" priority="1" stopIfTrue="1">
      <formula>LEN(TRIM(OT10))=0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A721-3DEA-4BC5-AA1F-E772AB3586D1}">
  <sheetPr>
    <pageSetUpPr fitToPage="1"/>
  </sheetPr>
  <dimension ref="A1:JX23"/>
  <sheetViews>
    <sheetView view="pageBreakPreview" zoomScale="85" zoomScaleNormal="80" zoomScaleSheetLayoutView="85" zoomScalePageLayoutView="115" workbookViewId="0">
      <selection activeCell="C1" sqref="C1"/>
    </sheetView>
  </sheetViews>
  <sheetFormatPr baseColWidth="10" defaultColWidth="11.5703125" defaultRowHeight="12" x14ac:dyDescent="0.2"/>
  <cols>
    <col min="1" max="1" width="10.5703125" style="108" customWidth="1"/>
    <col min="2" max="2" width="51.7109375" style="108" bestFit="1" customWidth="1"/>
    <col min="3" max="25" width="10" style="108" customWidth="1"/>
    <col min="26" max="16384" width="11.5703125" style="108"/>
  </cols>
  <sheetData>
    <row r="1" spans="1:284" ht="186.6" customHeight="1" x14ac:dyDescent="0.2">
      <c r="A1" s="105" t="s">
        <v>438</v>
      </c>
      <c r="B1" s="106" t="s">
        <v>439</v>
      </c>
      <c r="C1" s="107" t="s">
        <v>440</v>
      </c>
      <c r="D1" s="107" t="s">
        <v>441</v>
      </c>
      <c r="E1" s="107" t="s">
        <v>442</v>
      </c>
      <c r="F1" s="107" t="s">
        <v>443</v>
      </c>
      <c r="G1" s="107" t="s">
        <v>444</v>
      </c>
      <c r="H1" s="107" t="s">
        <v>445</v>
      </c>
      <c r="I1" s="107" t="s">
        <v>446</v>
      </c>
      <c r="J1" s="107" t="s">
        <v>447</v>
      </c>
      <c r="K1" s="107" t="s">
        <v>448</v>
      </c>
      <c r="L1" s="107" t="s">
        <v>449</v>
      </c>
      <c r="M1" s="107" t="s">
        <v>450</v>
      </c>
      <c r="N1" s="107" t="s">
        <v>451</v>
      </c>
      <c r="O1" s="107" t="s">
        <v>452</v>
      </c>
      <c r="P1" s="107" t="s">
        <v>453</v>
      </c>
      <c r="Q1" s="107" t="s">
        <v>454</v>
      </c>
      <c r="R1" s="107" t="s">
        <v>455</v>
      </c>
      <c r="S1" s="107" t="s">
        <v>456</v>
      </c>
      <c r="T1" s="107" t="s">
        <v>457</v>
      </c>
      <c r="U1" s="107" t="s">
        <v>458</v>
      </c>
      <c r="V1" s="107" t="s">
        <v>459</v>
      </c>
      <c r="W1" s="107" t="s">
        <v>460</v>
      </c>
      <c r="X1" s="107" t="s">
        <v>461</v>
      </c>
      <c r="Y1" s="107" t="s">
        <v>462</v>
      </c>
      <c r="JX1" s="109"/>
    </row>
    <row r="2" spans="1:284" ht="25.5" customHeight="1" x14ac:dyDescent="0.2">
      <c r="A2" s="101">
        <v>1</v>
      </c>
      <c r="B2" s="110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84" ht="25.5" customHeight="1" x14ac:dyDescent="0.2">
      <c r="A3" s="101">
        <v>2</v>
      </c>
      <c r="B3" s="110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84" ht="25.5" customHeight="1" x14ac:dyDescent="0.2">
      <c r="A4" s="101">
        <v>3</v>
      </c>
      <c r="B4" s="110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84" ht="25.5" customHeight="1" x14ac:dyDescent="0.2">
      <c r="A5" s="101">
        <v>4</v>
      </c>
      <c r="B5" s="110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84" ht="25.5" customHeight="1" x14ac:dyDescent="0.2">
      <c r="A6" s="101">
        <v>5</v>
      </c>
      <c r="B6" s="110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84" ht="25.5" customHeight="1" x14ac:dyDescent="0.2">
      <c r="A7" s="101">
        <v>6</v>
      </c>
      <c r="B7" s="11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84" ht="25.5" customHeight="1" x14ac:dyDescent="0.2">
      <c r="A8" s="101">
        <v>7</v>
      </c>
      <c r="B8" s="110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84" ht="25.5" customHeight="1" x14ac:dyDescent="0.2">
      <c r="A9" s="101">
        <v>8</v>
      </c>
      <c r="B9" s="11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84" ht="25.5" customHeight="1" x14ac:dyDescent="0.2">
      <c r="A10" s="101">
        <v>9</v>
      </c>
      <c r="B10" s="11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84" ht="25.5" customHeight="1" x14ac:dyDescent="0.2">
      <c r="A11" s="101">
        <v>10</v>
      </c>
      <c r="B11" s="11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84" ht="25.5" customHeight="1" x14ac:dyDescent="0.2">
      <c r="A12" s="101">
        <v>11</v>
      </c>
      <c r="B12" s="11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84" ht="25.5" customHeight="1" x14ac:dyDescent="0.2">
      <c r="A13" s="101">
        <v>12</v>
      </c>
      <c r="B13" s="11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84" ht="25.5" customHeight="1" x14ac:dyDescent="0.2">
      <c r="A14" s="101">
        <v>13</v>
      </c>
      <c r="B14" s="11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84" ht="25.5" customHeight="1" x14ac:dyDescent="0.2">
      <c r="A15" s="101">
        <v>14</v>
      </c>
      <c r="B15" s="11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84" ht="25.5" customHeight="1" x14ac:dyDescent="0.2">
      <c r="A16" s="101">
        <v>15</v>
      </c>
      <c r="B16" s="11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12.75" thickBot="1" x14ac:dyDescent="0.25"/>
    <row r="18" spans="1:25" x14ac:dyDescent="0.2">
      <c r="A18" s="255" t="s">
        <v>463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</row>
    <row r="19" spans="1:25" x14ac:dyDescent="0.2">
      <c r="A19" s="112" t="s">
        <v>464</v>
      </c>
      <c r="B19" s="258" t="s">
        <v>465</v>
      </c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</row>
    <row r="20" spans="1:25" x14ac:dyDescent="0.2">
      <c r="A20" s="112" t="s">
        <v>466</v>
      </c>
      <c r="B20" s="258" t="s">
        <v>467</v>
      </c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</row>
    <row r="21" spans="1:25" ht="12.75" thickBot="1" x14ac:dyDescent="0.25">
      <c r="A21" s="113" t="s">
        <v>288</v>
      </c>
      <c r="B21" s="260" t="s">
        <v>468</v>
      </c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</row>
    <row r="23" spans="1:25" ht="23.25" customHeight="1" x14ac:dyDescent="0.2">
      <c r="A23" s="262" t="s">
        <v>469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</row>
  </sheetData>
  <mergeCells count="5">
    <mergeCell ref="A18:Y18"/>
    <mergeCell ref="B19:Y19"/>
    <mergeCell ref="B20:Y20"/>
    <mergeCell ref="B21:Y21"/>
    <mergeCell ref="A23:Y23"/>
  </mergeCells>
  <printOptions horizontalCentered="1"/>
  <pageMargins left="0.23622047244094491" right="0.23622047244094491" top="1.2204724409448819" bottom="0.74803149606299213" header="0.31496062992125984" footer="0.31496062992125984"/>
  <pageSetup scale="45" fitToHeight="0" orientation="landscape" r:id="rId1"/>
  <headerFooter>
    <oddHeader>&amp;L&amp;G&amp;C&amp;"Arial,Normal"&amp;10PROCESO
PROTECCIÓN
VERIFICACIÓN EN VISITA
CASA DE PROTECCIÓN SRD&amp;R&amp;"Arial,Normal"&amp;10F1.A15.G27.P 
Versión 3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70BF-8049-43CA-8806-63CEF185771E}">
  <sheetPr>
    <pageSetUpPr fitToPage="1"/>
  </sheetPr>
  <dimension ref="A1:R25"/>
  <sheetViews>
    <sheetView view="pageBreakPreview" zoomScale="90" zoomScaleNormal="80" zoomScaleSheetLayoutView="90" workbookViewId="0">
      <selection activeCell="C1" sqref="C1"/>
    </sheetView>
  </sheetViews>
  <sheetFormatPr baseColWidth="10" defaultColWidth="11.5703125" defaultRowHeight="12" x14ac:dyDescent="0.2"/>
  <cols>
    <col min="1" max="1" width="5.140625" style="108" customWidth="1"/>
    <col min="2" max="2" width="58.5703125" style="108" customWidth="1"/>
    <col min="3" max="18" width="7.7109375" style="108" customWidth="1"/>
    <col min="19" max="16384" width="11.5703125" style="108"/>
  </cols>
  <sheetData>
    <row r="1" spans="1:18" ht="125.25" customHeight="1" x14ac:dyDescent="0.2">
      <c r="A1" s="105" t="s">
        <v>438</v>
      </c>
      <c r="B1" s="114" t="s">
        <v>470</v>
      </c>
      <c r="C1" s="115" t="s">
        <v>471</v>
      </c>
      <c r="D1" s="115" t="s">
        <v>472</v>
      </c>
      <c r="E1" s="115" t="s">
        <v>473</v>
      </c>
      <c r="F1" s="115" t="s">
        <v>474</v>
      </c>
      <c r="G1" s="115" t="s">
        <v>475</v>
      </c>
      <c r="H1" s="115" t="s">
        <v>476</v>
      </c>
      <c r="I1" s="115" t="s">
        <v>477</v>
      </c>
      <c r="J1" s="115" t="s">
        <v>478</v>
      </c>
      <c r="K1" s="115" t="s">
        <v>479</v>
      </c>
      <c r="L1" s="115" t="s">
        <v>480</v>
      </c>
      <c r="M1" s="115" t="s">
        <v>481</v>
      </c>
      <c r="N1" s="115" t="s">
        <v>482</v>
      </c>
      <c r="O1" s="115" t="s">
        <v>483</v>
      </c>
      <c r="P1" s="115" t="s">
        <v>484</v>
      </c>
      <c r="Q1" s="115" t="s">
        <v>485</v>
      </c>
      <c r="R1" s="116" t="s">
        <v>486</v>
      </c>
    </row>
    <row r="2" spans="1:18" ht="25.5" customHeight="1" x14ac:dyDescent="0.2">
      <c r="A2" s="101">
        <v>1</v>
      </c>
      <c r="B2" s="111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02"/>
    </row>
    <row r="3" spans="1:18" ht="25.5" customHeight="1" x14ac:dyDescent="0.2">
      <c r="A3" s="101">
        <v>2</v>
      </c>
      <c r="B3" s="111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02"/>
    </row>
    <row r="4" spans="1:18" ht="25.5" customHeight="1" x14ac:dyDescent="0.2">
      <c r="A4" s="101">
        <v>3</v>
      </c>
      <c r="B4" s="111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102"/>
    </row>
    <row r="5" spans="1:18" ht="25.5" customHeight="1" x14ac:dyDescent="0.2">
      <c r="A5" s="101">
        <v>4</v>
      </c>
      <c r="B5" s="11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102"/>
    </row>
    <row r="6" spans="1:18" ht="25.5" customHeight="1" x14ac:dyDescent="0.2">
      <c r="A6" s="101">
        <v>5</v>
      </c>
      <c r="B6" s="11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02"/>
    </row>
    <row r="7" spans="1:18" ht="25.5" customHeight="1" x14ac:dyDescent="0.2">
      <c r="A7" s="101">
        <v>6</v>
      </c>
      <c r="B7" s="111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102"/>
    </row>
    <row r="8" spans="1:18" ht="25.5" customHeight="1" x14ac:dyDescent="0.2">
      <c r="A8" s="101">
        <v>7</v>
      </c>
      <c r="B8" s="11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02"/>
    </row>
    <row r="9" spans="1:18" ht="25.5" customHeight="1" x14ac:dyDescent="0.2">
      <c r="A9" s="101">
        <v>8</v>
      </c>
      <c r="B9" s="111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102"/>
    </row>
    <row r="10" spans="1:18" ht="25.5" customHeight="1" x14ac:dyDescent="0.2">
      <c r="A10" s="101">
        <v>9</v>
      </c>
      <c r="B10" s="11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102"/>
    </row>
    <row r="11" spans="1:18" ht="25.5" customHeight="1" x14ac:dyDescent="0.2">
      <c r="A11" s="101">
        <v>10</v>
      </c>
      <c r="B11" s="11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02"/>
    </row>
    <row r="12" spans="1:18" ht="25.5" customHeight="1" x14ac:dyDescent="0.2">
      <c r="A12" s="101">
        <v>11</v>
      </c>
      <c r="B12" s="11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02"/>
    </row>
    <row r="13" spans="1:18" ht="25.5" customHeight="1" x14ac:dyDescent="0.2">
      <c r="A13" s="101">
        <v>12</v>
      </c>
      <c r="B13" s="111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102"/>
    </row>
    <row r="14" spans="1:18" ht="25.5" customHeight="1" x14ac:dyDescent="0.2">
      <c r="A14" s="101">
        <v>13</v>
      </c>
      <c r="B14" s="11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102"/>
    </row>
    <row r="15" spans="1:18" ht="25.5" customHeight="1" x14ac:dyDescent="0.2">
      <c r="A15" s="101">
        <v>14</v>
      </c>
      <c r="B15" s="11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02"/>
    </row>
    <row r="16" spans="1:18" ht="25.5" customHeight="1" x14ac:dyDescent="0.2">
      <c r="A16" s="101">
        <v>15</v>
      </c>
      <c r="B16" s="11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02"/>
    </row>
    <row r="17" spans="1:18" ht="25.5" customHeight="1" x14ac:dyDescent="0.2">
      <c r="A17" s="101">
        <v>16</v>
      </c>
      <c r="B17" s="11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102"/>
    </row>
    <row r="18" spans="1:18" ht="25.5" customHeight="1" thickBot="1" x14ac:dyDescent="0.25">
      <c r="A18" s="117">
        <v>17</v>
      </c>
      <c r="B18" s="118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4"/>
    </row>
    <row r="19" spans="1:18" ht="12.75" thickBot="1" x14ac:dyDescent="0.25"/>
    <row r="20" spans="1:18" x14ac:dyDescent="0.2">
      <c r="A20" s="255" t="s">
        <v>463</v>
      </c>
      <c r="B20" s="256"/>
      <c r="C20" s="256"/>
      <c r="D20" s="256"/>
      <c r="E20" s="256"/>
      <c r="F20" s="256"/>
      <c r="G20" s="256"/>
      <c r="H20" s="263"/>
    </row>
    <row r="21" spans="1:18" x14ac:dyDescent="0.2">
      <c r="A21" s="112" t="s">
        <v>464</v>
      </c>
      <c r="B21" s="258" t="s">
        <v>487</v>
      </c>
      <c r="C21" s="258"/>
      <c r="D21" s="258"/>
      <c r="E21" s="258"/>
      <c r="F21" s="258"/>
      <c r="G21" s="258"/>
      <c r="H21" s="264"/>
    </row>
    <row r="22" spans="1:18" x14ac:dyDescent="0.2">
      <c r="A22" s="112" t="s">
        <v>466</v>
      </c>
      <c r="B22" s="258" t="s">
        <v>488</v>
      </c>
      <c r="C22" s="258"/>
      <c r="D22" s="258"/>
      <c r="E22" s="258"/>
      <c r="F22" s="258"/>
      <c r="G22" s="258"/>
      <c r="H22" s="264"/>
    </row>
    <row r="23" spans="1:18" ht="12.75" thickBot="1" x14ac:dyDescent="0.25">
      <c r="A23" s="113" t="s">
        <v>288</v>
      </c>
      <c r="B23" s="260" t="s">
        <v>489</v>
      </c>
      <c r="C23" s="260"/>
      <c r="D23" s="260"/>
      <c r="E23" s="260"/>
      <c r="F23" s="260"/>
      <c r="G23" s="260"/>
      <c r="H23" s="265"/>
    </row>
    <row r="24" spans="1:18" x14ac:dyDescent="0.2">
      <c r="A24" s="262" t="s">
        <v>490</v>
      </c>
      <c r="B24" s="262"/>
      <c r="C24" s="262"/>
      <c r="D24" s="262"/>
      <c r="E24" s="262"/>
      <c r="F24" s="262"/>
      <c r="G24" s="262"/>
      <c r="H24" s="262"/>
    </row>
    <row r="25" spans="1:18" ht="15" customHeight="1" x14ac:dyDescent="0.2">
      <c r="A25" s="262"/>
      <c r="B25" s="262"/>
      <c r="C25" s="262"/>
      <c r="D25" s="262"/>
      <c r="E25" s="262"/>
      <c r="F25" s="262"/>
      <c r="G25" s="262"/>
      <c r="H25" s="262"/>
    </row>
  </sheetData>
  <mergeCells count="5">
    <mergeCell ref="A20:H20"/>
    <mergeCell ref="B21:H21"/>
    <mergeCell ref="B22:H22"/>
    <mergeCell ref="B23:H23"/>
    <mergeCell ref="A24:H25"/>
  </mergeCells>
  <printOptions horizontalCentered="1"/>
  <pageMargins left="0.23622047244094491" right="0.23622047244094491" top="1.2204724409448819" bottom="0.74803149606299213" header="0.31496062992125984" footer="0.31496062992125984"/>
  <pageSetup scale="71" fitToHeight="0" orientation="landscape" r:id="rId1"/>
  <headerFooter>
    <oddHeader>&amp;L&amp;G&amp;C&amp;"Arial,Normal"&amp;10PROCESO
PROTECCIÓN
VERIFICACIÓN EN VISITA
CASA DE PROTECCIÓN SRD&amp;R&amp;"Arial,Normal"&amp;10F1.A15.G27.P 
Versión 3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28</v>
      </c>
      <c r="B1" s="5" t="s">
        <v>41</v>
      </c>
      <c r="C1" s="5" t="s">
        <v>43</v>
      </c>
      <c r="D1" s="15" t="s">
        <v>49</v>
      </c>
      <c r="E1" s="15" t="s">
        <v>41</v>
      </c>
    </row>
    <row r="2" spans="1:5" x14ac:dyDescent="0.25">
      <c r="A2" s="4" t="s">
        <v>29</v>
      </c>
      <c r="B2" s="4" t="s">
        <v>25</v>
      </c>
      <c r="C2" s="16" t="s">
        <v>27</v>
      </c>
      <c r="D2" s="3" t="s">
        <v>47</v>
      </c>
      <c r="E2" s="4" t="s">
        <v>51</v>
      </c>
    </row>
    <row r="3" spans="1:5" x14ac:dyDescent="0.25">
      <c r="A3" s="4" t="s">
        <v>30</v>
      </c>
      <c r="B3" s="4" t="s">
        <v>26</v>
      </c>
      <c r="D3" s="3" t="s">
        <v>48</v>
      </c>
      <c r="E3" s="4" t="s">
        <v>52</v>
      </c>
    </row>
    <row r="4" spans="1:5" x14ac:dyDescent="0.25">
      <c r="A4" s="4" t="s">
        <v>31</v>
      </c>
      <c r="B4" s="19" t="s">
        <v>54</v>
      </c>
      <c r="D4" s="18" t="s">
        <v>44</v>
      </c>
      <c r="E4" s="4" t="s">
        <v>288</v>
      </c>
    </row>
    <row r="5" spans="1:5" x14ac:dyDescent="0.25">
      <c r="A5" s="4" t="s">
        <v>32</v>
      </c>
    </row>
    <row r="6" spans="1:5" x14ac:dyDescent="0.25">
      <c r="A6" s="4" t="s">
        <v>293</v>
      </c>
    </row>
    <row r="7" spans="1:5" x14ac:dyDescent="0.25">
      <c r="A7" s="4" t="s">
        <v>294</v>
      </c>
    </row>
    <row r="8" spans="1:5" x14ac:dyDescent="0.25">
      <c r="A8" s="4" t="s">
        <v>349</v>
      </c>
    </row>
    <row r="9" spans="1:5" x14ac:dyDescent="0.25">
      <c r="A9" s="4" t="s">
        <v>350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C3F1EA-B53C-4189-BF5D-AB31FCB6F5E3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2.xml><?xml version="1.0" encoding="utf-8"?>
<ds:datastoreItem xmlns:ds="http://schemas.openxmlformats.org/officeDocument/2006/customXml" ds:itemID="{EF70D5FC-DD67-468D-9EB5-5E4CACE83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76B339-6847-4D88-95E9-A4BBDC39C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Registro</vt:lpstr>
      <vt:lpstr>Consolidado</vt:lpstr>
      <vt:lpstr>DHA</vt:lpstr>
      <vt:lpstr>DTH</vt:lpstr>
      <vt:lpstr>Tablas</vt:lpstr>
      <vt:lpstr>DHA!Área_de_impresión</vt:lpstr>
      <vt:lpstr>DTH!Área_de_impresión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2024-05-20T16:11:10Z</cp:lastPrinted>
  <dcterms:created xsi:type="dcterms:W3CDTF">2019-01-30T14:18:32Z</dcterms:created>
  <dcterms:modified xsi:type="dcterms:W3CDTF">2024-05-20T16:11:29Z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