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E57C66BE-89BE-459C-8F94-2004844D17F9}" xr6:coauthVersionLast="47" xr6:coauthVersionMax="47" xr10:uidLastSave="{1749CBB5-EC65-47A7-B55A-CC84B129605E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2">DHA!$A$1:$M$23</definedName>
    <definedName name="_xlnm.Print_Area" localSheetId="3">DTH!$A$1:$R$25</definedName>
    <definedName name="_xlnm.Print_Area" localSheetId="0">Registro!$A$1:$J$263</definedName>
    <definedName name="Planes" localSheetId="2">[1]Parametros!#REF!</definedName>
    <definedName name="Planes" localSheetId="3">[1]Parametros!#REF!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KU10" i="5"/>
  <c r="KV10" i="5"/>
  <c r="LB10" i="5"/>
  <c r="LA10" i="5"/>
  <c r="KY10" i="5"/>
  <c r="KX10" i="5"/>
  <c r="KT10" i="5"/>
  <c r="I134" i="1"/>
  <c r="I1" i="1" s="1"/>
  <c r="GG10" i="5"/>
  <c r="D120" i="1"/>
  <c r="FI10" i="5"/>
  <c r="D99" i="1"/>
  <c r="D50" i="1" l="1"/>
  <c r="D38" i="1"/>
  <c r="D31" i="1"/>
  <c r="D20" i="1"/>
  <c r="IT10" i="5" l="1"/>
  <c r="IS10" i="5"/>
  <c r="IR10" i="5"/>
  <c r="IQ10" i="5"/>
  <c r="D207" i="1"/>
  <c r="HV10" i="5"/>
  <c r="D181" i="1"/>
  <c r="GC10" i="5"/>
  <c r="GB10" i="5"/>
  <c r="FH10" i="5"/>
  <c r="EB10" i="5"/>
  <c r="D71" i="1"/>
  <c r="DR10" i="5"/>
  <c r="CS10" i="5"/>
  <c r="HT10" i="5" l="1"/>
  <c r="HS10" i="5"/>
  <c r="HJ10" i="5"/>
  <c r="D168" i="1"/>
  <c r="D144" i="1"/>
  <c r="D153" i="1"/>
  <c r="GT10" i="5"/>
  <c r="GS10" i="5"/>
  <c r="GR10" i="5"/>
  <c r="GF10" i="5"/>
  <c r="GE10" i="5"/>
  <c r="FZ10" i="5"/>
  <c r="FY10" i="5"/>
  <c r="FX10" i="5"/>
  <c r="FQ10" i="5"/>
  <c r="FP10" i="5"/>
  <c r="FO10" i="5"/>
  <c r="FN10" i="5"/>
  <c r="FJ10" i="5"/>
  <c r="FG10" i="5"/>
  <c r="FF10" i="5"/>
  <c r="FE10" i="5"/>
  <c r="FD10" i="5"/>
  <c r="FC10" i="5"/>
  <c r="FB10" i="5"/>
  <c r="FA10" i="5"/>
  <c r="EZ10" i="5"/>
  <c r="FK10" i="5"/>
  <c r="EX10" i="5"/>
  <c r="EW10" i="5"/>
  <c r="EV10" i="5"/>
  <c r="EU10" i="5"/>
  <c r="EF10" i="5"/>
  <c r="EG10" i="5"/>
  <c r="DV10" i="5"/>
  <c r="DU10" i="5"/>
  <c r="DT10" i="5"/>
  <c r="DS10" i="5"/>
  <c r="CQ10" i="5"/>
  <c r="CP10" i="5"/>
  <c r="BP10" i="5"/>
  <c r="D110" i="1"/>
  <c r="AU10" i="5"/>
  <c r="D82" i="1"/>
  <c r="D78" i="1"/>
  <c r="I70" i="1" s="1"/>
  <c r="D65" i="1"/>
  <c r="I19" i="1" s="1"/>
  <c r="GZ10" i="5" l="1"/>
  <c r="GY10" i="5"/>
  <c r="GX10" i="5"/>
  <c r="GW10" i="5"/>
  <c r="GV10" i="5"/>
  <c r="GU10" i="5"/>
  <c r="GQ10" i="5"/>
  <c r="GP10" i="5"/>
  <c r="GO10" i="5"/>
  <c r="GN10" i="5"/>
  <c r="GM10" i="5"/>
  <c r="GL10" i="5"/>
  <c r="GK10" i="5"/>
  <c r="GJ10" i="5"/>
  <c r="GI10" i="5"/>
  <c r="DQ10" i="5"/>
  <c r="DP10" i="5"/>
  <c r="DO10" i="5"/>
  <c r="DN10" i="5"/>
  <c r="DM10" i="5"/>
  <c r="DL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Y10" i="5"/>
  <c r="CX10" i="5"/>
  <c r="CW10" i="5"/>
  <c r="CV10" i="5"/>
  <c r="CU10" i="5"/>
  <c r="CT10" i="5"/>
  <c r="CR10" i="5"/>
  <c r="CO10" i="5"/>
  <c r="CN10" i="5"/>
  <c r="CM10" i="5"/>
  <c r="CL10" i="5"/>
  <c r="CK10" i="5"/>
  <c r="CJ10" i="5"/>
  <c r="CI10" i="5"/>
  <c r="CH10" i="5"/>
  <c r="CG10" i="5"/>
  <c r="CF10" i="5"/>
  <c r="CE10" i="5"/>
  <c r="IC10" i="5"/>
  <c r="IB10" i="5"/>
  <c r="IA10" i="5"/>
  <c r="HZ10" i="5"/>
  <c r="HY10" i="5"/>
  <c r="HX10" i="5"/>
  <c r="HW10" i="5"/>
  <c r="HU10" i="5"/>
  <c r="HR10" i="5"/>
  <c r="HQ10" i="5"/>
  <c r="HP10" i="5"/>
  <c r="HO10" i="5"/>
  <c r="HN10" i="5"/>
  <c r="HM10" i="5"/>
  <c r="HL10" i="5"/>
  <c r="HK10" i="5"/>
  <c r="HI10" i="5"/>
  <c r="HH10" i="5"/>
  <c r="HG10" i="5"/>
  <c r="HF10" i="5"/>
  <c r="HE10" i="5"/>
  <c r="HD10" i="5"/>
  <c r="HC10" i="5"/>
  <c r="HB10" i="5"/>
  <c r="BV10" i="5"/>
  <c r="BU10" i="5"/>
  <c r="BT10" i="5"/>
  <c r="BS10" i="5"/>
  <c r="BR10" i="5"/>
  <c r="BQ10" i="5"/>
  <c r="BO10" i="5"/>
  <c r="BN10" i="5"/>
  <c r="BM10" i="5"/>
  <c r="BL10" i="5"/>
  <c r="BK10" i="5"/>
  <c r="BJ10" i="5"/>
  <c r="BI10" i="5"/>
  <c r="AX10" i="5"/>
  <c r="KW10" i="5" s="1"/>
  <c r="AQ10" i="5"/>
  <c r="AD10" i="5" l="1"/>
  <c r="D193" i="1" l="1"/>
  <c r="I192" i="1" s="1"/>
  <c r="D161" i="1"/>
  <c r="BA10" i="5" s="1"/>
  <c r="AZ10" i="5"/>
  <c r="I143" i="1" l="1"/>
  <c r="AY10" i="5"/>
  <c r="I152" i="1"/>
  <c r="AP10" i="5"/>
  <c r="AO10" i="5"/>
  <c r="AN10" i="5"/>
  <c r="AR10" i="5" l="1"/>
  <c r="AM10" i="5"/>
  <c r="JD10" i="5" l="1"/>
  <c r="JC10" i="5"/>
  <c r="JB10" i="5"/>
  <c r="D221" i="1" l="1"/>
  <c r="IO10" i="5"/>
  <c r="IN10" i="5"/>
  <c r="BY10" i="5"/>
  <c r="AW10" i="5" l="1"/>
  <c r="AT10" i="5" l="1"/>
  <c r="C10" i="5"/>
  <c r="B10" i="5"/>
  <c r="AA10" i="5"/>
  <c r="Z10" i="5"/>
  <c r="BD10" i="5" l="1"/>
  <c r="AI10" i="5" l="1"/>
  <c r="KS10" i="5" l="1"/>
  <c r="KR10" i="5"/>
  <c r="KQ10" i="5"/>
  <c r="KP10" i="5"/>
  <c r="KO10" i="5"/>
  <c r="KN10" i="5"/>
  <c r="KM10" i="5"/>
  <c r="KL10" i="5"/>
  <c r="KK10" i="5"/>
  <c r="KJ10" i="5"/>
  <c r="KI10" i="5"/>
  <c r="KH10" i="5"/>
  <c r="KG10" i="5"/>
  <c r="KF10" i="5"/>
  <c r="KE10" i="5"/>
  <c r="KD10" i="5"/>
  <c r="IY10" i="5"/>
  <c r="IX10" i="5"/>
  <c r="EY10" i="5" l="1"/>
  <c r="ET10" i="5"/>
  <c r="ES10" i="5"/>
  <c r="ER10" i="5"/>
  <c r="EQ10" i="5"/>
  <c r="EP10" i="5"/>
  <c r="EO10" i="5"/>
  <c r="EN10" i="5"/>
  <c r="EM10" i="5"/>
  <c r="EL10" i="5"/>
  <c r="EK10" i="5"/>
  <c r="EJ10" i="5"/>
  <c r="EI10" i="5"/>
  <c r="EH10" i="5"/>
  <c r="AV10" i="5" l="1"/>
  <c r="V10" i="5"/>
  <c r="U10" i="5"/>
  <c r="S10" i="5"/>
  <c r="R10" i="5"/>
  <c r="P10" i="5"/>
  <c r="O10" i="5"/>
  <c r="CB10" i="5" l="1"/>
  <c r="CA10" i="5"/>
  <c r="BZ10" i="5"/>
  <c r="BX10" i="5"/>
  <c r="BW10" i="5"/>
  <c r="BH10" i="5" l="1"/>
  <c r="KC10" i="5" l="1"/>
  <c r="KB10" i="5"/>
  <c r="KA10" i="5"/>
  <c r="JZ10" i="5"/>
  <c r="JY10" i="5"/>
  <c r="JX10" i="5"/>
  <c r="JW10" i="5"/>
  <c r="JV10" i="5"/>
  <c r="JU10" i="5"/>
  <c r="JT10" i="5"/>
  <c r="JS10" i="5"/>
  <c r="JR10" i="5"/>
  <c r="JQ10" i="5"/>
  <c r="JP10" i="5"/>
  <c r="JO10" i="5"/>
  <c r="JN10" i="5"/>
  <c r="JM10" i="5"/>
  <c r="JL10" i="5"/>
  <c r="JK10" i="5"/>
  <c r="JJ10" i="5"/>
  <c r="JI10" i="5"/>
  <c r="JH10" i="5"/>
  <c r="JG10" i="5"/>
  <c r="JA10" i="5"/>
  <c r="IZ10" i="5"/>
  <c r="IW10" i="5"/>
  <c r="IV10" i="5"/>
  <c r="IU10" i="5"/>
  <c r="IP10" i="5"/>
  <c r="IM10" i="5"/>
  <c r="IL10" i="5"/>
  <c r="IK10" i="5"/>
  <c r="IJ10" i="5"/>
  <c r="II10" i="5"/>
  <c r="IH10" i="5"/>
  <c r="IG10" i="5"/>
  <c r="IF10" i="5"/>
  <c r="IE10" i="5"/>
  <c r="ID10" i="5"/>
  <c r="HA10" i="5"/>
  <c r="GH10" i="5"/>
  <c r="GD10" i="5"/>
  <c r="GA10" i="5"/>
  <c r="FW10" i="5"/>
  <c r="FV10" i="5"/>
  <c r="FU10" i="5"/>
  <c r="FT10" i="5"/>
  <c r="FS10" i="5"/>
  <c r="FR10" i="5"/>
  <c r="FM10" i="5"/>
  <c r="FL10" i="5"/>
  <c r="EE10" i="5"/>
  <c r="ED10" i="5"/>
  <c r="EC10" i="5"/>
  <c r="EA10" i="5"/>
  <c r="DZ10" i="5"/>
  <c r="DY10" i="5"/>
  <c r="DX10" i="5"/>
  <c r="DW10" i="5"/>
  <c r="CD10" i="5"/>
  <c r="CC10" i="5"/>
  <c r="JF10" i="5" l="1"/>
  <c r="JE10" i="5"/>
  <c r="A10" i="5" l="1"/>
  <c r="D201" i="1" l="1"/>
  <c r="AE10" i="5"/>
  <c r="I220" i="1" l="1"/>
  <c r="AL10" i="5" s="1"/>
  <c r="BG10" i="5"/>
  <c r="I206" i="1"/>
  <c r="BF10" i="5"/>
  <c r="I200" i="1"/>
  <c r="AJ10" i="5" s="1"/>
  <c r="BE10" i="5"/>
  <c r="AK10" i="5" l="1"/>
  <c r="I180" i="1"/>
  <c r="AH10" i="5" s="1"/>
  <c r="BC10" i="5"/>
  <c r="I167" i="1"/>
  <c r="BB10" i="5"/>
  <c r="AF10" i="5"/>
  <c r="AG10" i="5" l="1"/>
  <c r="AS10" i="5"/>
  <c r="KZ10" i="5" s="1"/>
  <c r="LC10" i="5" l="1"/>
  <c r="AC10" i="5"/>
  <c r="AB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LD10" i="5" l="1"/>
</calcChain>
</file>

<file path=xl/sharedStrings.xml><?xml version="1.0" encoding="utf-8"?>
<sst xmlns="http://schemas.openxmlformats.org/spreadsheetml/2006/main" count="1240" uniqueCount="386">
  <si>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</si>
  <si>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</si>
  <si>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</si>
  <si>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</si>
  <si>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</si>
  <si>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</si>
  <si>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</si>
  <si>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</si>
  <si>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</si>
  <si>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</si>
  <si>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</si>
  <si>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</si>
  <si>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</si>
  <si>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</si>
  <si>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</si>
  <si>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</si>
  <si>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</si>
  <si>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</si>
  <si>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</si>
  <si>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</si>
  <si>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</si>
  <si>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</si>
  <si>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</si>
  <si>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</si>
  <si>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</si>
  <si>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</si>
  <si>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</si>
  <si>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</si>
  <si>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</si>
  <si>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</si>
  <si>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</si>
  <si>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</si>
  <si>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</si>
  <si>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</si>
  <si>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</si>
  <si>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</si>
  <si>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</si>
  <si>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</si>
  <si>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</si>
  <si>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</si>
  <si>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</si>
  <si>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</si>
  <si>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</si>
  <si>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</si>
  <si>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</si>
  <si>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</si>
  <si>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</si>
  <si>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</si>
  <si>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</si>
  <si>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</si>
  <si>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Contrata servicio de alimentación?</t>
  </si>
  <si>
    <t>Si</t>
  </si>
  <si>
    <t>No</t>
  </si>
  <si>
    <t>Criterio k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</si>
  <si>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</si>
  <si>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</si>
  <si>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</si>
  <si>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</si>
  <si>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</si>
  <si>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</si>
  <si>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</si>
  <si>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</si>
  <si>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</si>
  <si>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</si>
  <si>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</si>
  <si>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</si>
  <si>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</si>
  <si>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</si>
  <si>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</si>
  <si>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</si>
  <si>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</si>
  <si>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</si>
  <si>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</si>
  <si>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</si>
  <si>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</si>
  <si>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</si>
  <si>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</si>
  <si>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</si>
  <si>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</si>
  <si>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</si>
  <si>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10.a</t>
  </si>
  <si>
    <t>10.b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</si>
  <si>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</si>
  <si>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</si>
  <si>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</si>
  <si>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</si>
  <si>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</si>
  <si>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</si>
  <si>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</si>
  <si>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</si>
  <si>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</si>
  <si>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Observación</t>
  </si>
  <si>
    <t>Clasificación de la Información 
Clasificada</t>
  </si>
  <si>
    <t>Página 1 de 1</t>
  </si>
  <si>
    <t>Subdirección</t>
  </si>
  <si>
    <t>Tipo de discapacidad</t>
  </si>
  <si>
    <t>Criterio l</t>
  </si>
  <si>
    <t>Criterio m</t>
  </si>
  <si>
    <t>Criterio n</t>
  </si>
  <si>
    <t>5. Nombre</t>
  </si>
  <si>
    <t>6. Nombre</t>
  </si>
  <si>
    <t>Profesional 6 ICBF</t>
  </si>
  <si>
    <t>Profesional 5 ICBF</t>
  </si>
  <si>
    <t>8.a</t>
  </si>
  <si>
    <t>8.b</t>
  </si>
  <si>
    <t>8.c</t>
  </si>
  <si>
    <t>8.d</t>
  </si>
  <si>
    <t>8.e</t>
  </si>
  <si>
    <t>Fecha SECOP aprobación de la póliza</t>
  </si>
  <si>
    <t>Cargo del supervisor del contrato</t>
  </si>
  <si>
    <t>% Cumplimiento Global</t>
  </si>
  <si>
    <t>Utilice la lista desplegable de la celda amarilla para validar si la variable se cumple o no se cumple</t>
  </si>
  <si>
    <t>OBLIGACIONES ESPECIFICAS: COMPONENTE TÉCNICO</t>
  </si>
  <si>
    <t>OBLIGACIONES ESPECIFICAS: COMPONENTE ADMINISTRATIVO</t>
  </si>
  <si>
    <t>OBLIGACIONES ESPECIFICAS: COMPONENTE FINANCIERO</t>
  </si>
  <si>
    <t>Temas componente técnico</t>
  </si>
  <si>
    <t>Porcentaje Técnico</t>
  </si>
  <si>
    <t>Porcentaje Administrativo</t>
  </si>
  <si>
    <t>Porcentaje Financiero</t>
  </si>
  <si>
    <t>Porcentaje Global</t>
  </si>
  <si>
    <t>Rango</t>
  </si>
  <si>
    <t>Proceso de atención</t>
  </si>
  <si>
    <t>Documentos de los anexos de historias de atención</t>
  </si>
  <si>
    <t>Nutrición</t>
  </si>
  <si>
    <t>Garantía de derechos – Vinculación</t>
  </si>
  <si>
    <t>Acciones con familia</t>
  </si>
  <si>
    <t>CONCEPTO INTEGRAL DE LOS PROFESIONALES DEL ICBF QUE REALIZAN LA VISITA DE SUPERVISIÓN</t>
  </si>
  <si>
    <t>Fortalezas</t>
  </si>
  <si>
    <t>Debilidades</t>
  </si>
  <si>
    <t>Riesgos</t>
  </si>
  <si>
    <t>Elabore un concepto sobre los resultados de la visita que integre las fortalezas, debilidades y alertas identificadas 
(no relacione nuevamente las obligaciones incumplidas)</t>
  </si>
  <si>
    <t>2.1 Alimentación</t>
  </si>
  <si>
    <t>2.2 Minuta patrón y ciclos de menús</t>
  </si>
  <si>
    <t>2.3 Almacenamiento de alimentos</t>
  </si>
  <si>
    <t>1.1 Documentos del anexo de la historia de atención</t>
  </si>
  <si>
    <t>11.a</t>
  </si>
  <si>
    <t>11.b</t>
  </si>
  <si>
    <t>11.c</t>
  </si>
  <si>
    <t>11.d</t>
  </si>
  <si>
    <t>11.e</t>
  </si>
  <si>
    <t>11.f</t>
  </si>
  <si>
    <t>10.d</t>
  </si>
  <si>
    <t>10.e</t>
  </si>
  <si>
    <t>10.f</t>
  </si>
  <si>
    <t>10.g</t>
  </si>
  <si>
    <t>10.h</t>
  </si>
  <si>
    <t>9.a</t>
  </si>
  <si>
    <t>9.b</t>
  </si>
  <si>
    <t>9.c</t>
  </si>
  <si>
    <t>9.d</t>
  </si>
  <si>
    <t>9.e</t>
  </si>
  <si>
    <t>10.c</t>
  </si>
  <si>
    <t>2.1.a</t>
  </si>
  <si>
    <t>2.1.b</t>
  </si>
  <si>
    <t>2.1.c</t>
  </si>
  <si>
    <t>2.1.d</t>
  </si>
  <si>
    <t>2.1.e</t>
  </si>
  <si>
    <t>2.1.f</t>
  </si>
  <si>
    <t>2.2.a</t>
  </si>
  <si>
    <t>2.2.b</t>
  </si>
  <si>
    <t>2.2.c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</si>
  <si>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</si>
  <si>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</si>
  <si>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</si>
  <si>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</si>
  <si>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</si>
  <si>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</si>
  <si>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</si>
  <si>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</si>
  <si>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</si>
  <si>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1.1.j</t>
  </si>
  <si>
    <t>1.2.a</t>
  </si>
  <si>
    <t>1.2.b</t>
  </si>
  <si>
    <t>1.2.c</t>
  </si>
  <si>
    <t>1.2.d</t>
  </si>
  <si>
    <t>1.2.e</t>
  </si>
  <si>
    <t>1.2.f</t>
  </si>
  <si>
    <t>1.3.a</t>
  </si>
  <si>
    <t>1.3.b</t>
  </si>
  <si>
    <t>1.3.c</t>
  </si>
  <si>
    <t>1.3.d</t>
  </si>
  <si>
    <t>1.4.a</t>
  </si>
  <si>
    <t>1.4.b</t>
  </si>
  <si>
    <t>1.4.c</t>
  </si>
  <si>
    <t>1.4.d</t>
  </si>
  <si>
    <t>1.5.a</t>
  </si>
  <si>
    <t>1.5.b</t>
  </si>
  <si>
    <t>1.5.c</t>
  </si>
  <si>
    <t>1.5.d</t>
  </si>
  <si>
    <t>2.3.a</t>
  </si>
  <si>
    <t>2.3.b</t>
  </si>
  <si>
    <t>2.3.c</t>
  </si>
  <si>
    <t>2.3.d</t>
  </si>
  <si>
    <t>2.3.e</t>
  </si>
  <si>
    <t>2.3.f</t>
  </si>
  <si>
    <t>2.3.g</t>
  </si>
  <si>
    <t>2.3.h</t>
  </si>
  <si>
    <t>2.3.i</t>
  </si>
  <si>
    <t>2.3.j</t>
  </si>
  <si>
    <t>2.3.k</t>
  </si>
  <si>
    <t>2.3.a2</t>
  </si>
  <si>
    <t>2.3.b2</t>
  </si>
  <si>
    <t>2.4.a</t>
  </si>
  <si>
    <t>2.4.b</t>
  </si>
  <si>
    <t>2.4.c</t>
  </si>
  <si>
    <t>2.4.d</t>
  </si>
  <si>
    <t>2.4.e</t>
  </si>
  <si>
    <t>2.4.f</t>
  </si>
  <si>
    <t>2.5.a</t>
  </si>
  <si>
    <t>2.5.b</t>
  </si>
  <si>
    <t>2.5.c</t>
  </si>
  <si>
    <t>2.5.d</t>
  </si>
  <si>
    <t>2.5.e</t>
  </si>
  <si>
    <t>2.5.f</t>
  </si>
  <si>
    <t>2.5.a2</t>
  </si>
  <si>
    <t>2.6.a</t>
  </si>
  <si>
    <t>2.6.b</t>
  </si>
  <si>
    <t>2.6.c</t>
  </si>
  <si>
    <t>2.6.d</t>
  </si>
  <si>
    <t>2.6.e</t>
  </si>
  <si>
    <t>6.a</t>
  </si>
  <si>
    <t>6.b</t>
  </si>
  <si>
    <t>6.c</t>
  </si>
  <si>
    <t>6.d</t>
  </si>
  <si>
    <t>6.e</t>
  </si>
  <si>
    <t>6.f</t>
  </si>
  <si>
    <t>6.g</t>
  </si>
  <si>
    <t>8.f</t>
  </si>
  <si>
    <t>N/A</t>
  </si>
  <si>
    <t>Salud - prevención</t>
  </si>
  <si>
    <t>Acciones con familia
(1 variables)</t>
  </si>
  <si>
    <t>5 Visita</t>
  </si>
  <si>
    <t>6 Visita</t>
  </si>
  <si>
    <t>1. Anexo de la historia de atención</t>
  </si>
  <si>
    <t>1.2 Archivo del anexo de la historia de atención</t>
  </si>
  <si>
    <t>Terceriza el servicio de alimentación?</t>
  </si>
  <si>
    <t>2.5 Preparación de alimentos</t>
  </si>
  <si>
    <t>2.6 Personal manipulador de alimentos</t>
  </si>
  <si>
    <t>1.2.g</t>
  </si>
  <si>
    <t>1.4.e</t>
  </si>
  <si>
    <t>1.4.f</t>
  </si>
  <si>
    <t>1.4.g</t>
  </si>
  <si>
    <t>1.4.h</t>
  </si>
  <si>
    <t>1.4.i</t>
  </si>
  <si>
    <t>1.4.j</t>
  </si>
  <si>
    <t>1.4.k</t>
  </si>
  <si>
    <t>1.4.l</t>
  </si>
  <si>
    <t>2.2.d</t>
  </si>
  <si>
    <t>2.3.c2</t>
  </si>
  <si>
    <t>2.3.d2</t>
  </si>
  <si>
    <t>2.3.e2</t>
  </si>
  <si>
    <t>2.3.f2</t>
  </si>
  <si>
    <t>2.4.g</t>
  </si>
  <si>
    <t>2.4.h</t>
  </si>
  <si>
    <t>2.4.i</t>
  </si>
  <si>
    <t>2.5.g</t>
  </si>
  <si>
    <t>2.5.h</t>
  </si>
  <si>
    <t>2.5.i</t>
  </si>
  <si>
    <t>2.6.f</t>
  </si>
  <si>
    <t>2.6.a2</t>
  </si>
  <si>
    <t>2.6.g</t>
  </si>
  <si>
    <t>2.6.h</t>
  </si>
  <si>
    <t>2.6.b2</t>
  </si>
  <si>
    <t>2.6.c2</t>
  </si>
  <si>
    <t>10.i</t>
  </si>
  <si>
    <t>10.j</t>
  </si>
  <si>
    <t>2.4 Condiciones específicas de las áreas de elaboración de alimentos, de los equipos y utensilios</t>
  </si>
  <si>
    <t>7 Visita</t>
  </si>
  <si>
    <t>8 Visita</t>
  </si>
  <si>
    <t>2. Alimentación y nutrición</t>
  </si>
  <si>
    <t>3. Vinculación de los usuarios al Sistema General de Seguridad Social en Salud SGSSS y al Sistema de Educación Formal</t>
  </si>
  <si>
    <t>4. Vinculación de la familia y/o red vincular de apoyo en el proceso de atención</t>
  </si>
  <si>
    <t>5. Control de riesgo relacionados con medicamentos, objetos cortopunzantes, armas de fuego, sustancias psicoactivas y demás materiales con lo que se pueda atentar contra la integridad personal</t>
  </si>
  <si>
    <t>6. Condiciones locativas y de infraestructura</t>
  </si>
  <si>
    <t>7. Talento humano</t>
  </si>
  <si>
    <t>8. Guía técnica para la metrología</t>
  </si>
  <si>
    <t>9. Estructurar la información financiera de acuerdo con el Plan Único de Cuentas</t>
  </si>
  <si>
    <t>10. Verificación de la ejecución del recurso de forma mensual, acorde con lo establecido en el manual operativo y sus respectivos clasificadores de costo</t>
  </si>
  <si>
    <t>11. Llevar la contabilidad por centro de costos</t>
  </si>
  <si>
    <t>5.2 Prevención de accidentes</t>
  </si>
  <si>
    <t>5.1 Suministro, manejo y control de medicamentos</t>
  </si>
  <si>
    <t>Salud - prevención
(2 variables)</t>
  </si>
  <si>
    <t>1.3.e</t>
  </si>
  <si>
    <t>1.3.f</t>
  </si>
  <si>
    <t>2.1.g</t>
  </si>
  <si>
    <t>2.4.j</t>
  </si>
  <si>
    <t>2.6.i</t>
  </si>
  <si>
    <t>2.6.j</t>
  </si>
  <si>
    <t>4.a</t>
  </si>
  <si>
    <t>4.b</t>
  </si>
  <si>
    <t>4.c</t>
  </si>
  <si>
    <t>4.d</t>
  </si>
  <si>
    <t>4.e</t>
  </si>
  <si>
    <t>4.f</t>
  </si>
  <si>
    <t>4.g</t>
  </si>
  <si>
    <t>5.1.a</t>
  </si>
  <si>
    <t>5.1.b</t>
  </si>
  <si>
    <t>5.1.c</t>
  </si>
  <si>
    <t>5.1.d</t>
  </si>
  <si>
    <t>5.1.e</t>
  </si>
  <si>
    <t>5.1.f</t>
  </si>
  <si>
    <t>5.1.g</t>
  </si>
  <si>
    <t>5.2.a</t>
  </si>
  <si>
    <t>5.2.b</t>
  </si>
  <si>
    <t>5.2.c</t>
  </si>
  <si>
    <t>5.2.d</t>
  </si>
  <si>
    <t>7.a</t>
  </si>
  <si>
    <t>7.b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</si>
  <si>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</si>
  <si>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</si>
  <si>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</si>
  <si>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</si>
  <si>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</si>
  <si>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</si>
  <si>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</si>
  <si>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</si>
  <si>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</si>
  <si>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6.h</t>
  </si>
  <si>
    <t>6.i</t>
  </si>
  <si>
    <t>6.j</t>
  </si>
  <si>
    <t>6.k</t>
  </si>
  <si>
    <t>6.l</t>
  </si>
  <si>
    <t>10.k</t>
  </si>
  <si>
    <t>10.l</t>
  </si>
  <si>
    <t>10.m</t>
  </si>
  <si>
    <t>PROCESO
PROTECCIÓN
VERIFICACIÓN EN VISITA 
CENTRO DE EMERGENCIA SRD</t>
  </si>
  <si>
    <t>1.3 Valoraciones iniciales</t>
  </si>
  <si>
    <t>1.4 Plan de caso</t>
  </si>
  <si>
    <t>1.3.g</t>
  </si>
  <si>
    <t>1.3.h</t>
  </si>
  <si>
    <t>1.3.i</t>
  </si>
  <si>
    <t>1.3.j</t>
  </si>
  <si>
    <t>1.3.k</t>
  </si>
  <si>
    <t>1.4.m</t>
  </si>
  <si>
    <t>1.4.n</t>
  </si>
  <si>
    <t>1.5 Atención en salud</t>
  </si>
  <si>
    <t>2.4.k</t>
  </si>
  <si>
    <t>2.6.d2</t>
  </si>
  <si>
    <t>3. Vinculación de los usuarios al Sistema General de Seguridad Social en Salud SGSSS</t>
  </si>
  <si>
    <t>Proceso de atención
(3 variables)</t>
  </si>
  <si>
    <t>Nutrición
(6 variables)</t>
  </si>
  <si>
    <t>Garantía de derechos – Vinculación
(1 variable)</t>
  </si>
  <si>
    <t>Documentos de los anexos de historias de atención
(2 variables)</t>
  </si>
  <si>
    <t>N°</t>
  </si>
  <si>
    <t>Nombre del niño, niña o adolescente</t>
  </si>
  <si>
    <t>Anexo Historia de atención</t>
  </si>
  <si>
    <r>
      <t>a.     Documento de ubicación por parte de la autoridad administrativa competente.</t>
    </r>
    <r>
      <rPr>
        <sz val="10"/>
        <color theme="1"/>
        <rFont val="Arial"/>
        <family val="2"/>
      </rPr>
      <t>.</t>
    </r>
  </si>
  <si>
    <t>b.     Valoraciones remitidas por la Autoridad Administrativa o la gestión para su consecución, o la resolución donde relacione el proceso actual</t>
  </si>
  <si>
    <r>
      <t xml:space="preserve">c.   Fotocopia de los  Documentos de identificación del niño, niña o adolescente o soporte de la gestión realizada. </t>
    </r>
    <r>
      <rPr>
        <sz val="10"/>
        <color theme="1"/>
        <rFont val="Arial"/>
        <family val="2"/>
      </rPr>
      <t xml:space="preserve">. </t>
    </r>
  </si>
  <si>
    <r>
      <t xml:space="preserve">d.     Certificados de vinculación a salud (soporte físico o magnético o la gestión del trámite). </t>
    </r>
    <r>
      <rPr>
        <sz val="10"/>
        <color theme="1"/>
        <rFont val="Arial"/>
        <family val="2"/>
      </rPr>
      <t xml:space="preserve"> </t>
    </r>
  </si>
  <si>
    <t xml:space="preserve">e.     Registro de vacunación conforme con lo establecido en el esquema nacional de vacunación vigente en Colombia o la gestión realizada. </t>
  </si>
  <si>
    <t>f.      Documento que identifique a la autoridad tradicional competente para el caso de niño, niña o adolescente que se autorreconoce como perteneciente a un grupo étnico, remitido por la autoridad administrativa o la gestión para su consecución, cuando aplique.</t>
  </si>
  <si>
    <t>g.     Valoraciones iniciales realizadas antes de la elaboración de plan de caso.</t>
  </si>
  <si>
    <t>h.     Registro de la toma de datos de peso y talla, máximo al quinto día hábil del ingreso del beneficiario, efectuada por el profesional Nutricionista Dietista del operador.</t>
  </si>
  <si>
    <t>i.      Plan de caso.</t>
  </si>
  <si>
    <t>j.     En caso de superarse la permanencia de los 8 días, se encuentran soportes de las acciones adicionales en el marco del proceso de atención para cada niña, niño y adolescente.</t>
  </si>
  <si>
    <t>En cada casilla coloque:</t>
  </si>
  <si>
    <t>SI</t>
  </si>
  <si>
    <t>Si se encuentra el documento en el anexo de la historia de atención.</t>
  </si>
  <si>
    <t>NO</t>
  </si>
  <si>
    <t>Si no se encuentra el documento en el anexo de la historia de atención.</t>
  </si>
  <si>
    <t>en los casos que no aplica el documento.</t>
  </si>
  <si>
    <t>Tenga en cuenta las acciones definidas para cada modalidad según Lineamiento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</si>
  <si>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</si>
  <si>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</si>
  <si>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</si>
  <si>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</si>
  <si>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</si>
  <si>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</si>
  <si>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</si>
  <si>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</si>
  <si>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</si>
  <si>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</si>
  <si>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Consulta de inhabilidades por antecedentes de delitos sexuales contra menores de 18 años</t>
  </si>
  <si>
    <t>Registro nacional de medidas correctivas (inicial y con actualización trimestral)</t>
  </si>
  <si>
    <t>Antecedentes profesionales (cuando aplique)</t>
  </si>
  <si>
    <t>Soportes de pago de aportes al SGSSS</t>
  </si>
  <si>
    <t xml:space="preserve">Documentos de compromiso de confidencialidad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</si>
  <si>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</si>
  <si>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</si>
  <si>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</si>
  <si>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</si>
  <si>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</si>
  <si>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cada modalidad según Manual Operativo de Moalidades  y lo que establece la normatividad vigente según profesión o cargo.</t>
    </r>
  </si>
  <si>
    <t>F1.A10.G27.P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</si>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</sst>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8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left" vertical="center" wrapText="1" indent="1"/>
    </xf>
    <xf numFmtId="0" fontId="5" fillId="20" borderId="2" xfId="0" applyFont="1" applyFill="1" applyBorder="1" applyAlignment="1">
      <alignment horizontal="center" vertical="center" textRotation="90" wrapText="1"/>
    </xf>
    <xf numFmtId="0" fontId="20" fillId="21" borderId="0" xfId="0" applyFont="1" applyFill="1"/>
    <xf numFmtId="0" fontId="20" fillId="0" borderId="0" xfId="0" applyFont="1"/>
    <xf numFmtId="0" fontId="20" fillId="0" borderId="5" xfId="0" applyFont="1" applyBorder="1" applyAlignment="1">
      <alignment horizontal="justify" vertical="center"/>
    </xf>
    <xf numFmtId="0" fontId="20" fillId="0" borderId="5" xfId="0" applyFont="1" applyBorder="1" applyAlignment="1">
      <alignment vertical="center" wrapText="1"/>
    </xf>
    <xf numFmtId="0" fontId="21" fillId="21" borderId="4" xfId="0" applyFont="1" applyFill="1" applyBorder="1" applyAlignment="1">
      <alignment horizontal="center" vertical="center" wrapText="1"/>
    </xf>
    <xf numFmtId="0" fontId="21" fillId="21" borderId="7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5" fillId="9" borderId="21" xfId="0" applyFont="1" applyFill="1" applyBorder="1" applyAlignment="1" applyProtection="1">
      <alignment horizontal="center" vertical="center" wrapText="1"/>
      <protection locked="0"/>
    </xf>
    <xf numFmtId="0" fontId="15" fillId="9" borderId="19" xfId="0" applyFont="1" applyFill="1" applyBorder="1" applyAlignment="1" applyProtection="1">
      <alignment horizontal="center" vertical="center" wrapText="1"/>
      <protection locked="0"/>
    </xf>
    <xf numFmtId="0" fontId="15" fillId="9" borderId="30" xfId="0" applyFont="1" applyFill="1" applyBorder="1" applyAlignment="1" applyProtection="1">
      <alignment horizontal="center" vertical="center" wrapText="1"/>
      <protection locked="0"/>
    </xf>
    <xf numFmtId="0" fontId="1" fillId="2" borderId="5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9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21" borderId="0" xfId="0" applyFont="1" applyFill="1" applyAlignment="1">
      <alignment horizontal="left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50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134</xdr:row>
      <xdr:rowOff>22413</xdr:rowOff>
    </xdr:from>
    <xdr:to>
      <xdr:col>2</xdr:col>
      <xdr:colOff>1030941</xdr:colOff>
      <xdr:row>141</xdr:row>
      <xdr:rowOff>291353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C519DE6D-D397-4058-BAF7-727FE387A751}"/>
            </a:ext>
          </a:extLst>
        </xdr:cNvPr>
        <xdr:cNvSpPr/>
      </xdr:nvSpPr>
      <xdr:spPr>
        <a:xfrm>
          <a:off x="2117912" y="46414766"/>
          <a:ext cx="1019735" cy="2398058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7/5%20SIL%20-Captura%202017/Mode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3"/>
  <sheetViews>
    <sheetView showGridLines="0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142" t="s">
        <v>1</v>
      </c>
      <c r="B1" s="143"/>
      <c r="C1" s="52"/>
      <c r="D1" s="50" t="s">
        <v>0</v>
      </c>
      <c r="E1" s="51"/>
      <c r="F1" s="50" t="s">
        <v>24</v>
      </c>
      <c r="G1" s="44"/>
      <c r="H1" s="49" t="s">
        <v>110</v>
      </c>
      <c r="I1" s="153" t="str">
        <f>+IF(OR(I19="valide todas las variables",I70="valide todas las variables",I134="valide todas las variables",I143="valide todas las variables",I152="valide todas las variables",I167="valide todas las variables",I180="valide todas las variables",I192="valide todas las variables",I200="valide todas las variables",I206="valide todas las variables",I220="valide todas las variables"),"",Consolidado!LC10)</f>
        <v/>
      </c>
      <c r="J1" s="154"/>
      <c r="M1" s="48"/>
    </row>
    <row r="2" spans="1:13" ht="15" customHeight="1" x14ac:dyDescent="0.2">
      <c r="A2" s="144" t="s">
        <v>2</v>
      </c>
      <c r="B2" s="145"/>
      <c r="C2" s="145"/>
      <c r="D2" s="145"/>
      <c r="E2" s="145"/>
      <c r="F2" s="145"/>
      <c r="G2" s="145"/>
      <c r="H2" s="145"/>
      <c r="I2" s="145"/>
      <c r="J2" s="146"/>
    </row>
    <row r="3" spans="1:13" ht="15" customHeight="1" x14ac:dyDescent="0.2">
      <c r="A3" s="147" t="s">
        <v>3</v>
      </c>
      <c r="B3" s="148"/>
      <c r="C3" s="148" t="s">
        <v>4</v>
      </c>
      <c r="D3" s="148"/>
      <c r="E3" s="148"/>
      <c r="F3" s="148"/>
      <c r="G3" s="148"/>
      <c r="H3" s="148"/>
      <c r="I3" s="148" t="s">
        <v>5</v>
      </c>
      <c r="J3" s="151"/>
    </row>
    <row r="4" spans="1:13" ht="20.100000000000001" customHeight="1" x14ac:dyDescent="0.2">
      <c r="A4" s="149" t="str">
        <f>+IFERROR(VLOOKUP(G1,[3]Directorio!$B$2:$Z$1100,2,FALSE),"")</f>
        <v/>
      </c>
      <c r="B4" s="150"/>
      <c r="C4" s="150" t="str">
        <f>+IFERROR(VLOOKUP(G1,[3]Directorio!$B$2:$Z$1100,3,FALSE),"")</f>
        <v/>
      </c>
      <c r="D4" s="150"/>
      <c r="E4" s="150"/>
      <c r="F4" s="150"/>
      <c r="G4" s="150"/>
      <c r="H4" s="150"/>
      <c r="I4" s="150" t="str">
        <f>+IFERROR(VLOOKUP(G1,[3]Directorio!$B$2:$Z$1100,4,FALSE),"")</f>
        <v/>
      </c>
      <c r="J4" s="152"/>
    </row>
    <row r="5" spans="1:13" ht="15" customHeight="1" x14ac:dyDescent="0.2">
      <c r="A5" s="147" t="s">
        <v>7</v>
      </c>
      <c r="B5" s="148"/>
      <c r="C5" s="148"/>
      <c r="D5" s="148"/>
      <c r="E5" s="148" t="s">
        <v>6</v>
      </c>
      <c r="F5" s="148"/>
      <c r="G5" s="148"/>
      <c r="H5" s="148"/>
      <c r="I5" s="148"/>
      <c r="J5" s="151"/>
    </row>
    <row r="6" spans="1:13" ht="15" customHeight="1" x14ac:dyDescent="0.2">
      <c r="A6" s="169" t="str">
        <f>+IFERROR(VLOOKUP(G1,[3]Directorio!$B$2:$Z$1100,5,FALSE),"")</f>
        <v/>
      </c>
      <c r="B6" s="155"/>
      <c r="C6" s="155"/>
      <c r="D6" s="155"/>
      <c r="E6" s="155" t="str">
        <f>+IFERROR(VLOOKUP(G1,[3]Directorio!$B$2:$Z$1100,6,FALSE),"")</f>
        <v/>
      </c>
      <c r="F6" s="155"/>
      <c r="G6" s="155"/>
      <c r="H6" s="155"/>
      <c r="I6" s="155"/>
      <c r="J6" s="156"/>
    </row>
    <row r="7" spans="1:13" ht="15" customHeight="1" x14ac:dyDescent="0.2">
      <c r="A7" s="147" t="s">
        <v>8</v>
      </c>
      <c r="B7" s="148"/>
      <c r="C7" s="148"/>
      <c r="D7" s="148"/>
      <c r="E7" s="148" t="s">
        <v>9</v>
      </c>
      <c r="F7" s="148"/>
      <c r="G7" s="148"/>
      <c r="H7" s="148" t="s">
        <v>10</v>
      </c>
      <c r="I7" s="148"/>
      <c r="J7" s="151"/>
    </row>
    <row r="8" spans="1:13" ht="15" customHeight="1" x14ac:dyDescent="0.2">
      <c r="A8" s="169" t="str">
        <f>+IFERROR(VLOOKUP(G1,[3]Directorio!$B$2:$Z$1100,7,FALSE),"")</f>
        <v/>
      </c>
      <c r="B8" s="155"/>
      <c r="C8" s="155"/>
      <c r="D8" s="155"/>
      <c r="E8" s="155" t="str">
        <f>+IFERROR(VLOOKUP(G1,[3]Directorio!$B$2:$Z$1100,8,FALSE),"")</f>
        <v/>
      </c>
      <c r="F8" s="155"/>
      <c r="G8" s="155"/>
      <c r="H8" s="155" t="str">
        <f>+IFERROR(VLOOKUP(G1,[3]Directorio!$B$2:$Z$1100,9,FALSE),"")</f>
        <v/>
      </c>
      <c r="I8" s="155"/>
      <c r="J8" s="156"/>
    </row>
    <row r="9" spans="1:13" ht="15" customHeight="1" x14ac:dyDescent="0.2">
      <c r="A9" s="147" t="s">
        <v>11</v>
      </c>
      <c r="B9" s="148"/>
      <c r="C9" s="148"/>
      <c r="D9" s="148" t="s">
        <v>12</v>
      </c>
      <c r="E9" s="148"/>
      <c r="F9" s="148"/>
      <c r="G9" s="148" t="s">
        <v>13</v>
      </c>
      <c r="H9" s="148"/>
      <c r="I9" s="148"/>
      <c r="J9" s="151"/>
    </row>
    <row r="10" spans="1:13" ht="30" customHeight="1" thickBot="1" x14ac:dyDescent="0.25">
      <c r="A10" s="157" t="str">
        <f>+IFERROR(VLOOKUP(G1,[3]Directorio!$B$2:$Z$1100,10,FALSE),"")</f>
        <v/>
      </c>
      <c r="B10" s="158"/>
      <c r="C10" s="158"/>
      <c r="D10" s="158" t="str">
        <f>+IFERROR(VLOOKUP(G1,[3]Directorio!$B$2:$Z$1100,11,FALSE),"")</f>
        <v/>
      </c>
      <c r="E10" s="158"/>
      <c r="F10" s="158"/>
      <c r="G10" s="159" t="str">
        <f>+IFERROR(VLOOKUP(G1,[3]Directorio!$B$2:$Z$1100,12,FALSE),"")</f>
        <v/>
      </c>
      <c r="H10" s="159"/>
      <c r="I10" s="159"/>
      <c r="J10" s="160"/>
    </row>
    <row r="11" spans="1:13" ht="15" customHeight="1" x14ac:dyDescent="0.2">
      <c r="A11" s="144" t="s">
        <v>14</v>
      </c>
      <c r="B11" s="145"/>
      <c r="C11" s="145"/>
      <c r="D11" s="145"/>
      <c r="E11" s="145"/>
      <c r="F11" s="145"/>
      <c r="G11" s="145"/>
      <c r="H11" s="145"/>
      <c r="I11" s="145"/>
      <c r="J11" s="146"/>
    </row>
    <row r="12" spans="1:13" ht="15" customHeight="1" x14ac:dyDescent="0.2">
      <c r="A12" s="46" t="s">
        <v>94</v>
      </c>
      <c r="B12" s="148" t="s">
        <v>15</v>
      </c>
      <c r="C12" s="148"/>
      <c r="D12" s="148"/>
      <c r="E12" s="161" t="s">
        <v>16</v>
      </c>
      <c r="F12" s="162"/>
      <c r="G12" s="161" t="s">
        <v>17</v>
      </c>
      <c r="H12" s="162"/>
      <c r="I12" s="161" t="s">
        <v>95</v>
      </c>
      <c r="J12" s="170"/>
    </row>
    <row r="13" spans="1:13" ht="15" customHeight="1" x14ac:dyDescent="0.2">
      <c r="A13" s="45" t="str">
        <f>+IFERROR(VLOOKUP(G1,[3]Directorio!$B$2:$Z$1100,13,FALSE),"")</f>
        <v/>
      </c>
      <c r="B13" s="155" t="str">
        <f>+IFERROR(VLOOKUP(G1,[3]Directorio!$B$2:$Z$1100,14,FALSE),"")</f>
        <v/>
      </c>
      <c r="C13" s="155"/>
      <c r="D13" s="155"/>
      <c r="E13" s="163" t="str">
        <f>+IFERROR(VLOOKUP(G1,[3]Directorio!$B$2:$Z$1100,15,FALSE),"")</f>
        <v/>
      </c>
      <c r="F13" s="164"/>
      <c r="G13" s="163" t="str">
        <f>+IFERROR(VLOOKUP(G1,[3]Directorio!$B$2:$Z$1100,16,FALSE),"")</f>
        <v/>
      </c>
      <c r="H13" s="164"/>
      <c r="I13" s="163" t="str">
        <f>+IFERROR(VLOOKUP(G1,[3]Directorio!$B$2:$Z$1100,17,FALSE),"")</f>
        <v/>
      </c>
      <c r="J13" s="171"/>
    </row>
    <row r="14" spans="1:13" ht="15" customHeight="1" x14ac:dyDescent="0.2">
      <c r="A14" s="168" t="s">
        <v>18</v>
      </c>
      <c r="B14" s="162"/>
      <c r="C14" s="161" t="s">
        <v>19</v>
      </c>
      <c r="D14" s="162"/>
      <c r="E14" s="172" t="s">
        <v>108</v>
      </c>
      <c r="F14" s="173"/>
      <c r="G14" s="148" t="s">
        <v>20</v>
      </c>
      <c r="H14" s="148"/>
      <c r="I14" s="148" t="s">
        <v>21</v>
      </c>
      <c r="J14" s="151"/>
    </row>
    <row r="15" spans="1:13" ht="15" customHeight="1" x14ac:dyDescent="0.2">
      <c r="A15" s="188" t="str">
        <f>+IFERROR(VLOOKUP(G1,[3]Directorio!$B$2:$Z$1100,18,FALSE),"")</f>
        <v/>
      </c>
      <c r="B15" s="164"/>
      <c r="C15" s="163" t="str">
        <f>+IFERROR(VLOOKUP(G1,[3]Directorio!$B$2:$Z$1100,19,FALSE),"")</f>
        <v/>
      </c>
      <c r="D15" s="164"/>
      <c r="E15" s="174" t="str">
        <f>+IFERROR(VLOOKUP(G1,[3]Directorio!$B$2:$Z$1100,20,FALSE),"")</f>
        <v/>
      </c>
      <c r="F15" s="175"/>
      <c r="G15" s="186" t="str">
        <f>+IFERROR(VLOOKUP(G1,[3]Directorio!$B$2:$Z$1100,21,FALSE),"")</f>
        <v/>
      </c>
      <c r="H15" s="186"/>
      <c r="I15" s="186" t="str">
        <f>+IFERROR(VLOOKUP(G1,[3]Directorio!$B$2:$Z$1100,22,FALSE),"")</f>
        <v/>
      </c>
      <c r="J15" s="187"/>
    </row>
    <row r="16" spans="1:13" ht="15" customHeight="1" x14ac:dyDescent="0.2">
      <c r="A16" s="168" t="s">
        <v>22</v>
      </c>
      <c r="B16" s="162"/>
      <c r="C16" s="161" t="s">
        <v>23</v>
      </c>
      <c r="D16" s="179"/>
      <c r="E16" s="179"/>
      <c r="F16" s="179"/>
      <c r="G16" s="162"/>
      <c r="H16" s="161" t="s">
        <v>109</v>
      </c>
      <c r="I16" s="179"/>
      <c r="J16" s="170"/>
    </row>
    <row r="17" spans="1:10" ht="15" customHeight="1" thickBot="1" x14ac:dyDescent="0.25">
      <c r="A17" s="180" t="str">
        <f>+IFERROR(VLOOKUP(G1,[3]Directorio!$B$2:$Z$1100,23,FALSE),"")</f>
        <v/>
      </c>
      <c r="B17" s="181"/>
      <c r="C17" s="182" t="str">
        <f>+IFERROR(VLOOKUP(G1,[3]Directorio!$B$2:$Z$1100,24,FALSE),"")</f>
        <v/>
      </c>
      <c r="D17" s="183"/>
      <c r="E17" s="183"/>
      <c r="F17" s="183"/>
      <c r="G17" s="184"/>
      <c r="H17" s="182" t="str">
        <f>+IFERROR(VLOOKUP(G1,[3]Directorio!$B$2:$Z$1100,25,FALSE),"")</f>
        <v/>
      </c>
      <c r="I17" s="183"/>
      <c r="J17" s="185"/>
    </row>
    <row r="18" spans="1:10" ht="24.95" customHeight="1" thickBot="1" x14ac:dyDescent="0.25">
      <c r="A18" s="165" t="s">
        <v>112</v>
      </c>
      <c r="B18" s="166"/>
      <c r="C18" s="166"/>
      <c r="D18" s="166"/>
      <c r="E18" s="166"/>
      <c r="F18" s="166"/>
      <c r="G18" s="166"/>
      <c r="H18" s="166"/>
      <c r="I18" s="166"/>
      <c r="J18" s="167"/>
    </row>
    <row r="19" spans="1:10" ht="39.950000000000003" customHeight="1" thickBot="1" x14ac:dyDescent="0.25">
      <c r="A19" s="176" t="s">
        <v>233</v>
      </c>
      <c r="B19" s="177"/>
      <c r="C19" s="177"/>
      <c r="D19" s="177"/>
      <c r="E19" s="177"/>
      <c r="F19" s="177"/>
      <c r="G19" s="177"/>
      <c r="H19" s="178"/>
      <c r="I19" s="140" t="str">
        <f>+IF(OR(D20="Valide todos los criterios",D31="Valide todos los criterios",D38="Valide todos los criterios",D50="Valide todos los criterios",D65="Valide todos los criterios"),"Valide todas las variables",IF(OR(D20="No cumple variable",D31="No cumple variable",D38="No cumple variable",D50="No cumple variable",D65="No cumple variable"),"No cumple obligación","Cumple obligación"))</f>
        <v>Valide todas las variables</v>
      </c>
      <c r="J19" s="141"/>
    </row>
    <row r="20" spans="1:10" ht="20.100000000000001" customHeight="1" x14ac:dyDescent="0.2">
      <c r="A20" s="127" t="s">
        <v>134</v>
      </c>
      <c r="B20" s="8" t="s">
        <v>33</v>
      </c>
      <c r="C20" s="9"/>
      <c r="D20" s="130" t="str">
        <f>+IF(C30="X","Variable no aplica",IF(OR(C20="",C21="",C22="",C23="",C24="",C25="",C26="",C27="",C28="",C29=""),"Valide todos los criterios",IF(OR(C20="No cumple",C21="No cumple",C22="No cumple",C23="No cumple",C24="No cumple",C25="No cumple",C26="No cumple",C27="No cumple",C28="No cumple",C29="No cumple"),"No cumple variable","Cumple variable")))</f>
        <v>Valide todos los criterios</v>
      </c>
      <c r="E20" s="119" t="s">
        <v>42</v>
      </c>
      <c r="F20" s="119"/>
      <c r="G20" s="119"/>
      <c r="H20" s="119"/>
      <c r="I20" s="119"/>
      <c r="J20" s="120"/>
    </row>
    <row r="21" spans="1:10" ht="17.100000000000001" customHeight="1" x14ac:dyDescent="0.2">
      <c r="A21" s="128"/>
      <c r="B21" s="6" t="s">
        <v>34</v>
      </c>
      <c r="C21" s="7"/>
      <c r="D21" s="131"/>
      <c r="E21" s="121"/>
      <c r="F21" s="122"/>
      <c r="G21" s="122"/>
      <c r="H21" s="122"/>
      <c r="I21" s="122"/>
      <c r="J21" s="123"/>
    </row>
    <row r="22" spans="1:10" ht="17.100000000000001" customHeight="1" x14ac:dyDescent="0.2">
      <c r="A22" s="128"/>
      <c r="B22" s="6" t="s">
        <v>35</v>
      </c>
      <c r="C22" s="7"/>
      <c r="D22" s="131"/>
      <c r="E22" s="121"/>
      <c r="F22" s="122"/>
      <c r="G22" s="122"/>
      <c r="H22" s="122"/>
      <c r="I22" s="122"/>
      <c r="J22" s="123"/>
    </row>
    <row r="23" spans="1:10" ht="17.100000000000001" customHeight="1" x14ac:dyDescent="0.2">
      <c r="A23" s="128"/>
      <c r="B23" s="6" t="s">
        <v>36</v>
      </c>
      <c r="C23" s="7"/>
      <c r="D23" s="131"/>
      <c r="E23" s="121"/>
      <c r="F23" s="122"/>
      <c r="G23" s="122"/>
      <c r="H23" s="122"/>
      <c r="I23" s="122"/>
      <c r="J23" s="123"/>
    </row>
    <row r="24" spans="1:10" ht="17.100000000000001" customHeight="1" x14ac:dyDescent="0.2">
      <c r="A24" s="128"/>
      <c r="B24" s="6" t="s">
        <v>37</v>
      </c>
      <c r="C24" s="7"/>
      <c r="D24" s="131"/>
      <c r="E24" s="121"/>
      <c r="F24" s="122"/>
      <c r="G24" s="122"/>
      <c r="H24" s="122"/>
      <c r="I24" s="122"/>
      <c r="J24" s="123"/>
    </row>
    <row r="25" spans="1:10" ht="17.100000000000001" customHeight="1" x14ac:dyDescent="0.2">
      <c r="A25" s="128"/>
      <c r="B25" s="6" t="s">
        <v>38</v>
      </c>
      <c r="C25" s="7"/>
      <c r="D25" s="131"/>
      <c r="E25" s="121"/>
      <c r="F25" s="122"/>
      <c r="G25" s="122"/>
      <c r="H25" s="122"/>
      <c r="I25" s="122"/>
      <c r="J25" s="123"/>
    </row>
    <row r="26" spans="1:10" ht="17.100000000000001" customHeight="1" x14ac:dyDescent="0.2">
      <c r="A26" s="128"/>
      <c r="B26" s="6" t="s">
        <v>39</v>
      </c>
      <c r="C26" s="7"/>
      <c r="D26" s="131"/>
      <c r="E26" s="121"/>
      <c r="F26" s="122"/>
      <c r="G26" s="122"/>
      <c r="H26" s="122"/>
      <c r="I26" s="122"/>
      <c r="J26" s="123"/>
    </row>
    <row r="27" spans="1:10" ht="17.100000000000001" customHeight="1" x14ac:dyDescent="0.2">
      <c r="A27" s="128"/>
      <c r="B27" s="6" t="s">
        <v>40</v>
      </c>
      <c r="C27" s="7"/>
      <c r="D27" s="131"/>
      <c r="E27" s="121"/>
      <c r="F27" s="122"/>
      <c r="G27" s="122"/>
      <c r="H27" s="122"/>
      <c r="I27" s="122"/>
      <c r="J27" s="123"/>
    </row>
    <row r="28" spans="1:10" ht="17.100000000000001" customHeight="1" x14ac:dyDescent="0.2">
      <c r="A28" s="128"/>
      <c r="B28" s="6" t="s">
        <v>45</v>
      </c>
      <c r="C28" s="7"/>
      <c r="D28" s="131"/>
      <c r="E28" s="121"/>
      <c r="F28" s="122"/>
      <c r="G28" s="122"/>
      <c r="H28" s="122"/>
      <c r="I28" s="122"/>
      <c r="J28" s="123"/>
    </row>
    <row r="29" spans="1:10" ht="17.100000000000001" customHeight="1" x14ac:dyDescent="0.2">
      <c r="A29" s="128"/>
      <c r="B29" s="6" t="s">
        <v>46</v>
      </c>
      <c r="C29" s="7"/>
      <c r="D29" s="131"/>
      <c r="E29" s="121"/>
      <c r="F29" s="122"/>
      <c r="G29" s="122"/>
      <c r="H29" s="122"/>
      <c r="I29" s="122"/>
      <c r="J29" s="123"/>
    </row>
    <row r="30" spans="1:10" ht="20.100000000000001" customHeight="1" thickBot="1" x14ac:dyDescent="0.25">
      <c r="A30" s="128"/>
      <c r="B30" s="13" t="s">
        <v>44</v>
      </c>
      <c r="C30" s="14"/>
      <c r="D30" s="131"/>
      <c r="E30" s="121"/>
      <c r="F30" s="122"/>
      <c r="G30" s="122"/>
      <c r="H30" s="122"/>
      <c r="I30" s="122"/>
      <c r="J30" s="123"/>
    </row>
    <row r="31" spans="1:10" ht="20.100000000000001" customHeight="1" x14ac:dyDescent="0.2">
      <c r="A31" s="127" t="s">
        <v>234</v>
      </c>
      <c r="B31" s="8" t="s">
        <v>33</v>
      </c>
      <c r="C31" s="9"/>
      <c r="D31" s="130" t="str">
        <f>+IF(OR(C31="",C32="",C33="",C34="",C35="",C36="",C37=""),"Valide todos los criterios",IF(OR(C31="No cumple",C32="No cumple",C33="No cumple",C34="No cumple",C35="No cumple",C36="No cumple",C37="No cumple"),"No cumple variable","Cumple variable"))</f>
        <v>Valide todos los criterios</v>
      </c>
      <c r="E31" s="119" t="s">
        <v>42</v>
      </c>
      <c r="F31" s="119"/>
      <c r="G31" s="119"/>
      <c r="H31" s="119"/>
      <c r="I31" s="119"/>
      <c r="J31" s="120"/>
    </row>
    <row r="32" spans="1:10" ht="20.100000000000001" customHeight="1" x14ac:dyDescent="0.2">
      <c r="A32" s="128"/>
      <c r="B32" s="6" t="s">
        <v>34</v>
      </c>
      <c r="C32" s="7"/>
      <c r="D32" s="131"/>
      <c r="E32" s="121"/>
      <c r="F32" s="122"/>
      <c r="G32" s="122"/>
      <c r="H32" s="122"/>
      <c r="I32" s="122"/>
      <c r="J32" s="123"/>
    </row>
    <row r="33" spans="1:10" ht="20.100000000000001" customHeight="1" x14ac:dyDescent="0.2">
      <c r="A33" s="128"/>
      <c r="B33" s="6" t="s">
        <v>35</v>
      </c>
      <c r="C33" s="7"/>
      <c r="D33" s="131"/>
      <c r="E33" s="121"/>
      <c r="F33" s="122"/>
      <c r="G33" s="122"/>
      <c r="H33" s="122"/>
      <c r="I33" s="122"/>
      <c r="J33" s="123"/>
    </row>
    <row r="34" spans="1:10" ht="20.100000000000001" customHeight="1" x14ac:dyDescent="0.2">
      <c r="A34" s="128"/>
      <c r="B34" s="6" t="s">
        <v>36</v>
      </c>
      <c r="C34" s="7"/>
      <c r="D34" s="131"/>
      <c r="E34" s="121"/>
      <c r="F34" s="122"/>
      <c r="G34" s="122"/>
      <c r="H34" s="122"/>
      <c r="I34" s="122"/>
      <c r="J34" s="123"/>
    </row>
    <row r="35" spans="1:10" ht="20.100000000000001" customHeight="1" x14ac:dyDescent="0.2">
      <c r="A35" s="128"/>
      <c r="B35" s="6" t="s">
        <v>37</v>
      </c>
      <c r="C35" s="7"/>
      <c r="D35" s="131"/>
      <c r="E35" s="121"/>
      <c r="F35" s="122"/>
      <c r="G35" s="122"/>
      <c r="H35" s="122"/>
      <c r="I35" s="122"/>
      <c r="J35" s="123"/>
    </row>
    <row r="36" spans="1:10" ht="20.100000000000001" customHeight="1" x14ac:dyDescent="0.2">
      <c r="A36" s="128"/>
      <c r="B36" s="6" t="s">
        <v>38</v>
      </c>
      <c r="C36" s="7"/>
      <c r="D36" s="131"/>
      <c r="E36" s="121"/>
      <c r="F36" s="122"/>
      <c r="G36" s="122"/>
      <c r="H36" s="122"/>
      <c r="I36" s="122"/>
      <c r="J36" s="123"/>
    </row>
    <row r="37" spans="1:10" ht="20.100000000000001" customHeight="1" thickBot="1" x14ac:dyDescent="0.25">
      <c r="A37" s="129"/>
      <c r="B37" s="6" t="s">
        <v>39</v>
      </c>
      <c r="C37" s="12"/>
      <c r="D37" s="132"/>
      <c r="E37" s="121"/>
      <c r="F37" s="122"/>
      <c r="G37" s="122"/>
      <c r="H37" s="122"/>
      <c r="I37" s="122"/>
      <c r="J37" s="123"/>
    </row>
    <row r="38" spans="1:10" ht="20.100000000000001" customHeight="1" x14ac:dyDescent="0.2">
      <c r="A38" s="127" t="s">
        <v>326</v>
      </c>
      <c r="B38" s="8" t="s">
        <v>33</v>
      </c>
      <c r="C38" s="9"/>
      <c r="D38" s="130" t="str">
        <f>+IF(C49="X","Variable no aplica",IF(OR(C38="",C39="",C40="",C41="",C42="",C43="",C44="",C45="",C46="",C47="",C48=""),"Valide todos los criterios",IF(OR(C38="No cumple",C39="No cumple",C40="No cumple",C41="No cumple",C42="No cumple",C43="No cumple",C44="No cumple",C45="No cumple",C46="No cumple",C47="No cumple",C48="No cumple"),"No cumple variable","Cumple variable")))</f>
        <v>Valide todos los criterios</v>
      </c>
      <c r="E38" s="119" t="s">
        <v>42</v>
      </c>
      <c r="F38" s="119"/>
      <c r="G38" s="119"/>
      <c r="H38" s="119"/>
      <c r="I38" s="119"/>
      <c r="J38" s="120"/>
    </row>
    <row r="39" spans="1:10" ht="18.95" customHeight="1" x14ac:dyDescent="0.2">
      <c r="A39" s="128"/>
      <c r="B39" s="6" t="s">
        <v>34</v>
      </c>
      <c r="C39" s="7"/>
      <c r="D39" s="131"/>
      <c r="E39" s="121"/>
      <c r="F39" s="122"/>
      <c r="G39" s="122"/>
      <c r="H39" s="122"/>
      <c r="I39" s="122"/>
      <c r="J39" s="123"/>
    </row>
    <row r="40" spans="1:10" ht="18.95" customHeight="1" x14ac:dyDescent="0.2">
      <c r="A40" s="128"/>
      <c r="B40" s="6" t="s">
        <v>35</v>
      </c>
      <c r="C40" s="7"/>
      <c r="D40" s="131"/>
      <c r="E40" s="121"/>
      <c r="F40" s="122"/>
      <c r="G40" s="122"/>
      <c r="H40" s="122"/>
      <c r="I40" s="122"/>
      <c r="J40" s="123"/>
    </row>
    <row r="41" spans="1:10" ht="18.95" customHeight="1" x14ac:dyDescent="0.2">
      <c r="A41" s="128"/>
      <c r="B41" s="6" t="s">
        <v>36</v>
      </c>
      <c r="C41" s="7"/>
      <c r="D41" s="131"/>
      <c r="E41" s="121"/>
      <c r="F41" s="122"/>
      <c r="G41" s="122"/>
      <c r="H41" s="122"/>
      <c r="I41" s="122"/>
      <c r="J41" s="123"/>
    </row>
    <row r="42" spans="1:10" ht="18.95" customHeight="1" x14ac:dyDescent="0.2">
      <c r="A42" s="128"/>
      <c r="B42" s="6" t="s">
        <v>37</v>
      </c>
      <c r="C42" s="7"/>
      <c r="D42" s="131"/>
      <c r="E42" s="121"/>
      <c r="F42" s="122"/>
      <c r="G42" s="122"/>
      <c r="H42" s="122"/>
      <c r="I42" s="122"/>
      <c r="J42" s="123"/>
    </row>
    <row r="43" spans="1:10" ht="18.95" customHeight="1" x14ac:dyDescent="0.2">
      <c r="A43" s="128"/>
      <c r="B43" s="6" t="s">
        <v>38</v>
      </c>
      <c r="C43" s="7"/>
      <c r="D43" s="131"/>
      <c r="E43" s="121"/>
      <c r="F43" s="122"/>
      <c r="G43" s="122"/>
      <c r="H43" s="122"/>
      <c r="I43" s="122"/>
      <c r="J43" s="123"/>
    </row>
    <row r="44" spans="1:10" ht="18.95" customHeight="1" x14ac:dyDescent="0.2">
      <c r="A44" s="128"/>
      <c r="B44" s="6" t="s">
        <v>39</v>
      </c>
      <c r="C44" s="7"/>
      <c r="D44" s="131"/>
      <c r="E44" s="121"/>
      <c r="F44" s="122"/>
      <c r="G44" s="122"/>
      <c r="H44" s="122"/>
      <c r="I44" s="122"/>
      <c r="J44" s="123"/>
    </row>
    <row r="45" spans="1:10" ht="18.95" customHeight="1" x14ac:dyDescent="0.2">
      <c r="A45" s="128"/>
      <c r="B45" s="6" t="s">
        <v>40</v>
      </c>
      <c r="C45" s="7"/>
      <c r="D45" s="131"/>
      <c r="E45" s="121"/>
      <c r="F45" s="122"/>
      <c r="G45" s="122"/>
      <c r="H45" s="122"/>
      <c r="I45" s="122"/>
      <c r="J45" s="123"/>
    </row>
    <row r="46" spans="1:10" ht="18.95" customHeight="1" x14ac:dyDescent="0.2">
      <c r="A46" s="128"/>
      <c r="B46" s="6" t="s">
        <v>45</v>
      </c>
      <c r="C46" s="7"/>
      <c r="D46" s="131"/>
      <c r="E46" s="121"/>
      <c r="F46" s="122"/>
      <c r="G46" s="122"/>
      <c r="H46" s="122"/>
      <c r="I46" s="122"/>
      <c r="J46" s="123"/>
    </row>
    <row r="47" spans="1:10" ht="18.95" customHeight="1" x14ac:dyDescent="0.2">
      <c r="A47" s="128"/>
      <c r="B47" s="6" t="s">
        <v>46</v>
      </c>
      <c r="C47" s="7"/>
      <c r="D47" s="131"/>
      <c r="E47" s="121"/>
      <c r="F47" s="122"/>
      <c r="G47" s="122"/>
      <c r="H47" s="122"/>
      <c r="I47" s="122"/>
      <c r="J47" s="123"/>
    </row>
    <row r="48" spans="1:10" ht="18.95" customHeight="1" x14ac:dyDescent="0.2">
      <c r="A48" s="128"/>
      <c r="B48" s="6" t="s">
        <v>53</v>
      </c>
      <c r="C48" s="7"/>
      <c r="D48" s="131"/>
      <c r="E48" s="121"/>
      <c r="F48" s="122"/>
      <c r="G48" s="122"/>
      <c r="H48" s="122"/>
      <c r="I48" s="122"/>
      <c r="J48" s="123"/>
    </row>
    <row r="49" spans="1:10" ht="20.100000000000001" customHeight="1" thickBot="1" x14ac:dyDescent="0.25">
      <c r="A49" s="128"/>
      <c r="B49" s="13" t="s">
        <v>44</v>
      </c>
      <c r="C49" s="14"/>
      <c r="D49" s="131"/>
      <c r="E49" s="121"/>
      <c r="F49" s="122"/>
      <c r="G49" s="122"/>
      <c r="H49" s="122"/>
      <c r="I49" s="122"/>
      <c r="J49" s="123"/>
    </row>
    <row r="50" spans="1:10" ht="20.100000000000001" customHeight="1" x14ac:dyDescent="0.2">
      <c r="A50" s="127" t="s">
        <v>327</v>
      </c>
      <c r="B50" s="8" t="s">
        <v>33</v>
      </c>
      <c r="C50" s="9"/>
      <c r="D50" s="130" t="str">
        <f>+IF(C64="X","Variable no aplica",IF(OR(C50="",C51="",C52="",C53="",C54="",C55="",C56="",C57="",C58="",C59="",C60="",C61="",C62="",C63=""),"Valide todos los criterios",IF(OR(C50="No cumple",C51="No cumple",C52="No cumple",C53="No cumple",C54="No cumple",C55="No cumple",C56="No cumple",C57="No cumple",C58="No cumple",C59="No cumple",C60="No cumple",C61="No cumple",C62="No cumple",C63="No cumple"),"No cumple variable","Cumple variable")))</f>
        <v>Valide todos los criterios</v>
      </c>
      <c r="E50" s="119" t="s">
        <v>42</v>
      </c>
      <c r="F50" s="119"/>
      <c r="G50" s="119"/>
      <c r="H50" s="119"/>
      <c r="I50" s="119"/>
      <c r="J50" s="120"/>
    </row>
    <row r="51" spans="1:10" ht="20.100000000000001" customHeight="1" x14ac:dyDescent="0.2">
      <c r="A51" s="128"/>
      <c r="B51" s="6" t="s">
        <v>34</v>
      </c>
      <c r="C51" s="7"/>
      <c r="D51" s="131"/>
      <c r="E51" s="121"/>
      <c r="F51" s="122"/>
      <c r="G51" s="122"/>
      <c r="H51" s="122"/>
      <c r="I51" s="122"/>
      <c r="J51" s="123"/>
    </row>
    <row r="52" spans="1:10" ht="20.100000000000001" customHeight="1" x14ac:dyDescent="0.2">
      <c r="A52" s="128"/>
      <c r="B52" s="6" t="s">
        <v>35</v>
      </c>
      <c r="C52" s="7"/>
      <c r="D52" s="131"/>
      <c r="E52" s="121"/>
      <c r="F52" s="122"/>
      <c r="G52" s="122"/>
      <c r="H52" s="122"/>
      <c r="I52" s="122"/>
      <c r="J52" s="123"/>
    </row>
    <row r="53" spans="1:10" ht="20.100000000000001" customHeight="1" x14ac:dyDescent="0.2">
      <c r="A53" s="128"/>
      <c r="B53" s="6" t="s">
        <v>36</v>
      </c>
      <c r="C53" s="7"/>
      <c r="D53" s="131"/>
      <c r="E53" s="121"/>
      <c r="F53" s="122"/>
      <c r="G53" s="122"/>
      <c r="H53" s="122"/>
      <c r="I53" s="122"/>
      <c r="J53" s="123"/>
    </row>
    <row r="54" spans="1:10" ht="20.100000000000001" customHeight="1" x14ac:dyDescent="0.2">
      <c r="A54" s="128"/>
      <c r="B54" s="6" t="s">
        <v>37</v>
      </c>
      <c r="C54" s="7"/>
      <c r="D54" s="131"/>
      <c r="E54" s="121"/>
      <c r="F54" s="122"/>
      <c r="G54" s="122"/>
      <c r="H54" s="122"/>
      <c r="I54" s="122"/>
      <c r="J54" s="123"/>
    </row>
    <row r="55" spans="1:10" ht="20.100000000000001" customHeight="1" x14ac:dyDescent="0.2">
      <c r="A55" s="128"/>
      <c r="B55" s="6" t="s">
        <v>38</v>
      </c>
      <c r="C55" s="7"/>
      <c r="D55" s="131"/>
      <c r="E55" s="121"/>
      <c r="F55" s="122"/>
      <c r="G55" s="122"/>
      <c r="H55" s="122"/>
      <c r="I55" s="122"/>
      <c r="J55" s="123"/>
    </row>
    <row r="56" spans="1:10" ht="20.100000000000001" customHeight="1" x14ac:dyDescent="0.2">
      <c r="A56" s="128"/>
      <c r="B56" s="6" t="s">
        <v>39</v>
      </c>
      <c r="C56" s="7"/>
      <c r="D56" s="131"/>
      <c r="E56" s="121"/>
      <c r="F56" s="122"/>
      <c r="G56" s="122"/>
      <c r="H56" s="122"/>
      <c r="I56" s="122"/>
      <c r="J56" s="123"/>
    </row>
    <row r="57" spans="1:10" ht="20.100000000000001" customHeight="1" x14ac:dyDescent="0.2">
      <c r="A57" s="128"/>
      <c r="B57" s="6" t="s">
        <v>40</v>
      </c>
      <c r="C57" s="7"/>
      <c r="D57" s="131"/>
      <c r="E57" s="121"/>
      <c r="F57" s="122"/>
      <c r="G57" s="122"/>
      <c r="H57" s="122"/>
      <c r="I57" s="122"/>
      <c r="J57" s="123"/>
    </row>
    <row r="58" spans="1:10" ht="20.100000000000001" customHeight="1" x14ac:dyDescent="0.2">
      <c r="A58" s="128"/>
      <c r="B58" s="6" t="s">
        <v>45</v>
      </c>
      <c r="C58" s="7"/>
      <c r="D58" s="131"/>
      <c r="E58" s="121"/>
      <c r="F58" s="122"/>
      <c r="G58" s="122"/>
      <c r="H58" s="122"/>
      <c r="I58" s="122"/>
      <c r="J58" s="123"/>
    </row>
    <row r="59" spans="1:10" ht="20.100000000000001" customHeight="1" x14ac:dyDescent="0.2">
      <c r="A59" s="128"/>
      <c r="B59" s="6" t="s">
        <v>46</v>
      </c>
      <c r="C59" s="7"/>
      <c r="D59" s="131"/>
      <c r="E59" s="121"/>
      <c r="F59" s="122"/>
      <c r="G59" s="122"/>
      <c r="H59" s="122"/>
      <c r="I59" s="122"/>
      <c r="J59" s="123"/>
    </row>
    <row r="60" spans="1:10" ht="20.100000000000001" customHeight="1" x14ac:dyDescent="0.2">
      <c r="A60" s="128"/>
      <c r="B60" s="6" t="s">
        <v>53</v>
      </c>
      <c r="C60" s="7"/>
      <c r="D60" s="131"/>
      <c r="E60" s="121"/>
      <c r="F60" s="122"/>
      <c r="G60" s="122"/>
      <c r="H60" s="122"/>
      <c r="I60" s="122"/>
      <c r="J60" s="123"/>
    </row>
    <row r="61" spans="1:10" ht="20.100000000000001" customHeight="1" x14ac:dyDescent="0.2">
      <c r="A61" s="128"/>
      <c r="B61" s="6" t="s">
        <v>96</v>
      </c>
      <c r="C61" s="7"/>
      <c r="D61" s="131"/>
      <c r="E61" s="121"/>
      <c r="F61" s="122"/>
      <c r="G61" s="122"/>
      <c r="H61" s="122"/>
      <c r="I61" s="122"/>
      <c r="J61" s="123"/>
    </row>
    <row r="62" spans="1:10" ht="20.100000000000001" customHeight="1" x14ac:dyDescent="0.2">
      <c r="A62" s="128"/>
      <c r="B62" s="6" t="s">
        <v>97</v>
      </c>
      <c r="C62" s="7"/>
      <c r="D62" s="131"/>
      <c r="E62" s="121"/>
      <c r="F62" s="122"/>
      <c r="G62" s="122"/>
      <c r="H62" s="122"/>
      <c r="I62" s="122"/>
      <c r="J62" s="123"/>
    </row>
    <row r="63" spans="1:10" ht="20.100000000000001" customHeight="1" x14ac:dyDescent="0.2">
      <c r="A63" s="128"/>
      <c r="B63" s="6" t="s">
        <v>98</v>
      </c>
      <c r="C63" s="7"/>
      <c r="D63" s="131"/>
      <c r="E63" s="121"/>
      <c r="F63" s="122"/>
      <c r="G63" s="122"/>
      <c r="H63" s="122"/>
      <c r="I63" s="122"/>
      <c r="J63" s="123"/>
    </row>
    <row r="64" spans="1:10" ht="20.100000000000001" customHeight="1" thickBot="1" x14ac:dyDescent="0.25">
      <c r="A64" s="128"/>
      <c r="B64" s="13" t="s">
        <v>44</v>
      </c>
      <c r="C64" s="14"/>
      <c r="D64" s="131"/>
      <c r="E64" s="121"/>
      <c r="F64" s="122"/>
      <c r="G64" s="122"/>
      <c r="H64" s="122"/>
      <c r="I64" s="122"/>
      <c r="J64" s="123"/>
    </row>
    <row r="65" spans="1:10" ht="20.100000000000001" customHeight="1" x14ac:dyDescent="0.2">
      <c r="A65" s="127" t="s">
        <v>335</v>
      </c>
      <c r="B65" s="8" t="s">
        <v>33</v>
      </c>
      <c r="C65" s="9"/>
      <c r="D65" s="130" t="str">
        <f>+IF(C69="X","Variable no aplica",IF(OR(C65="",C66="",C67="",C68=""),"Valide todos los criterios",IF(OR(C65="No cumple",C66="No cumple",C67="No cumple",C68="No cumple"),"No cumple variable","Cumple variable")))</f>
        <v>Valide todos los criterios</v>
      </c>
      <c r="E65" s="119" t="s">
        <v>42</v>
      </c>
      <c r="F65" s="119"/>
      <c r="G65" s="119"/>
      <c r="H65" s="119"/>
      <c r="I65" s="119"/>
      <c r="J65" s="120"/>
    </row>
    <row r="66" spans="1:10" ht="45" customHeight="1" x14ac:dyDescent="0.2">
      <c r="A66" s="128"/>
      <c r="B66" s="6" t="s">
        <v>34</v>
      </c>
      <c r="C66" s="7"/>
      <c r="D66" s="131"/>
      <c r="E66" s="121"/>
      <c r="F66" s="122"/>
      <c r="G66" s="122"/>
      <c r="H66" s="122"/>
      <c r="I66" s="122"/>
      <c r="J66" s="123"/>
    </row>
    <row r="67" spans="1:10" ht="45" customHeight="1" x14ac:dyDescent="0.2">
      <c r="A67" s="128"/>
      <c r="B67" s="6" t="s">
        <v>35</v>
      </c>
      <c r="C67" s="7"/>
      <c r="D67" s="132"/>
      <c r="E67" s="121"/>
      <c r="F67" s="122"/>
      <c r="G67" s="122"/>
      <c r="H67" s="122"/>
      <c r="I67" s="122"/>
      <c r="J67" s="123"/>
    </row>
    <row r="68" spans="1:10" ht="45" customHeight="1" x14ac:dyDescent="0.2">
      <c r="A68" s="128"/>
      <c r="B68" s="6" t="s">
        <v>36</v>
      </c>
      <c r="C68" s="7"/>
      <c r="D68" s="132"/>
      <c r="E68" s="121"/>
      <c r="F68" s="122"/>
      <c r="G68" s="122"/>
      <c r="H68" s="122"/>
      <c r="I68" s="122"/>
      <c r="J68" s="123"/>
    </row>
    <row r="69" spans="1:10" ht="20.100000000000001" customHeight="1" thickBot="1" x14ac:dyDescent="0.25">
      <c r="A69" s="135"/>
      <c r="B69" s="13" t="s">
        <v>44</v>
      </c>
      <c r="C69" s="14"/>
      <c r="D69" s="136"/>
      <c r="E69" s="124"/>
      <c r="F69" s="125"/>
      <c r="G69" s="125"/>
      <c r="H69" s="125"/>
      <c r="I69" s="125"/>
      <c r="J69" s="126"/>
    </row>
    <row r="70" spans="1:10" ht="39.950000000000003" customHeight="1" thickBot="1" x14ac:dyDescent="0.25">
      <c r="A70" s="176" t="s">
        <v>269</v>
      </c>
      <c r="B70" s="177"/>
      <c r="C70" s="177"/>
      <c r="D70" s="177"/>
      <c r="E70" s="177"/>
      <c r="F70" s="177"/>
      <c r="G70" s="177"/>
      <c r="H70" s="178"/>
      <c r="I70" s="140" t="str">
        <f>+IF(OR(D71="Valide todos los criterios",D78="Valide todos los criterios",D82="Valide todos los criterios",D99="Valide todos los criterios",D110="Valide todos los criterios",D120="Valide todos los criterios"),"Valide todas las variables",IF(OR(D71="No cumple variable",D78="No cumple variable",D82="No cumple variable",D99="No cumple variable",D110="No cumple variable",D120="No cumple variable"),"No cumple obligación","Cumple obligación"))</f>
        <v>Valide todas las variables</v>
      </c>
      <c r="J70" s="141"/>
    </row>
    <row r="71" spans="1:10" ht="20.100000000000001" customHeight="1" x14ac:dyDescent="0.2">
      <c r="A71" s="127" t="s">
        <v>131</v>
      </c>
      <c r="B71" s="8" t="s">
        <v>33</v>
      </c>
      <c r="C71" s="9"/>
      <c r="D71" s="130" t="str">
        <f>+IF(OR(C71="",C72="",C73="",C74="",C75="",C76="",C77=""),"Valide todos los criterios",IF(OR(C71="No cumple",C72="No cumple",C73="No cumple",C74="No cumple",C75="No cumple",C76="No cumple",C77="No cumple"),"No cumple variable","Cumple variable"))</f>
        <v>Valide todos los criterios</v>
      </c>
      <c r="E71" s="119" t="s">
        <v>42</v>
      </c>
      <c r="F71" s="119"/>
      <c r="G71" s="119"/>
      <c r="H71" s="119"/>
      <c r="I71" s="119"/>
      <c r="J71" s="120"/>
    </row>
    <row r="72" spans="1:10" ht="32.1" customHeight="1" x14ac:dyDescent="0.2">
      <c r="A72" s="128"/>
      <c r="B72" s="6" t="s">
        <v>34</v>
      </c>
      <c r="C72" s="7"/>
      <c r="D72" s="131"/>
      <c r="E72" s="121"/>
      <c r="F72" s="122"/>
      <c r="G72" s="122"/>
      <c r="H72" s="122"/>
      <c r="I72" s="122"/>
      <c r="J72" s="123"/>
    </row>
    <row r="73" spans="1:10" ht="32.1" customHeight="1" x14ac:dyDescent="0.2">
      <c r="A73" s="128"/>
      <c r="B73" s="6" t="s">
        <v>35</v>
      </c>
      <c r="C73" s="7"/>
      <c r="D73" s="131"/>
      <c r="E73" s="121"/>
      <c r="F73" s="122"/>
      <c r="G73" s="122"/>
      <c r="H73" s="122"/>
      <c r="I73" s="122"/>
      <c r="J73" s="123"/>
    </row>
    <row r="74" spans="1:10" ht="32.1" customHeight="1" x14ac:dyDescent="0.2">
      <c r="A74" s="128"/>
      <c r="B74" s="6" t="s">
        <v>36</v>
      </c>
      <c r="C74" s="7"/>
      <c r="D74" s="131"/>
      <c r="E74" s="121"/>
      <c r="F74" s="122"/>
      <c r="G74" s="122"/>
      <c r="H74" s="122"/>
      <c r="I74" s="122"/>
      <c r="J74" s="123"/>
    </row>
    <row r="75" spans="1:10" ht="32.1" customHeight="1" x14ac:dyDescent="0.2">
      <c r="A75" s="128"/>
      <c r="B75" s="6" t="s">
        <v>37</v>
      </c>
      <c r="C75" s="7"/>
      <c r="D75" s="131"/>
      <c r="E75" s="121"/>
      <c r="F75" s="122"/>
      <c r="G75" s="122"/>
      <c r="H75" s="122"/>
      <c r="I75" s="122"/>
      <c r="J75" s="123"/>
    </row>
    <row r="76" spans="1:10" ht="32.1" customHeight="1" x14ac:dyDescent="0.2">
      <c r="A76" s="129"/>
      <c r="B76" s="6" t="s">
        <v>38</v>
      </c>
      <c r="C76" s="12"/>
      <c r="D76" s="132"/>
      <c r="E76" s="121"/>
      <c r="F76" s="122"/>
      <c r="G76" s="122"/>
      <c r="H76" s="122"/>
      <c r="I76" s="122"/>
      <c r="J76" s="123"/>
    </row>
    <row r="77" spans="1:10" ht="32.1" customHeight="1" thickBot="1" x14ac:dyDescent="0.25">
      <c r="A77" s="135"/>
      <c r="B77" s="10" t="s">
        <v>39</v>
      </c>
      <c r="C77" s="17"/>
      <c r="D77" s="136"/>
      <c r="E77" s="124"/>
      <c r="F77" s="125"/>
      <c r="G77" s="125"/>
      <c r="H77" s="125"/>
      <c r="I77" s="125"/>
      <c r="J77" s="126"/>
    </row>
    <row r="78" spans="1:10" ht="20.100000000000001" customHeight="1" x14ac:dyDescent="0.2">
      <c r="A78" s="127" t="s">
        <v>132</v>
      </c>
      <c r="B78" s="8" t="s">
        <v>33</v>
      </c>
      <c r="C78" s="9"/>
      <c r="D78" s="130" t="str">
        <f>+IF(OR(C78="",C79="",C80="",C81=""),"Valide todos los criterios",IF(AND(C78="Cumple",C79="Cumple",C80="Cumple",C81="Cumple"),"Cumple variable","No cumple variable"))</f>
        <v>Valide todos los criterios</v>
      </c>
      <c r="E78" s="119" t="s">
        <v>42</v>
      </c>
      <c r="F78" s="119"/>
      <c r="G78" s="119"/>
      <c r="H78" s="119"/>
      <c r="I78" s="119"/>
      <c r="J78" s="120"/>
    </row>
    <row r="79" spans="1:10" ht="45" customHeight="1" x14ac:dyDescent="0.2">
      <c r="A79" s="128"/>
      <c r="B79" s="6" t="s">
        <v>34</v>
      </c>
      <c r="C79" s="7"/>
      <c r="D79" s="131"/>
      <c r="E79" s="121"/>
      <c r="F79" s="122"/>
      <c r="G79" s="122"/>
      <c r="H79" s="122"/>
      <c r="I79" s="122"/>
      <c r="J79" s="123"/>
    </row>
    <row r="80" spans="1:10" ht="45" customHeight="1" x14ac:dyDescent="0.2">
      <c r="A80" s="129"/>
      <c r="B80" s="6" t="s">
        <v>35</v>
      </c>
      <c r="C80" s="12"/>
      <c r="D80" s="132"/>
      <c r="E80" s="121"/>
      <c r="F80" s="122"/>
      <c r="G80" s="122"/>
      <c r="H80" s="122"/>
      <c r="I80" s="122"/>
      <c r="J80" s="123"/>
    </row>
    <row r="81" spans="1:10" ht="45" customHeight="1" thickBot="1" x14ac:dyDescent="0.25">
      <c r="A81" s="129"/>
      <c r="B81" s="11" t="s">
        <v>36</v>
      </c>
      <c r="C81" s="12"/>
      <c r="D81" s="132"/>
      <c r="E81" s="121"/>
      <c r="F81" s="122"/>
      <c r="G81" s="122"/>
      <c r="H81" s="122"/>
      <c r="I81" s="122"/>
      <c r="J81" s="123"/>
    </row>
    <row r="82" spans="1:10" ht="18.95" customHeight="1" x14ac:dyDescent="0.2">
      <c r="A82" s="198" t="s">
        <v>235</v>
      </c>
      <c r="B82" s="8" t="s">
        <v>33</v>
      </c>
      <c r="C82" s="9"/>
      <c r="D82" s="130" t="str">
        <f>+IF(A85="No",IF(OR(C82="",C83="",C84="",C85="",C86="",C87="",C88="",C89="",C90="",C91="",C92=""),"Valide todos los criterios",IF(AND(C82="Cumple",C83="Cumple",C84="Cumple",C85="Cumple",C86="Cumple",C87="Cumple",C88="Cumple",C89="Cumple",C90="Cumple",C91="Cumple",C92="Cumple"),"Cumple variable","No cumple variable")),IF(OR(C93="",C94="",C95="",C96="",C97="",C98=""),"Valide todos los criterios",IF(AND(C93="Cumple",C94="Cumple",C95="Cumple",C96="Cumple",C97="Cumple",C98="Cumple"),"Cumple variable","No cumple variable")))</f>
        <v>Valide todos los criterios</v>
      </c>
      <c r="E82" s="119" t="s">
        <v>42</v>
      </c>
      <c r="F82" s="119"/>
      <c r="G82" s="119"/>
      <c r="H82" s="119"/>
      <c r="I82" s="119"/>
      <c r="J82" s="120"/>
    </row>
    <row r="83" spans="1:10" ht="18.95" customHeight="1" x14ac:dyDescent="0.2">
      <c r="A83" s="199"/>
      <c r="B83" s="6" t="s">
        <v>34</v>
      </c>
      <c r="C83" s="7"/>
      <c r="D83" s="131"/>
      <c r="E83" s="121"/>
      <c r="F83" s="122"/>
      <c r="G83" s="122"/>
      <c r="H83" s="122"/>
      <c r="I83" s="122"/>
      <c r="J83" s="123"/>
    </row>
    <row r="84" spans="1:10" ht="18.95" customHeight="1" x14ac:dyDescent="0.2">
      <c r="A84" s="200"/>
      <c r="B84" s="6" t="s">
        <v>35</v>
      </c>
      <c r="C84" s="7"/>
      <c r="D84" s="131"/>
      <c r="E84" s="121"/>
      <c r="F84" s="122"/>
      <c r="G84" s="122"/>
      <c r="H84" s="122"/>
      <c r="I84" s="122"/>
      <c r="J84" s="123"/>
    </row>
    <row r="85" spans="1:10" ht="18.95" customHeight="1" x14ac:dyDescent="0.2">
      <c r="A85" s="133"/>
      <c r="B85" s="6" t="s">
        <v>36</v>
      </c>
      <c r="C85" s="7"/>
      <c r="D85" s="131"/>
      <c r="E85" s="121"/>
      <c r="F85" s="122"/>
      <c r="G85" s="122"/>
      <c r="H85" s="122"/>
      <c r="I85" s="122"/>
      <c r="J85" s="123"/>
    </row>
    <row r="86" spans="1:10" ht="18.95" customHeight="1" x14ac:dyDescent="0.2">
      <c r="A86" s="133"/>
      <c r="B86" s="6" t="s">
        <v>37</v>
      </c>
      <c r="C86" s="7"/>
      <c r="D86" s="131"/>
      <c r="E86" s="121"/>
      <c r="F86" s="122"/>
      <c r="G86" s="122"/>
      <c r="H86" s="122"/>
      <c r="I86" s="122"/>
      <c r="J86" s="123"/>
    </row>
    <row r="87" spans="1:10" ht="18.95" customHeight="1" x14ac:dyDescent="0.2">
      <c r="A87" s="134" t="s">
        <v>133</v>
      </c>
      <c r="B87" s="6" t="s">
        <v>38</v>
      </c>
      <c r="C87" s="7"/>
      <c r="D87" s="131"/>
      <c r="E87" s="121"/>
      <c r="F87" s="122"/>
      <c r="G87" s="122"/>
      <c r="H87" s="122"/>
      <c r="I87" s="122"/>
      <c r="J87" s="123"/>
    </row>
    <row r="88" spans="1:10" ht="18.95" customHeight="1" x14ac:dyDescent="0.2">
      <c r="A88" s="134"/>
      <c r="B88" s="6" t="s">
        <v>39</v>
      </c>
      <c r="C88" s="7"/>
      <c r="D88" s="131"/>
      <c r="E88" s="121"/>
      <c r="F88" s="122"/>
      <c r="G88" s="122"/>
      <c r="H88" s="122"/>
      <c r="I88" s="122"/>
      <c r="J88" s="123"/>
    </row>
    <row r="89" spans="1:10" ht="18.95" customHeight="1" x14ac:dyDescent="0.2">
      <c r="A89" s="134"/>
      <c r="B89" s="11" t="s">
        <v>40</v>
      </c>
      <c r="C89" s="7"/>
      <c r="D89" s="132"/>
      <c r="E89" s="121"/>
      <c r="F89" s="122"/>
      <c r="G89" s="122"/>
      <c r="H89" s="122"/>
      <c r="I89" s="122"/>
      <c r="J89" s="123"/>
    </row>
    <row r="90" spans="1:10" ht="18.95" customHeight="1" x14ac:dyDescent="0.2">
      <c r="A90" s="134"/>
      <c r="B90" s="11" t="s">
        <v>45</v>
      </c>
      <c r="C90" s="7"/>
      <c r="D90" s="132"/>
      <c r="E90" s="121"/>
      <c r="F90" s="122"/>
      <c r="G90" s="122"/>
      <c r="H90" s="122"/>
      <c r="I90" s="122"/>
      <c r="J90" s="123"/>
    </row>
    <row r="91" spans="1:10" ht="18.95" customHeight="1" x14ac:dyDescent="0.2">
      <c r="A91" s="134"/>
      <c r="B91" s="11" t="s">
        <v>46</v>
      </c>
      <c r="C91" s="7"/>
      <c r="D91" s="132"/>
      <c r="E91" s="121"/>
      <c r="F91" s="122"/>
      <c r="G91" s="122"/>
      <c r="H91" s="122"/>
      <c r="I91" s="122"/>
      <c r="J91" s="123"/>
    </row>
    <row r="92" spans="1:10" ht="18.95" customHeight="1" x14ac:dyDescent="0.2">
      <c r="A92" s="134"/>
      <c r="B92" s="11" t="s">
        <v>53</v>
      </c>
      <c r="C92" s="7"/>
      <c r="D92" s="132"/>
      <c r="E92" s="121"/>
      <c r="F92" s="122"/>
      <c r="G92" s="122"/>
      <c r="H92" s="122"/>
      <c r="I92" s="122"/>
      <c r="J92" s="123"/>
    </row>
    <row r="93" spans="1:10" ht="18.95" customHeight="1" x14ac:dyDescent="0.2">
      <c r="A93" s="134"/>
      <c r="B93" s="53" t="s">
        <v>33</v>
      </c>
      <c r="C93" s="7"/>
      <c r="D93" s="132"/>
      <c r="E93" s="121"/>
      <c r="F93" s="122"/>
      <c r="G93" s="122"/>
      <c r="H93" s="122"/>
      <c r="I93" s="122"/>
      <c r="J93" s="123"/>
    </row>
    <row r="94" spans="1:10" ht="18.95" customHeight="1" x14ac:dyDescent="0.2">
      <c r="A94" s="134"/>
      <c r="B94" s="53" t="s">
        <v>34</v>
      </c>
      <c r="C94" s="12"/>
      <c r="D94" s="132"/>
      <c r="E94" s="121"/>
      <c r="F94" s="122"/>
      <c r="G94" s="122"/>
      <c r="H94" s="122"/>
      <c r="I94" s="122"/>
      <c r="J94" s="123"/>
    </row>
    <row r="95" spans="1:10" ht="18.95" customHeight="1" x14ac:dyDescent="0.2">
      <c r="A95" s="134"/>
      <c r="B95" s="53" t="s">
        <v>35</v>
      </c>
      <c r="C95" s="12"/>
      <c r="D95" s="132"/>
      <c r="E95" s="121"/>
      <c r="F95" s="122"/>
      <c r="G95" s="122"/>
      <c r="H95" s="122"/>
      <c r="I95" s="122"/>
      <c r="J95" s="123"/>
    </row>
    <row r="96" spans="1:10" ht="18.95" customHeight="1" x14ac:dyDescent="0.2">
      <c r="A96" s="134"/>
      <c r="B96" s="53" t="s">
        <v>36</v>
      </c>
      <c r="C96" s="12"/>
      <c r="D96" s="132"/>
      <c r="E96" s="121"/>
      <c r="F96" s="122"/>
      <c r="G96" s="122"/>
      <c r="H96" s="122"/>
      <c r="I96" s="122"/>
      <c r="J96" s="123"/>
    </row>
    <row r="97" spans="1:10" ht="18.95" customHeight="1" x14ac:dyDescent="0.2">
      <c r="A97" s="134"/>
      <c r="B97" s="53" t="s">
        <v>37</v>
      </c>
      <c r="C97" s="12"/>
      <c r="D97" s="132"/>
      <c r="E97" s="121"/>
      <c r="F97" s="122"/>
      <c r="G97" s="122"/>
      <c r="H97" s="122"/>
      <c r="I97" s="122"/>
      <c r="J97" s="123"/>
    </row>
    <row r="98" spans="1:10" ht="18.95" customHeight="1" thickBot="1" x14ac:dyDescent="0.25">
      <c r="A98" s="134"/>
      <c r="B98" s="98" t="s">
        <v>38</v>
      </c>
      <c r="C98" s="12"/>
      <c r="D98" s="132"/>
      <c r="E98" s="121"/>
      <c r="F98" s="122"/>
      <c r="G98" s="122"/>
      <c r="H98" s="122"/>
      <c r="I98" s="122"/>
      <c r="J98" s="123"/>
    </row>
    <row r="99" spans="1:10" ht="18.95" customHeight="1" x14ac:dyDescent="0.2">
      <c r="A99" s="127" t="s">
        <v>266</v>
      </c>
      <c r="B99" s="8" t="s">
        <v>33</v>
      </c>
      <c r="C99" s="9"/>
      <c r="D99" s="130" t="str">
        <f>+IF(A85="","Valide todos los criterios",IF(A85="No",IF(OR(C99="",C100="",C101="",C102="",C103="",C104="",C105="",C106="",C107="",C108="",C109=""),"Valide todos los criterios",IF(OR(C99="No cumple",C100="No cumple",C101="No cumple",C102="No cumple",C103="No cumple",C104="No cumple",C105="No cumple",C106="No cumple",C107="No cumple",C108="No cumple",C109="No cumple"),"No cumple variable","Cumple variable")),"Variable no aplica"))</f>
        <v>Valide todos los criterios</v>
      </c>
      <c r="E99" s="119" t="s">
        <v>42</v>
      </c>
      <c r="F99" s="119"/>
      <c r="G99" s="119"/>
      <c r="H99" s="119"/>
      <c r="I99" s="119"/>
      <c r="J99" s="120"/>
    </row>
    <row r="100" spans="1:10" ht="18.95" customHeight="1" x14ac:dyDescent="0.2">
      <c r="A100" s="128"/>
      <c r="B100" s="6" t="s">
        <v>34</v>
      </c>
      <c r="C100" s="7"/>
      <c r="D100" s="131"/>
      <c r="E100" s="121"/>
      <c r="F100" s="122"/>
      <c r="G100" s="122"/>
      <c r="H100" s="122"/>
      <c r="I100" s="122"/>
      <c r="J100" s="123"/>
    </row>
    <row r="101" spans="1:10" ht="18.95" customHeight="1" x14ac:dyDescent="0.2">
      <c r="A101" s="128"/>
      <c r="B101" s="6" t="s">
        <v>35</v>
      </c>
      <c r="C101" s="7"/>
      <c r="D101" s="131"/>
      <c r="E101" s="121"/>
      <c r="F101" s="122"/>
      <c r="G101" s="122"/>
      <c r="H101" s="122"/>
      <c r="I101" s="122"/>
      <c r="J101" s="123"/>
    </row>
    <row r="102" spans="1:10" ht="18.95" customHeight="1" x14ac:dyDescent="0.2">
      <c r="A102" s="128"/>
      <c r="B102" s="6" t="s">
        <v>36</v>
      </c>
      <c r="C102" s="7"/>
      <c r="D102" s="131"/>
      <c r="E102" s="121"/>
      <c r="F102" s="122"/>
      <c r="G102" s="122"/>
      <c r="H102" s="122"/>
      <c r="I102" s="122"/>
      <c r="J102" s="123"/>
    </row>
    <row r="103" spans="1:10" ht="18.95" customHeight="1" x14ac:dyDescent="0.2">
      <c r="A103" s="128"/>
      <c r="B103" s="6" t="s">
        <v>37</v>
      </c>
      <c r="C103" s="7"/>
      <c r="D103" s="131"/>
      <c r="E103" s="121"/>
      <c r="F103" s="122"/>
      <c r="G103" s="122"/>
      <c r="H103" s="122"/>
      <c r="I103" s="122"/>
      <c r="J103" s="123"/>
    </row>
    <row r="104" spans="1:10" ht="18.95" customHeight="1" x14ac:dyDescent="0.2">
      <c r="A104" s="128"/>
      <c r="B104" s="6" t="s">
        <v>38</v>
      </c>
      <c r="C104" s="7"/>
      <c r="D104" s="131"/>
      <c r="E104" s="121"/>
      <c r="F104" s="122"/>
      <c r="G104" s="122"/>
      <c r="H104" s="122"/>
      <c r="I104" s="122"/>
      <c r="J104" s="123"/>
    </row>
    <row r="105" spans="1:10" ht="18.95" customHeight="1" x14ac:dyDescent="0.2">
      <c r="A105" s="128"/>
      <c r="B105" s="6" t="s">
        <v>39</v>
      </c>
      <c r="C105" s="7"/>
      <c r="D105" s="131"/>
      <c r="E105" s="121"/>
      <c r="F105" s="122"/>
      <c r="G105" s="122"/>
      <c r="H105" s="122"/>
      <c r="I105" s="122"/>
      <c r="J105" s="123"/>
    </row>
    <row r="106" spans="1:10" ht="18.95" customHeight="1" x14ac:dyDescent="0.2">
      <c r="A106" s="128"/>
      <c r="B106" s="6" t="s">
        <v>40</v>
      </c>
      <c r="C106" s="7"/>
      <c r="D106" s="131"/>
      <c r="E106" s="121"/>
      <c r="F106" s="122"/>
      <c r="G106" s="122"/>
      <c r="H106" s="122"/>
      <c r="I106" s="122"/>
      <c r="J106" s="123"/>
    </row>
    <row r="107" spans="1:10" ht="18.95" customHeight="1" x14ac:dyDescent="0.2">
      <c r="A107" s="129"/>
      <c r="B107" s="6" t="s">
        <v>45</v>
      </c>
      <c r="C107" s="12"/>
      <c r="D107" s="132"/>
      <c r="E107" s="121"/>
      <c r="F107" s="122"/>
      <c r="G107" s="122"/>
      <c r="H107" s="122"/>
      <c r="I107" s="122"/>
      <c r="J107" s="123"/>
    </row>
    <row r="108" spans="1:10" ht="18.95" customHeight="1" x14ac:dyDescent="0.2">
      <c r="A108" s="129"/>
      <c r="B108" s="6" t="s">
        <v>46</v>
      </c>
      <c r="C108" s="12"/>
      <c r="D108" s="132"/>
      <c r="E108" s="121"/>
      <c r="F108" s="122"/>
      <c r="G108" s="122"/>
      <c r="H108" s="122"/>
      <c r="I108" s="122"/>
      <c r="J108" s="123"/>
    </row>
    <row r="109" spans="1:10" ht="18.95" customHeight="1" thickBot="1" x14ac:dyDescent="0.25">
      <c r="A109" s="135"/>
      <c r="B109" s="10" t="s">
        <v>53</v>
      </c>
      <c r="C109" s="17"/>
      <c r="D109" s="136"/>
      <c r="E109" s="124"/>
      <c r="F109" s="125"/>
      <c r="G109" s="125"/>
      <c r="H109" s="125"/>
      <c r="I109" s="125"/>
      <c r="J109" s="126"/>
    </row>
    <row r="110" spans="1:10" ht="20.100000000000001" customHeight="1" x14ac:dyDescent="0.2">
      <c r="A110" s="134" t="s">
        <v>236</v>
      </c>
      <c r="B110" s="100" t="s">
        <v>33</v>
      </c>
      <c r="C110" s="99"/>
      <c r="D110" s="137" t="str">
        <f>+IF(A85="No",IF(OR(C110="",C111="",C112="",C113="",C114="",C115="",C116="",C117="",C118=""),"Valide todos los criterios",IF(AND(C110="Cumple",C111="Cumple",C112="Cumple",C113="Cumple",C114="Cumple",C115="Cumple",C116="Cumple",C117="Cumple",C118="Cumple"),"Cumple variable","No cumple variable")),IF(OR(C119=""),"Valide todos los criterios",IF(AND(C119="Cumple"),"Cumple variable","No cumple variable")))</f>
        <v>Valide todos los criterios</v>
      </c>
      <c r="E110" s="138" t="s">
        <v>42</v>
      </c>
      <c r="F110" s="138"/>
      <c r="G110" s="138"/>
      <c r="H110" s="138"/>
      <c r="I110" s="138"/>
      <c r="J110" s="139"/>
    </row>
    <row r="111" spans="1:10" ht="24.95" customHeight="1" x14ac:dyDescent="0.2">
      <c r="A111" s="134"/>
      <c r="B111" s="6" t="s">
        <v>34</v>
      </c>
      <c r="C111" s="7"/>
      <c r="D111" s="131"/>
      <c r="E111" s="121"/>
      <c r="F111" s="122"/>
      <c r="G111" s="122"/>
      <c r="H111" s="122"/>
      <c r="I111" s="122"/>
      <c r="J111" s="123"/>
    </row>
    <row r="112" spans="1:10" ht="24.95" customHeight="1" x14ac:dyDescent="0.2">
      <c r="A112" s="134"/>
      <c r="B112" s="6" t="s">
        <v>35</v>
      </c>
      <c r="C112" s="7"/>
      <c r="D112" s="131"/>
      <c r="E112" s="121"/>
      <c r="F112" s="122"/>
      <c r="G112" s="122"/>
      <c r="H112" s="122"/>
      <c r="I112" s="122"/>
      <c r="J112" s="123"/>
    </row>
    <row r="113" spans="1:10" ht="24.95" customHeight="1" x14ac:dyDescent="0.2">
      <c r="A113" s="134"/>
      <c r="B113" s="6" t="s">
        <v>36</v>
      </c>
      <c r="C113" s="7"/>
      <c r="D113" s="131"/>
      <c r="E113" s="121"/>
      <c r="F113" s="122"/>
      <c r="G113" s="122"/>
      <c r="H113" s="122"/>
      <c r="I113" s="122"/>
      <c r="J113" s="123"/>
    </row>
    <row r="114" spans="1:10" ht="24.95" customHeight="1" x14ac:dyDescent="0.2">
      <c r="A114" s="134"/>
      <c r="B114" s="6" t="s">
        <v>37</v>
      </c>
      <c r="C114" s="7"/>
      <c r="D114" s="131"/>
      <c r="E114" s="121"/>
      <c r="F114" s="122"/>
      <c r="G114" s="122"/>
      <c r="H114" s="122"/>
      <c r="I114" s="122"/>
      <c r="J114" s="123"/>
    </row>
    <row r="115" spans="1:10" ht="24.95" customHeight="1" x14ac:dyDescent="0.2">
      <c r="A115" s="134"/>
      <c r="B115" s="6" t="s">
        <v>38</v>
      </c>
      <c r="C115" s="7"/>
      <c r="D115" s="131"/>
      <c r="E115" s="121"/>
      <c r="F115" s="122"/>
      <c r="G115" s="122"/>
      <c r="H115" s="122"/>
      <c r="I115" s="122"/>
      <c r="J115" s="123"/>
    </row>
    <row r="116" spans="1:10" ht="24.95" customHeight="1" x14ac:dyDescent="0.2">
      <c r="A116" s="134"/>
      <c r="B116" s="6" t="s">
        <v>39</v>
      </c>
      <c r="C116" s="7"/>
      <c r="D116" s="131"/>
      <c r="E116" s="121"/>
      <c r="F116" s="122"/>
      <c r="G116" s="122"/>
      <c r="H116" s="122"/>
      <c r="I116" s="122"/>
      <c r="J116" s="123"/>
    </row>
    <row r="117" spans="1:10" ht="24.95" customHeight="1" x14ac:dyDescent="0.2">
      <c r="A117" s="134"/>
      <c r="B117" s="6" t="s">
        <v>40</v>
      </c>
      <c r="C117" s="7"/>
      <c r="D117" s="131"/>
      <c r="E117" s="121"/>
      <c r="F117" s="122"/>
      <c r="G117" s="122"/>
      <c r="H117" s="122"/>
      <c r="I117" s="122"/>
      <c r="J117" s="123"/>
    </row>
    <row r="118" spans="1:10" ht="24.95" customHeight="1" x14ac:dyDescent="0.2">
      <c r="A118" s="134"/>
      <c r="B118" s="6" t="s">
        <v>45</v>
      </c>
      <c r="C118" s="7"/>
      <c r="D118" s="131"/>
      <c r="E118" s="121"/>
      <c r="F118" s="122"/>
      <c r="G118" s="122"/>
      <c r="H118" s="122"/>
      <c r="I118" s="122"/>
      <c r="J118" s="123"/>
    </row>
    <row r="119" spans="1:10" ht="24.95" customHeight="1" thickBot="1" x14ac:dyDescent="0.25">
      <c r="A119" s="201"/>
      <c r="B119" s="55" t="s">
        <v>33</v>
      </c>
      <c r="C119" s="17"/>
      <c r="D119" s="136"/>
      <c r="E119" s="124"/>
      <c r="F119" s="125"/>
      <c r="G119" s="125"/>
      <c r="H119" s="125"/>
      <c r="I119" s="125"/>
      <c r="J119" s="126"/>
    </row>
    <row r="120" spans="1:10" ht="20.100000000000001" customHeight="1" x14ac:dyDescent="0.2">
      <c r="A120" s="127" t="s">
        <v>237</v>
      </c>
      <c r="B120" s="8" t="s">
        <v>33</v>
      </c>
      <c r="C120" s="9"/>
      <c r="D120" s="130" t="str">
        <f>+IF(A85="No",IF(OR(C120="",C121="",C122="",C123="",C124="",C125="",C126="",C127="",C128="",C129=""),"Valide todos los criterios",IF(AND(C120="Cumple",C121="Cumple",C122="Cumple",C123="Cumple",C124="Cumple",C125="Cumple",C126="Cumple",C127="Cumple",C128="Cumple",C129="Cumple"),"Cumple variable","No cumple variable")),IF(OR(C130="",C131="",C132="",C133=""),"Valide todos los criterios",IF(AND(C130="Cumple",C131="Cumple",C132="Cumple",C133="Cumple"),"Cumple variable","No cumple variable")))</f>
        <v>Valide todos los criterios</v>
      </c>
      <c r="E120" s="119" t="s">
        <v>42</v>
      </c>
      <c r="F120" s="119"/>
      <c r="G120" s="119"/>
      <c r="H120" s="119"/>
      <c r="I120" s="119"/>
      <c r="J120" s="120"/>
    </row>
    <row r="121" spans="1:10" ht="24.95" customHeight="1" x14ac:dyDescent="0.2">
      <c r="A121" s="128"/>
      <c r="B121" s="6" t="s">
        <v>34</v>
      </c>
      <c r="C121" s="7"/>
      <c r="D121" s="131"/>
      <c r="E121" s="121"/>
      <c r="F121" s="122"/>
      <c r="G121" s="122"/>
      <c r="H121" s="122"/>
      <c r="I121" s="122"/>
      <c r="J121" s="123"/>
    </row>
    <row r="122" spans="1:10" ht="24.95" customHeight="1" x14ac:dyDescent="0.2">
      <c r="A122" s="128"/>
      <c r="B122" s="6" t="s">
        <v>35</v>
      </c>
      <c r="C122" s="7"/>
      <c r="D122" s="131"/>
      <c r="E122" s="121"/>
      <c r="F122" s="122"/>
      <c r="G122" s="122"/>
      <c r="H122" s="122"/>
      <c r="I122" s="122"/>
      <c r="J122" s="123"/>
    </row>
    <row r="123" spans="1:10" ht="24.95" customHeight="1" x14ac:dyDescent="0.2">
      <c r="A123" s="128"/>
      <c r="B123" s="6" t="s">
        <v>36</v>
      </c>
      <c r="C123" s="7"/>
      <c r="D123" s="131"/>
      <c r="E123" s="121"/>
      <c r="F123" s="122"/>
      <c r="G123" s="122"/>
      <c r="H123" s="122"/>
      <c r="I123" s="122"/>
      <c r="J123" s="123"/>
    </row>
    <row r="124" spans="1:10" ht="24.95" customHeight="1" x14ac:dyDescent="0.2">
      <c r="A124" s="128"/>
      <c r="B124" s="6" t="s">
        <v>37</v>
      </c>
      <c r="C124" s="7"/>
      <c r="D124" s="131"/>
      <c r="E124" s="121"/>
      <c r="F124" s="122"/>
      <c r="G124" s="122"/>
      <c r="H124" s="122"/>
      <c r="I124" s="122"/>
      <c r="J124" s="123"/>
    </row>
    <row r="125" spans="1:10" ht="24.95" customHeight="1" x14ac:dyDescent="0.2">
      <c r="A125" s="128"/>
      <c r="B125" s="6" t="s">
        <v>38</v>
      </c>
      <c r="C125" s="7"/>
      <c r="D125" s="131"/>
      <c r="E125" s="121"/>
      <c r="F125" s="122"/>
      <c r="G125" s="122"/>
      <c r="H125" s="122"/>
      <c r="I125" s="122"/>
      <c r="J125" s="123"/>
    </row>
    <row r="126" spans="1:10" ht="24.95" customHeight="1" x14ac:dyDescent="0.2">
      <c r="A126" s="128"/>
      <c r="B126" s="6" t="s">
        <v>39</v>
      </c>
      <c r="C126" s="7"/>
      <c r="D126" s="131"/>
      <c r="E126" s="121"/>
      <c r="F126" s="122"/>
      <c r="G126" s="122"/>
      <c r="H126" s="122"/>
      <c r="I126" s="122"/>
      <c r="J126" s="123"/>
    </row>
    <row r="127" spans="1:10" ht="24.95" customHeight="1" x14ac:dyDescent="0.2">
      <c r="A127" s="128"/>
      <c r="B127" s="6" t="s">
        <v>40</v>
      </c>
      <c r="C127" s="7"/>
      <c r="D127" s="131"/>
      <c r="E127" s="121"/>
      <c r="F127" s="122"/>
      <c r="G127" s="122"/>
      <c r="H127" s="122"/>
      <c r="I127" s="122"/>
      <c r="J127" s="123"/>
    </row>
    <row r="128" spans="1:10" ht="24.95" customHeight="1" x14ac:dyDescent="0.2">
      <c r="A128" s="128"/>
      <c r="B128" s="6" t="s">
        <v>45</v>
      </c>
      <c r="C128" s="7"/>
      <c r="D128" s="131"/>
      <c r="E128" s="121"/>
      <c r="F128" s="122"/>
      <c r="G128" s="122"/>
      <c r="H128" s="122"/>
      <c r="I128" s="122"/>
      <c r="J128" s="123"/>
    </row>
    <row r="129" spans="1:10" ht="24.95" customHeight="1" x14ac:dyDescent="0.2">
      <c r="A129" s="128"/>
      <c r="B129" s="6" t="s">
        <v>46</v>
      </c>
      <c r="C129" s="7"/>
      <c r="D129" s="131"/>
      <c r="E129" s="121"/>
      <c r="F129" s="122"/>
      <c r="G129" s="122"/>
      <c r="H129" s="122"/>
      <c r="I129" s="122"/>
      <c r="J129" s="123"/>
    </row>
    <row r="130" spans="1:10" ht="24.95" customHeight="1" x14ac:dyDescent="0.2">
      <c r="A130" s="129"/>
      <c r="B130" s="53" t="s">
        <v>33</v>
      </c>
      <c r="C130" s="12"/>
      <c r="D130" s="132"/>
      <c r="E130" s="121"/>
      <c r="F130" s="122"/>
      <c r="G130" s="122"/>
      <c r="H130" s="122"/>
      <c r="I130" s="122"/>
      <c r="J130" s="123"/>
    </row>
    <row r="131" spans="1:10" ht="24.95" customHeight="1" x14ac:dyDescent="0.2">
      <c r="A131" s="129"/>
      <c r="B131" s="53" t="s">
        <v>34</v>
      </c>
      <c r="C131" s="12"/>
      <c r="D131" s="132"/>
      <c r="E131" s="121"/>
      <c r="F131" s="122"/>
      <c r="G131" s="122"/>
      <c r="H131" s="122"/>
      <c r="I131" s="122"/>
      <c r="J131" s="123"/>
    </row>
    <row r="132" spans="1:10" ht="24.95" customHeight="1" x14ac:dyDescent="0.2">
      <c r="A132" s="129"/>
      <c r="B132" s="53" t="s">
        <v>35</v>
      </c>
      <c r="C132" s="12"/>
      <c r="D132" s="132"/>
      <c r="E132" s="121"/>
      <c r="F132" s="122"/>
      <c r="G132" s="122"/>
      <c r="H132" s="122"/>
      <c r="I132" s="122"/>
      <c r="J132" s="123"/>
    </row>
    <row r="133" spans="1:10" ht="24.95" customHeight="1" thickBot="1" x14ac:dyDescent="0.25">
      <c r="A133" s="135"/>
      <c r="B133" s="54" t="s">
        <v>36</v>
      </c>
      <c r="C133" s="17"/>
      <c r="D133" s="136"/>
      <c r="E133" s="124"/>
      <c r="F133" s="125"/>
      <c r="G133" s="125"/>
      <c r="H133" s="125"/>
      <c r="I133" s="125"/>
      <c r="J133" s="126"/>
    </row>
    <row r="134" spans="1:10" ht="39.950000000000003" customHeight="1" thickBot="1" x14ac:dyDescent="0.25">
      <c r="A134" s="206" t="s">
        <v>338</v>
      </c>
      <c r="B134" s="207"/>
      <c r="C134" s="207"/>
      <c r="D134" s="207"/>
      <c r="E134" s="207"/>
      <c r="F134" s="207"/>
      <c r="G134" s="207"/>
      <c r="H134" s="208"/>
      <c r="I134" s="140" t="str">
        <f>+IF(OR(D135=""),"Valide todas las variables",IF(OR(D135="No cumple variable"),"No cumple obligación","Cumple obligación"))</f>
        <v>Valide todas las variables</v>
      </c>
      <c r="J134" s="141"/>
    </row>
    <row r="135" spans="1:10" ht="20.100000000000001" customHeight="1" x14ac:dyDescent="0.2">
      <c r="A135" s="202" t="s">
        <v>338</v>
      </c>
      <c r="B135" s="203" t="s">
        <v>111</v>
      </c>
      <c r="C135" s="203"/>
      <c r="D135" s="189"/>
      <c r="E135" s="192" t="s">
        <v>42</v>
      </c>
      <c r="F135" s="193"/>
      <c r="G135" s="193"/>
      <c r="H135" s="193"/>
      <c r="I135" s="193"/>
      <c r="J135" s="194"/>
    </row>
    <row r="136" spans="1:10" ht="20.100000000000001" customHeight="1" x14ac:dyDescent="0.2">
      <c r="A136" s="134"/>
      <c r="B136" s="204"/>
      <c r="C136" s="204"/>
      <c r="D136" s="190"/>
      <c r="E136" s="195"/>
      <c r="F136" s="196"/>
      <c r="G136" s="196"/>
      <c r="H136" s="196"/>
      <c r="I136" s="196"/>
      <c r="J136" s="197"/>
    </row>
    <row r="137" spans="1:10" ht="20.100000000000001" customHeight="1" x14ac:dyDescent="0.2">
      <c r="A137" s="134"/>
      <c r="B137" s="204"/>
      <c r="C137" s="204"/>
      <c r="D137" s="190"/>
      <c r="E137" s="121"/>
      <c r="F137" s="122"/>
      <c r="G137" s="122"/>
      <c r="H137" s="122"/>
      <c r="I137" s="122"/>
      <c r="J137" s="123"/>
    </row>
    <row r="138" spans="1:10" ht="20.100000000000001" customHeight="1" x14ac:dyDescent="0.2">
      <c r="A138" s="134"/>
      <c r="B138" s="204"/>
      <c r="C138" s="204"/>
      <c r="D138" s="190"/>
      <c r="E138" s="121"/>
      <c r="F138" s="122"/>
      <c r="G138" s="122"/>
      <c r="H138" s="122"/>
      <c r="I138" s="122"/>
      <c r="J138" s="123"/>
    </row>
    <row r="139" spans="1:10" ht="20.100000000000001" customHeight="1" x14ac:dyDescent="0.2">
      <c r="A139" s="134"/>
      <c r="B139" s="204"/>
      <c r="C139" s="204"/>
      <c r="D139" s="190"/>
      <c r="E139" s="121"/>
      <c r="F139" s="122"/>
      <c r="G139" s="122"/>
      <c r="H139" s="122"/>
      <c r="I139" s="122"/>
      <c r="J139" s="123"/>
    </row>
    <row r="140" spans="1:10" ht="20.100000000000001" customHeight="1" x14ac:dyDescent="0.2">
      <c r="A140" s="134"/>
      <c r="B140" s="204"/>
      <c r="C140" s="204"/>
      <c r="D140" s="190"/>
      <c r="E140" s="121"/>
      <c r="F140" s="122"/>
      <c r="G140" s="122"/>
      <c r="H140" s="122"/>
      <c r="I140" s="122"/>
      <c r="J140" s="123"/>
    </row>
    <row r="141" spans="1:10" ht="20.100000000000001" customHeight="1" x14ac:dyDescent="0.2">
      <c r="A141" s="134"/>
      <c r="B141" s="204"/>
      <c r="C141" s="204"/>
      <c r="D141" s="190"/>
      <c r="E141" s="121"/>
      <c r="F141" s="122"/>
      <c r="G141" s="122"/>
      <c r="H141" s="122"/>
      <c r="I141" s="122"/>
      <c r="J141" s="123"/>
    </row>
    <row r="142" spans="1:10" ht="20.100000000000001" customHeight="1" thickBot="1" x14ac:dyDescent="0.25">
      <c r="A142" s="201"/>
      <c r="B142" s="205"/>
      <c r="C142" s="205"/>
      <c r="D142" s="191"/>
      <c r="E142" s="124"/>
      <c r="F142" s="125"/>
      <c r="G142" s="125"/>
      <c r="H142" s="125"/>
      <c r="I142" s="125"/>
      <c r="J142" s="126"/>
    </row>
    <row r="143" spans="1:10" ht="39.950000000000003" customHeight="1" thickBot="1" x14ac:dyDescent="0.25">
      <c r="A143" s="176" t="s">
        <v>271</v>
      </c>
      <c r="B143" s="177"/>
      <c r="C143" s="177"/>
      <c r="D143" s="177"/>
      <c r="E143" s="177"/>
      <c r="F143" s="177"/>
      <c r="G143" s="177"/>
      <c r="H143" s="178"/>
      <c r="I143" s="140" t="str">
        <f>+IF(AND(D144="Variable no aplica"),"Obligación no aplica",IF(OR(D144="Valide todos los criterios"),"Valide todas las variables",IF(OR(D144="No cumple variable"),"No cumple obligación","Cumple obligación")))</f>
        <v>Valide todas las variables</v>
      </c>
      <c r="J143" s="141"/>
    </row>
    <row r="144" spans="1:10" ht="20.100000000000001" customHeight="1" x14ac:dyDescent="0.2">
      <c r="A144" s="127" t="s">
        <v>271</v>
      </c>
      <c r="B144" s="8" t="s">
        <v>33</v>
      </c>
      <c r="C144" s="9"/>
      <c r="D144" s="130" t="str">
        <f>+IF(C151="X","Variable no aplica",IF(OR(C144="",C145="",C146="",C147="",C148="",C149="",C150=""),"Valide todos los criterios",IF(OR(C144="No cumple",C145="No cumple",C146="No cumple",C147="No cumple",C148="No cumple",C149="No cumple",C150="No cumple"),"No cumple variable","Cumple variable")))</f>
        <v>Valide todos los criterios</v>
      </c>
      <c r="E144" s="119" t="s">
        <v>42</v>
      </c>
      <c r="F144" s="119"/>
      <c r="G144" s="119"/>
      <c r="H144" s="119"/>
      <c r="I144" s="119"/>
      <c r="J144" s="120"/>
    </row>
    <row r="145" spans="1:10" ht="30" customHeight="1" x14ac:dyDescent="0.2">
      <c r="A145" s="128"/>
      <c r="B145" s="6" t="s">
        <v>34</v>
      </c>
      <c r="C145" s="7"/>
      <c r="D145" s="131"/>
      <c r="E145" s="121"/>
      <c r="F145" s="122"/>
      <c r="G145" s="122"/>
      <c r="H145" s="122"/>
      <c r="I145" s="122"/>
      <c r="J145" s="123"/>
    </row>
    <row r="146" spans="1:10" ht="30" customHeight="1" x14ac:dyDescent="0.2">
      <c r="A146" s="128"/>
      <c r="B146" s="6" t="s">
        <v>35</v>
      </c>
      <c r="C146" s="7"/>
      <c r="D146" s="132"/>
      <c r="E146" s="121"/>
      <c r="F146" s="122"/>
      <c r="G146" s="122"/>
      <c r="H146" s="122"/>
      <c r="I146" s="122"/>
      <c r="J146" s="123"/>
    </row>
    <row r="147" spans="1:10" ht="30" customHeight="1" x14ac:dyDescent="0.2">
      <c r="A147" s="128"/>
      <c r="B147" s="6" t="s">
        <v>36</v>
      </c>
      <c r="C147" s="7"/>
      <c r="D147" s="132"/>
      <c r="E147" s="121"/>
      <c r="F147" s="122"/>
      <c r="G147" s="122"/>
      <c r="H147" s="122"/>
      <c r="I147" s="122"/>
      <c r="J147" s="123"/>
    </row>
    <row r="148" spans="1:10" ht="30" customHeight="1" x14ac:dyDescent="0.2">
      <c r="A148" s="128"/>
      <c r="B148" s="6" t="s">
        <v>37</v>
      </c>
      <c r="C148" s="7"/>
      <c r="D148" s="132"/>
      <c r="E148" s="121"/>
      <c r="F148" s="122"/>
      <c r="G148" s="122"/>
      <c r="H148" s="122"/>
      <c r="I148" s="122"/>
      <c r="J148" s="123"/>
    </row>
    <row r="149" spans="1:10" ht="30" customHeight="1" x14ac:dyDescent="0.2">
      <c r="A149" s="128"/>
      <c r="B149" s="6" t="s">
        <v>38</v>
      </c>
      <c r="C149" s="7"/>
      <c r="D149" s="132"/>
      <c r="E149" s="121"/>
      <c r="F149" s="122"/>
      <c r="G149" s="122"/>
      <c r="H149" s="122"/>
      <c r="I149" s="122"/>
      <c r="J149" s="123"/>
    </row>
    <row r="150" spans="1:10" ht="30" customHeight="1" x14ac:dyDescent="0.2">
      <c r="A150" s="129"/>
      <c r="B150" s="6" t="s">
        <v>39</v>
      </c>
      <c r="C150" s="12"/>
      <c r="D150" s="132"/>
      <c r="E150" s="121"/>
      <c r="F150" s="122"/>
      <c r="G150" s="122"/>
      <c r="H150" s="122"/>
      <c r="I150" s="122"/>
      <c r="J150" s="123"/>
    </row>
    <row r="151" spans="1:10" ht="20.100000000000001" customHeight="1" thickBot="1" x14ac:dyDescent="0.25">
      <c r="A151" s="135"/>
      <c r="B151" s="13" t="s">
        <v>44</v>
      </c>
      <c r="C151" s="14"/>
      <c r="D151" s="136"/>
      <c r="E151" s="124"/>
      <c r="F151" s="125"/>
      <c r="G151" s="125"/>
      <c r="H151" s="125"/>
      <c r="I151" s="125"/>
      <c r="J151" s="126"/>
    </row>
    <row r="152" spans="1:10" ht="39.950000000000003" customHeight="1" thickBot="1" x14ac:dyDescent="0.25">
      <c r="A152" s="176" t="s">
        <v>272</v>
      </c>
      <c r="B152" s="177"/>
      <c r="C152" s="177"/>
      <c r="D152" s="177"/>
      <c r="E152" s="177"/>
      <c r="F152" s="177"/>
      <c r="G152" s="177"/>
      <c r="H152" s="178"/>
      <c r="I152" s="140" t="str">
        <f>+IF(AND(D153="Variable no aplica",D161="Variable no aplica"),"Obligación no aplica",IF(OR(D153="Valide todos los criterios",D161="Valide todos los criterios"),"Valide todas las variables",IF(OR(D153="No cumple variable",D161="No cumple variable"),"No cumple obligación","Cumple obligación")))</f>
        <v>Valide todas las variables</v>
      </c>
      <c r="J152" s="141"/>
    </row>
    <row r="153" spans="1:10" ht="20.100000000000001" customHeight="1" x14ac:dyDescent="0.2">
      <c r="A153" s="127" t="s">
        <v>280</v>
      </c>
      <c r="B153" s="8" t="s">
        <v>33</v>
      </c>
      <c r="C153" s="9"/>
      <c r="D153" s="130" t="str">
        <f>+IF(C160="X","Variable no aplica",IF(OR(C153="",C154="",C155="",C156="",C157="",C158="",C159=""),"Valide todos los criterios",IF(OR(C153="No cumple",C154="No cumple",C155="No cumple",C156="No cumple",C157="No cumple",C158="No cumple",C159="No cumple"),"No cumple variable","Cumple variable")))</f>
        <v>Valide todos los criterios</v>
      </c>
      <c r="E153" s="119" t="s">
        <v>42</v>
      </c>
      <c r="F153" s="119"/>
      <c r="G153" s="119"/>
      <c r="H153" s="119"/>
      <c r="I153" s="119"/>
      <c r="J153" s="120"/>
    </row>
    <row r="154" spans="1:10" ht="30" customHeight="1" x14ac:dyDescent="0.2">
      <c r="A154" s="128"/>
      <c r="B154" s="6" t="s">
        <v>34</v>
      </c>
      <c r="C154" s="7"/>
      <c r="D154" s="131"/>
      <c r="E154" s="121"/>
      <c r="F154" s="122"/>
      <c r="G154" s="122"/>
      <c r="H154" s="122"/>
      <c r="I154" s="122"/>
      <c r="J154" s="123"/>
    </row>
    <row r="155" spans="1:10" ht="30" customHeight="1" x14ac:dyDescent="0.2">
      <c r="A155" s="128"/>
      <c r="B155" s="6" t="s">
        <v>35</v>
      </c>
      <c r="C155" s="7"/>
      <c r="D155" s="132"/>
      <c r="E155" s="121"/>
      <c r="F155" s="122"/>
      <c r="G155" s="122"/>
      <c r="H155" s="122"/>
      <c r="I155" s="122"/>
      <c r="J155" s="123"/>
    </row>
    <row r="156" spans="1:10" ht="30" customHeight="1" x14ac:dyDescent="0.2">
      <c r="A156" s="128"/>
      <c r="B156" s="6" t="s">
        <v>36</v>
      </c>
      <c r="C156" s="7"/>
      <c r="D156" s="132"/>
      <c r="E156" s="121"/>
      <c r="F156" s="122"/>
      <c r="G156" s="122"/>
      <c r="H156" s="122"/>
      <c r="I156" s="122"/>
      <c r="J156" s="123"/>
    </row>
    <row r="157" spans="1:10" ht="30" customHeight="1" x14ac:dyDescent="0.2">
      <c r="A157" s="128"/>
      <c r="B157" s="6" t="s">
        <v>37</v>
      </c>
      <c r="C157" s="7"/>
      <c r="D157" s="132"/>
      <c r="E157" s="121"/>
      <c r="F157" s="122"/>
      <c r="G157" s="122"/>
      <c r="H157" s="122"/>
      <c r="I157" s="122"/>
      <c r="J157" s="123"/>
    </row>
    <row r="158" spans="1:10" ht="30" customHeight="1" x14ac:dyDescent="0.2">
      <c r="A158" s="128"/>
      <c r="B158" s="6" t="s">
        <v>38</v>
      </c>
      <c r="C158" s="7"/>
      <c r="D158" s="132"/>
      <c r="E158" s="121"/>
      <c r="F158" s="122"/>
      <c r="G158" s="122"/>
      <c r="H158" s="122"/>
      <c r="I158" s="122"/>
      <c r="J158" s="123"/>
    </row>
    <row r="159" spans="1:10" ht="30" customHeight="1" x14ac:dyDescent="0.2">
      <c r="A159" s="128"/>
      <c r="B159" s="6" t="s">
        <v>39</v>
      </c>
      <c r="C159" s="7"/>
      <c r="D159" s="132"/>
      <c r="E159" s="121"/>
      <c r="F159" s="122"/>
      <c r="G159" s="122"/>
      <c r="H159" s="122"/>
      <c r="I159" s="122"/>
      <c r="J159" s="123"/>
    </row>
    <row r="160" spans="1:10" ht="20.100000000000001" customHeight="1" thickBot="1" x14ac:dyDescent="0.25">
      <c r="A160" s="135"/>
      <c r="B160" s="13" t="s">
        <v>44</v>
      </c>
      <c r="C160" s="14"/>
      <c r="D160" s="136"/>
      <c r="E160" s="124"/>
      <c r="F160" s="125"/>
      <c r="G160" s="125"/>
      <c r="H160" s="125"/>
      <c r="I160" s="125"/>
      <c r="J160" s="126"/>
    </row>
    <row r="161" spans="1:10" ht="20.100000000000001" customHeight="1" x14ac:dyDescent="0.2">
      <c r="A161" s="127" t="s">
        <v>279</v>
      </c>
      <c r="B161" s="8" t="s">
        <v>33</v>
      </c>
      <c r="C161" s="9"/>
      <c r="D161" s="130" t="str">
        <f>+IF(C165="X","Variable no aplica",IF(OR(C161="",C162="",C163="",C164=""),"Valide todos los criterios",IF(OR(C161="No cumple",C162="No cumple",C163="No cumple",C164="No cumple"),"No cumple variable","Cumple variable")))</f>
        <v>Valide todos los criterios</v>
      </c>
      <c r="E161" s="119" t="s">
        <v>42</v>
      </c>
      <c r="F161" s="119"/>
      <c r="G161" s="119"/>
      <c r="H161" s="119"/>
      <c r="I161" s="119"/>
      <c r="J161" s="120"/>
    </row>
    <row r="162" spans="1:10" ht="50.1" customHeight="1" x14ac:dyDescent="0.2">
      <c r="A162" s="128"/>
      <c r="B162" s="6" t="s">
        <v>34</v>
      </c>
      <c r="C162" s="7"/>
      <c r="D162" s="131"/>
      <c r="E162" s="121"/>
      <c r="F162" s="122"/>
      <c r="G162" s="122"/>
      <c r="H162" s="122"/>
      <c r="I162" s="122"/>
      <c r="J162" s="123"/>
    </row>
    <row r="163" spans="1:10" ht="50.1" customHeight="1" x14ac:dyDescent="0.2">
      <c r="A163" s="128"/>
      <c r="B163" s="6" t="s">
        <v>35</v>
      </c>
      <c r="C163" s="7"/>
      <c r="D163" s="132"/>
      <c r="E163" s="121"/>
      <c r="F163" s="122"/>
      <c r="G163" s="122"/>
      <c r="H163" s="122"/>
      <c r="I163" s="122"/>
      <c r="J163" s="123"/>
    </row>
    <row r="164" spans="1:10" ht="50.1" customHeight="1" x14ac:dyDescent="0.2">
      <c r="A164" s="128"/>
      <c r="B164" s="6" t="s">
        <v>36</v>
      </c>
      <c r="C164" s="7"/>
      <c r="D164" s="132"/>
      <c r="E164" s="121"/>
      <c r="F164" s="122"/>
      <c r="G164" s="122"/>
      <c r="H164" s="122"/>
      <c r="I164" s="122"/>
      <c r="J164" s="123"/>
    </row>
    <row r="165" spans="1:10" ht="20.100000000000001" customHeight="1" thickBot="1" x14ac:dyDescent="0.25">
      <c r="A165" s="135"/>
      <c r="B165" s="13" t="s">
        <v>44</v>
      </c>
      <c r="C165" s="14"/>
      <c r="D165" s="136"/>
      <c r="E165" s="124"/>
      <c r="F165" s="125"/>
      <c r="G165" s="125"/>
      <c r="H165" s="125"/>
      <c r="I165" s="125"/>
      <c r="J165" s="126"/>
    </row>
    <row r="166" spans="1:10" ht="24.95" customHeight="1" thickBot="1" x14ac:dyDescent="0.25">
      <c r="A166" s="209" t="s">
        <v>113</v>
      </c>
      <c r="B166" s="210"/>
      <c r="C166" s="210"/>
      <c r="D166" s="210"/>
      <c r="E166" s="210"/>
      <c r="F166" s="210"/>
      <c r="G166" s="210"/>
      <c r="H166" s="210"/>
      <c r="I166" s="210"/>
      <c r="J166" s="211"/>
    </row>
    <row r="167" spans="1:10" ht="39.950000000000003" customHeight="1" thickBot="1" x14ac:dyDescent="0.25">
      <c r="A167" s="176" t="s">
        <v>273</v>
      </c>
      <c r="B167" s="177"/>
      <c r="C167" s="177"/>
      <c r="D167" s="177"/>
      <c r="E167" s="177"/>
      <c r="F167" s="177"/>
      <c r="G167" s="177"/>
      <c r="H167" s="178"/>
      <c r="I167" s="140" t="str">
        <f>+IF(OR(D168="Valide todos los criterios"),"Valide todas las variables",IF(AND(D168="Cumple variable"),"Cumple obligación","No cumple obligación"))</f>
        <v>Valide todas las variables</v>
      </c>
      <c r="J167" s="141"/>
    </row>
    <row r="168" spans="1:10" ht="20.100000000000001" customHeight="1" x14ac:dyDescent="0.2">
      <c r="A168" s="127" t="s">
        <v>273</v>
      </c>
      <c r="B168" s="8" t="s">
        <v>33</v>
      </c>
      <c r="C168" s="9"/>
      <c r="D168" s="130" t="str">
        <f>+IF(OR(C168="",C169="",C170="",C171="",C172="",C173="",C174="",C175="",C176="",C177="",C178="",C179=""),"Valide todos los criterios",IF(OR(C168="No cumple",C169="No cumple",C170="No cumple",C171="No cumple",C172="No cumple",C173="No cumple",C174="No cumple",C175="No cumple",C176="No cumple",C177="No cumple",C178="No cumple",C179="No cumple"),"No cumple variable","Cumple variable"))</f>
        <v>Valide todos los criterios</v>
      </c>
      <c r="E168" s="119" t="s">
        <v>42</v>
      </c>
      <c r="F168" s="119"/>
      <c r="G168" s="119"/>
      <c r="H168" s="119"/>
      <c r="I168" s="119"/>
      <c r="J168" s="120"/>
    </row>
    <row r="169" spans="1:10" ht="20.100000000000001" customHeight="1" x14ac:dyDescent="0.2">
      <c r="A169" s="128"/>
      <c r="B169" s="6" t="s">
        <v>34</v>
      </c>
      <c r="C169" s="7"/>
      <c r="D169" s="131"/>
      <c r="E169" s="121"/>
      <c r="F169" s="122"/>
      <c r="G169" s="122"/>
      <c r="H169" s="122"/>
      <c r="I169" s="122"/>
      <c r="J169" s="123"/>
    </row>
    <row r="170" spans="1:10" ht="20.100000000000001" customHeight="1" x14ac:dyDescent="0.2">
      <c r="A170" s="128"/>
      <c r="B170" s="6" t="s">
        <v>35</v>
      </c>
      <c r="C170" s="7"/>
      <c r="D170" s="131"/>
      <c r="E170" s="121"/>
      <c r="F170" s="122"/>
      <c r="G170" s="122"/>
      <c r="H170" s="122"/>
      <c r="I170" s="122"/>
      <c r="J170" s="123"/>
    </row>
    <row r="171" spans="1:10" ht="20.100000000000001" customHeight="1" x14ac:dyDescent="0.2">
      <c r="A171" s="128"/>
      <c r="B171" s="6" t="s">
        <v>36</v>
      </c>
      <c r="C171" s="7"/>
      <c r="D171" s="131"/>
      <c r="E171" s="121"/>
      <c r="F171" s="122"/>
      <c r="G171" s="122"/>
      <c r="H171" s="122"/>
      <c r="I171" s="122"/>
      <c r="J171" s="123"/>
    </row>
    <row r="172" spans="1:10" ht="20.100000000000001" customHeight="1" x14ac:dyDescent="0.2">
      <c r="A172" s="128"/>
      <c r="B172" s="6" t="s">
        <v>37</v>
      </c>
      <c r="C172" s="7"/>
      <c r="D172" s="131"/>
      <c r="E172" s="121"/>
      <c r="F172" s="122"/>
      <c r="G172" s="122"/>
      <c r="H172" s="122"/>
      <c r="I172" s="122"/>
      <c r="J172" s="123"/>
    </row>
    <row r="173" spans="1:10" ht="20.100000000000001" customHeight="1" x14ac:dyDescent="0.2">
      <c r="A173" s="128"/>
      <c r="B173" s="6" t="s">
        <v>38</v>
      </c>
      <c r="C173" s="7"/>
      <c r="D173" s="131"/>
      <c r="E173" s="121"/>
      <c r="F173" s="122"/>
      <c r="G173" s="122"/>
      <c r="H173" s="122"/>
      <c r="I173" s="122"/>
      <c r="J173" s="123"/>
    </row>
    <row r="174" spans="1:10" ht="20.100000000000001" customHeight="1" x14ac:dyDescent="0.2">
      <c r="A174" s="128"/>
      <c r="B174" s="6" t="s">
        <v>39</v>
      </c>
      <c r="C174" s="7"/>
      <c r="D174" s="131"/>
      <c r="E174" s="121"/>
      <c r="F174" s="122"/>
      <c r="G174" s="122"/>
      <c r="H174" s="122"/>
      <c r="I174" s="122"/>
      <c r="J174" s="123"/>
    </row>
    <row r="175" spans="1:10" ht="20.100000000000001" customHeight="1" x14ac:dyDescent="0.2">
      <c r="A175" s="128"/>
      <c r="B175" s="6" t="s">
        <v>40</v>
      </c>
      <c r="C175" s="7"/>
      <c r="D175" s="131"/>
      <c r="E175" s="121"/>
      <c r="F175" s="122"/>
      <c r="G175" s="122"/>
      <c r="H175" s="122"/>
      <c r="I175" s="122"/>
      <c r="J175" s="123"/>
    </row>
    <row r="176" spans="1:10" ht="20.100000000000001" customHeight="1" x14ac:dyDescent="0.2">
      <c r="A176" s="128"/>
      <c r="B176" s="6" t="s">
        <v>45</v>
      </c>
      <c r="C176" s="7"/>
      <c r="D176" s="131"/>
      <c r="E176" s="121"/>
      <c r="F176" s="122"/>
      <c r="G176" s="122"/>
      <c r="H176" s="122"/>
      <c r="I176" s="122"/>
      <c r="J176" s="123"/>
    </row>
    <row r="177" spans="1:10" ht="20.100000000000001" customHeight="1" x14ac:dyDescent="0.2">
      <c r="A177" s="128"/>
      <c r="B177" s="6" t="s">
        <v>46</v>
      </c>
      <c r="C177" s="7"/>
      <c r="D177" s="131"/>
      <c r="E177" s="121"/>
      <c r="F177" s="122"/>
      <c r="G177" s="122"/>
      <c r="H177" s="122"/>
      <c r="I177" s="122"/>
      <c r="J177" s="123"/>
    </row>
    <row r="178" spans="1:10" ht="20.100000000000001" customHeight="1" x14ac:dyDescent="0.2">
      <c r="A178" s="128"/>
      <c r="B178" s="6" t="s">
        <v>53</v>
      </c>
      <c r="C178" s="7"/>
      <c r="D178" s="131"/>
      <c r="E178" s="121"/>
      <c r="F178" s="122"/>
      <c r="G178" s="122"/>
      <c r="H178" s="122"/>
      <c r="I178" s="122"/>
      <c r="J178" s="123"/>
    </row>
    <row r="179" spans="1:10" ht="20.100000000000001" customHeight="1" thickBot="1" x14ac:dyDescent="0.25">
      <c r="A179" s="135"/>
      <c r="B179" s="10" t="s">
        <v>96</v>
      </c>
      <c r="C179" s="17"/>
      <c r="D179" s="136"/>
      <c r="E179" s="124"/>
      <c r="F179" s="125"/>
      <c r="G179" s="125"/>
      <c r="H179" s="125"/>
      <c r="I179" s="125"/>
      <c r="J179" s="126"/>
    </row>
    <row r="180" spans="1:10" ht="39.950000000000003" customHeight="1" thickBot="1" x14ac:dyDescent="0.25">
      <c r="A180" s="176" t="s">
        <v>274</v>
      </c>
      <c r="B180" s="177"/>
      <c r="C180" s="177"/>
      <c r="D180" s="177"/>
      <c r="E180" s="177"/>
      <c r="F180" s="177"/>
      <c r="G180" s="177"/>
      <c r="H180" s="178"/>
      <c r="I180" s="140" t="str">
        <f>+IF(OR(D181="Valide todos los criterios"),"Valide todas las variables",IF(AND(D181="Cumple variable"),"Cumple obligación","No cumple obligación"))</f>
        <v>Valide todas las variables</v>
      </c>
      <c r="J180" s="141"/>
    </row>
    <row r="181" spans="1:10" ht="20.100000000000001" customHeight="1" x14ac:dyDescent="0.2">
      <c r="A181" s="127" t="s">
        <v>274</v>
      </c>
      <c r="B181" s="8" t="s">
        <v>33</v>
      </c>
      <c r="C181" s="9"/>
      <c r="D181" s="130" t="str">
        <f>+IF(OR(C181="",C182="",C183="",C184="",C185="",C186="",C187="",C188="",C189="",C190="",C191=""),"Valide todos los criterios",IF(OR(C181="No cumple",C182="No cumple",C183="No cumple",C184="No cumple",C185="No cumple",C186="No cumple",C187="No cumple",C188="No cumple",C189="No cumple",C190="No cumple",C191="No cumple"),"No cumple variable","Cumple variable"))</f>
        <v>Valide todos los criterios</v>
      </c>
      <c r="E181" s="119" t="s">
        <v>42</v>
      </c>
      <c r="F181" s="119"/>
      <c r="G181" s="119"/>
      <c r="H181" s="119"/>
      <c r="I181" s="119"/>
      <c r="J181" s="120"/>
    </row>
    <row r="182" spans="1:10" ht="20.100000000000001" customHeight="1" x14ac:dyDescent="0.2">
      <c r="A182" s="128"/>
      <c r="B182" s="6" t="s">
        <v>34</v>
      </c>
      <c r="C182" s="7"/>
      <c r="D182" s="131"/>
      <c r="E182" s="121"/>
      <c r="F182" s="122"/>
      <c r="G182" s="122"/>
      <c r="H182" s="122"/>
      <c r="I182" s="122"/>
      <c r="J182" s="123"/>
    </row>
    <row r="183" spans="1:10" ht="20.100000000000001" customHeight="1" x14ac:dyDescent="0.2">
      <c r="A183" s="128"/>
      <c r="B183" s="6" t="s">
        <v>35</v>
      </c>
      <c r="C183" s="7"/>
      <c r="D183" s="131"/>
      <c r="E183" s="121"/>
      <c r="F183" s="122"/>
      <c r="G183" s="122"/>
      <c r="H183" s="122"/>
      <c r="I183" s="122"/>
      <c r="J183" s="123"/>
    </row>
    <row r="184" spans="1:10" ht="20.100000000000001" customHeight="1" x14ac:dyDescent="0.2">
      <c r="A184" s="128"/>
      <c r="B184" s="6" t="s">
        <v>36</v>
      </c>
      <c r="C184" s="7"/>
      <c r="D184" s="131"/>
      <c r="E184" s="121"/>
      <c r="F184" s="122"/>
      <c r="G184" s="122"/>
      <c r="H184" s="122"/>
      <c r="I184" s="122"/>
      <c r="J184" s="123"/>
    </row>
    <row r="185" spans="1:10" ht="20.100000000000001" customHeight="1" x14ac:dyDescent="0.2">
      <c r="A185" s="128"/>
      <c r="B185" s="6" t="s">
        <v>37</v>
      </c>
      <c r="C185" s="7"/>
      <c r="D185" s="131"/>
      <c r="E185" s="121"/>
      <c r="F185" s="122"/>
      <c r="G185" s="122"/>
      <c r="H185" s="122"/>
      <c r="I185" s="122"/>
      <c r="J185" s="123"/>
    </row>
    <row r="186" spans="1:10" ht="20.100000000000001" customHeight="1" x14ac:dyDescent="0.2">
      <c r="A186" s="128"/>
      <c r="B186" s="6" t="s">
        <v>38</v>
      </c>
      <c r="C186" s="7"/>
      <c r="D186" s="131"/>
      <c r="E186" s="121"/>
      <c r="F186" s="122"/>
      <c r="G186" s="122"/>
      <c r="H186" s="122"/>
      <c r="I186" s="122"/>
      <c r="J186" s="123"/>
    </row>
    <row r="187" spans="1:10" ht="20.100000000000001" customHeight="1" x14ac:dyDescent="0.2">
      <c r="A187" s="128"/>
      <c r="B187" s="6" t="s">
        <v>39</v>
      </c>
      <c r="C187" s="7"/>
      <c r="D187" s="131"/>
      <c r="E187" s="121"/>
      <c r="F187" s="122"/>
      <c r="G187" s="122"/>
      <c r="H187" s="122"/>
      <c r="I187" s="122"/>
      <c r="J187" s="123"/>
    </row>
    <row r="188" spans="1:10" ht="20.100000000000001" customHeight="1" x14ac:dyDescent="0.2">
      <c r="A188" s="128"/>
      <c r="B188" s="6" t="s">
        <v>40</v>
      </c>
      <c r="C188" s="7"/>
      <c r="D188" s="131"/>
      <c r="E188" s="121"/>
      <c r="F188" s="122"/>
      <c r="G188" s="122"/>
      <c r="H188" s="122"/>
      <c r="I188" s="122"/>
      <c r="J188" s="123"/>
    </row>
    <row r="189" spans="1:10" ht="20.100000000000001" customHeight="1" x14ac:dyDescent="0.2">
      <c r="A189" s="128"/>
      <c r="B189" s="6" t="s">
        <v>45</v>
      </c>
      <c r="C189" s="7"/>
      <c r="D189" s="131"/>
      <c r="E189" s="121"/>
      <c r="F189" s="122"/>
      <c r="G189" s="122"/>
      <c r="H189" s="122"/>
      <c r="I189" s="122"/>
      <c r="J189" s="123"/>
    </row>
    <row r="190" spans="1:10" ht="20.100000000000001" customHeight="1" x14ac:dyDescent="0.2">
      <c r="A190" s="128"/>
      <c r="B190" s="6" t="s">
        <v>46</v>
      </c>
      <c r="C190" s="7"/>
      <c r="D190" s="131"/>
      <c r="E190" s="121"/>
      <c r="F190" s="122"/>
      <c r="G190" s="122"/>
      <c r="H190" s="122"/>
      <c r="I190" s="122"/>
      <c r="J190" s="123"/>
    </row>
    <row r="191" spans="1:10" ht="20.100000000000001" customHeight="1" thickBot="1" x14ac:dyDescent="0.25">
      <c r="A191" s="128"/>
      <c r="B191" s="6" t="s">
        <v>53</v>
      </c>
      <c r="C191" s="7"/>
      <c r="D191" s="131"/>
      <c r="E191" s="121"/>
      <c r="F191" s="122"/>
      <c r="G191" s="122"/>
      <c r="H191" s="122"/>
      <c r="I191" s="122"/>
      <c r="J191" s="123"/>
    </row>
    <row r="192" spans="1:10" ht="39.950000000000003" customHeight="1" thickBot="1" x14ac:dyDescent="0.25">
      <c r="A192" s="176" t="s">
        <v>275</v>
      </c>
      <c r="B192" s="177"/>
      <c r="C192" s="177"/>
      <c r="D192" s="177"/>
      <c r="E192" s="177"/>
      <c r="F192" s="177"/>
      <c r="G192" s="177"/>
      <c r="H192" s="178"/>
      <c r="I192" s="140" t="str">
        <f>+IF(OR(D193="Valide todos los criterios"),"Valide todas las variables",IF(AND(D193="Cumple variable"),"Cumple obligación","No cumple obligación"))</f>
        <v>Valide todas las variables</v>
      </c>
      <c r="J192" s="141"/>
    </row>
    <row r="193" spans="1:10" ht="20.100000000000001" customHeight="1" x14ac:dyDescent="0.2">
      <c r="A193" s="127" t="s">
        <v>275</v>
      </c>
      <c r="B193" s="8" t="s">
        <v>33</v>
      </c>
      <c r="C193" s="9"/>
      <c r="D193" s="130" t="str">
        <f>+IF(OR(C193="",C194="",C195="",C196="",C197="",C198=""),"Valide todos los criterios",IF(OR(C193="No cumple",C194="No cumple",C195="No cumple",C196="No cumple",C197="No cumple",C198="No cumple"),"No cumple variable","Cumple variable"))</f>
        <v>Valide todos los criterios</v>
      </c>
      <c r="E193" s="119" t="s">
        <v>42</v>
      </c>
      <c r="F193" s="119"/>
      <c r="G193" s="119"/>
      <c r="H193" s="119"/>
      <c r="I193" s="119"/>
      <c r="J193" s="120"/>
    </row>
    <row r="194" spans="1:10" ht="30" customHeight="1" x14ac:dyDescent="0.2">
      <c r="A194" s="128"/>
      <c r="B194" s="6" t="s">
        <v>34</v>
      </c>
      <c r="C194" s="7"/>
      <c r="D194" s="131"/>
      <c r="E194" s="121"/>
      <c r="F194" s="122"/>
      <c r="G194" s="122"/>
      <c r="H194" s="122"/>
      <c r="I194" s="122"/>
      <c r="J194" s="123"/>
    </row>
    <row r="195" spans="1:10" ht="30" customHeight="1" x14ac:dyDescent="0.2">
      <c r="A195" s="128"/>
      <c r="B195" s="6" t="s">
        <v>35</v>
      </c>
      <c r="C195" s="7"/>
      <c r="D195" s="131"/>
      <c r="E195" s="121"/>
      <c r="F195" s="122"/>
      <c r="G195" s="122"/>
      <c r="H195" s="122"/>
      <c r="I195" s="122"/>
      <c r="J195" s="123"/>
    </row>
    <row r="196" spans="1:10" ht="30" customHeight="1" x14ac:dyDescent="0.2">
      <c r="A196" s="128"/>
      <c r="B196" s="6" t="s">
        <v>36</v>
      </c>
      <c r="C196" s="7"/>
      <c r="D196" s="131"/>
      <c r="E196" s="121"/>
      <c r="F196" s="122"/>
      <c r="G196" s="122"/>
      <c r="H196" s="122"/>
      <c r="I196" s="122"/>
      <c r="J196" s="123"/>
    </row>
    <row r="197" spans="1:10" ht="30" customHeight="1" x14ac:dyDescent="0.2">
      <c r="A197" s="128"/>
      <c r="B197" s="6" t="s">
        <v>37</v>
      </c>
      <c r="C197" s="7"/>
      <c r="D197" s="131"/>
      <c r="E197" s="121"/>
      <c r="F197" s="122"/>
      <c r="G197" s="122"/>
      <c r="H197" s="122"/>
      <c r="I197" s="122"/>
      <c r="J197" s="123"/>
    </row>
    <row r="198" spans="1:10" ht="30" customHeight="1" thickBot="1" x14ac:dyDescent="0.25">
      <c r="A198" s="128"/>
      <c r="B198" s="6" t="s">
        <v>38</v>
      </c>
      <c r="C198" s="7"/>
      <c r="D198" s="131"/>
      <c r="E198" s="121"/>
      <c r="F198" s="122"/>
      <c r="G198" s="122"/>
      <c r="H198" s="122"/>
      <c r="I198" s="122"/>
      <c r="J198" s="123"/>
    </row>
    <row r="199" spans="1:10" ht="24.95" customHeight="1" thickBot="1" x14ac:dyDescent="0.25">
      <c r="A199" s="209" t="s">
        <v>114</v>
      </c>
      <c r="B199" s="210"/>
      <c r="C199" s="210"/>
      <c r="D199" s="210"/>
      <c r="E199" s="210"/>
      <c r="F199" s="210"/>
      <c r="G199" s="210"/>
      <c r="H199" s="210"/>
      <c r="I199" s="210"/>
      <c r="J199" s="211"/>
    </row>
    <row r="200" spans="1:10" ht="39.950000000000003" customHeight="1" thickBot="1" x14ac:dyDescent="0.25">
      <c r="A200" s="176" t="s">
        <v>276</v>
      </c>
      <c r="B200" s="177"/>
      <c r="C200" s="177"/>
      <c r="D200" s="177"/>
      <c r="E200" s="177"/>
      <c r="F200" s="177"/>
      <c r="G200" s="177"/>
      <c r="H200" s="178"/>
      <c r="I200" s="140" t="str">
        <f>+IF(OR(D201="Valide todos los criterios"),"Valide todas las variables",IF(AND(D201="Cumple variable"),"Cumple obligación","No cumple obligación"))</f>
        <v>Valide todas las variables</v>
      </c>
      <c r="J200" s="141"/>
    </row>
    <row r="201" spans="1:10" ht="20.100000000000001" customHeight="1" x14ac:dyDescent="0.2">
      <c r="A201" s="127" t="s">
        <v>276</v>
      </c>
      <c r="B201" s="8" t="s">
        <v>33</v>
      </c>
      <c r="C201" s="9"/>
      <c r="D201" s="130" t="str">
        <f>+IF(OR(C201="",C202="",C203="",C204="",C205=""),"Valide todos los criterios",IF(AND(C201="Cumple",C202="Cumple",C203="Cumple",C204="Cumple",C205="Cumple"),"Cumple variable","No cumple variable"))</f>
        <v>Valide todos los criterios</v>
      </c>
      <c r="E201" s="119" t="s">
        <v>42</v>
      </c>
      <c r="F201" s="119"/>
      <c r="G201" s="119"/>
      <c r="H201" s="119"/>
      <c r="I201" s="119"/>
      <c r="J201" s="120"/>
    </row>
    <row r="202" spans="1:10" ht="45" customHeight="1" x14ac:dyDescent="0.2">
      <c r="A202" s="128"/>
      <c r="B202" s="6" t="s">
        <v>34</v>
      </c>
      <c r="C202" s="7"/>
      <c r="D202" s="131"/>
      <c r="E202" s="121"/>
      <c r="F202" s="122"/>
      <c r="G202" s="122"/>
      <c r="H202" s="122"/>
      <c r="I202" s="122"/>
      <c r="J202" s="123"/>
    </row>
    <row r="203" spans="1:10" ht="45" customHeight="1" x14ac:dyDescent="0.2">
      <c r="A203" s="128"/>
      <c r="B203" s="6" t="s">
        <v>35</v>
      </c>
      <c r="C203" s="7"/>
      <c r="D203" s="131"/>
      <c r="E203" s="121"/>
      <c r="F203" s="122"/>
      <c r="G203" s="122"/>
      <c r="H203" s="122"/>
      <c r="I203" s="122"/>
      <c r="J203" s="123"/>
    </row>
    <row r="204" spans="1:10" ht="45" customHeight="1" x14ac:dyDescent="0.2">
      <c r="A204" s="128"/>
      <c r="B204" s="6" t="s">
        <v>36</v>
      </c>
      <c r="C204" s="7"/>
      <c r="D204" s="131"/>
      <c r="E204" s="121"/>
      <c r="F204" s="122"/>
      <c r="G204" s="122"/>
      <c r="H204" s="122"/>
      <c r="I204" s="122"/>
      <c r="J204" s="123"/>
    </row>
    <row r="205" spans="1:10" ht="45" customHeight="1" thickBot="1" x14ac:dyDescent="0.25">
      <c r="A205" s="135"/>
      <c r="B205" s="10" t="s">
        <v>37</v>
      </c>
      <c r="C205" s="17"/>
      <c r="D205" s="136"/>
      <c r="E205" s="124"/>
      <c r="F205" s="125"/>
      <c r="G205" s="125"/>
      <c r="H205" s="125"/>
      <c r="I205" s="125"/>
      <c r="J205" s="126"/>
    </row>
    <row r="206" spans="1:10" ht="39.950000000000003" customHeight="1" thickBot="1" x14ac:dyDescent="0.25">
      <c r="A206" s="176" t="s">
        <v>277</v>
      </c>
      <c r="B206" s="177"/>
      <c r="C206" s="177"/>
      <c r="D206" s="177"/>
      <c r="E206" s="177"/>
      <c r="F206" s="177"/>
      <c r="G206" s="177"/>
      <c r="H206" s="178"/>
      <c r="I206" s="140" t="str">
        <f>+IF(OR(D207="Valide todos los criterios"),"Valide todas las variables",IF(AND(D207="Cumple variable"),"Cumple obligación","No cumple obligación"))</f>
        <v>Valide todas las variables</v>
      </c>
      <c r="J206" s="141"/>
    </row>
    <row r="207" spans="1:10" ht="20.100000000000001" customHeight="1" x14ac:dyDescent="0.2">
      <c r="A207" s="127" t="s">
        <v>277</v>
      </c>
      <c r="B207" s="8" t="s">
        <v>33</v>
      </c>
      <c r="C207" s="9"/>
      <c r="D207" s="130" t="str">
        <f>+IF(OR(C207="",C208="",C209="",C210="",C211="",C212="",C213="",C214="",C215="",C216="",C217="",C218="",C219=""),"Valide todos los criterios",IF(OR(C207="No cumple",C208="No cumple",C209="No cumple",C210="No cumple",C211="No cumple",C212="No cumple",C213="No cumple",C214="No cumple",C215="No cumple",C216="No cumple",C217="No cumple",C218="No cumple",C219="No cumple"),"No cumple variable","Cumple variable"))</f>
        <v>Valide todos los criterios</v>
      </c>
      <c r="E207" s="119" t="s">
        <v>42</v>
      </c>
      <c r="F207" s="119"/>
      <c r="G207" s="119"/>
      <c r="H207" s="119"/>
      <c r="I207" s="119"/>
      <c r="J207" s="120"/>
    </row>
    <row r="208" spans="1:10" ht="20.100000000000001" customHeight="1" x14ac:dyDescent="0.2">
      <c r="A208" s="128"/>
      <c r="B208" s="6" t="s">
        <v>34</v>
      </c>
      <c r="C208" s="7"/>
      <c r="D208" s="131"/>
      <c r="E208" s="121"/>
      <c r="F208" s="122"/>
      <c r="G208" s="122"/>
      <c r="H208" s="122"/>
      <c r="I208" s="122"/>
      <c r="J208" s="123"/>
    </row>
    <row r="209" spans="1:10" ht="20.100000000000001" customHeight="1" x14ac:dyDescent="0.2">
      <c r="A209" s="128"/>
      <c r="B209" s="6" t="s">
        <v>35</v>
      </c>
      <c r="C209" s="7"/>
      <c r="D209" s="131"/>
      <c r="E209" s="121"/>
      <c r="F209" s="122"/>
      <c r="G209" s="122"/>
      <c r="H209" s="122"/>
      <c r="I209" s="122"/>
      <c r="J209" s="123"/>
    </row>
    <row r="210" spans="1:10" ht="20.100000000000001" customHeight="1" x14ac:dyDescent="0.2">
      <c r="A210" s="128"/>
      <c r="B210" s="6" t="s">
        <v>36</v>
      </c>
      <c r="C210" s="7"/>
      <c r="D210" s="131"/>
      <c r="E210" s="121"/>
      <c r="F210" s="122"/>
      <c r="G210" s="122"/>
      <c r="H210" s="122"/>
      <c r="I210" s="122"/>
      <c r="J210" s="123"/>
    </row>
    <row r="211" spans="1:10" ht="20.100000000000001" customHeight="1" x14ac:dyDescent="0.2">
      <c r="A211" s="128"/>
      <c r="B211" s="6" t="s">
        <v>37</v>
      </c>
      <c r="C211" s="7"/>
      <c r="D211" s="131"/>
      <c r="E211" s="121"/>
      <c r="F211" s="122"/>
      <c r="G211" s="122"/>
      <c r="H211" s="122"/>
      <c r="I211" s="122"/>
      <c r="J211" s="123"/>
    </row>
    <row r="212" spans="1:10" ht="20.100000000000001" customHeight="1" x14ac:dyDescent="0.2">
      <c r="A212" s="128"/>
      <c r="B212" s="6" t="s">
        <v>38</v>
      </c>
      <c r="C212" s="7"/>
      <c r="D212" s="131"/>
      <c r="E212" s="121"/>
      <c r="F212" s="122"/>
      <c r="G212" s="122"/>
      <c r="H212" s="122"/>
      <c r="I212" s="122"/>
      <c r="J212" s="123"/>
    </row>
    <row r="213" spans="1:10" ht="20.100000000000001" customHeight="1" x14ac:dyDescent="0.2">
      <c r="A213" s="128"/>
      <c r="B213" s="6" t="s">
        <v>39</v>
      </c>
      <c r="C213" s="7"/>
      <c r="D213" s="131"/>
      <c r="E213" s="121"/>
      <c r="F213" s="122"/>
      <c r="G213" s="122"/>
      <c r="H213" s="122"/>
      <c r="I213" s="122"/>
      <c r="J213" s="123"/>
    </row>
    <row r="214" spans="1:10" ht="20.100000000000001" customHeight="1" x14ac:dyDescent="0.2">
      <c r="A214" s="128"/>
      <c r="B214" s="6" t="s">
        <v>40</v>
      </c>
      <c r="C214" s="7"/>
      <c r="D214" s="131"/>
      <c r="E214" s="121"/>
      <c r="F214" s="122"/>
      <c r="G214" s="122"/>
      <c r="H214" s="122"/>
      <c r="I214" s="122"/>
      <c r="J214" s="123"/>
    </row>
    <row r="215" spans="1:10" ht="20.100000000000001" customHeight="1" x14ac:dyDescent="0.2">
      <c r="A215" s="129"/>
      <c r="B215" s="6" t="s">
        <v>45</v>
      </c>
      <c r="C215" s="12"/>
      <c r="D215" s="132"/>
      <c r="E215" s="121"/>
      <c r="F215" s="122"/>
      <c r="G215" s="122"/>
      <c r="H215" s="122"/>
      <c r="I215" s="122"/>
      <c r="J215" s="123"/>
    </row>
    <row r="216" spans="1:10" ht="20.100000000000001" customHeight="1" x14ac:dyDescent="0.2">
      <c r="A216" s="129"/>
      <c r="B216" s="6" t="s">
        <v>46</v>
      </c>
      <c r="C216" s="12"/>
      <c r="D216" s="132"/>
      <c r="E216" s="121"/>
      <c r="F216" s="122"/>
      <c r="G216" s="122"/>
      <c r="H216" s="122"/>
      <c r="I216" s="122"/>
      <c r="J216" s="123"/>
    </row>
    <row r="217" spans="1:10" ht="20.100000000000001" customHeight="1" x14ac:dyDescent="0.2">
      <c r="A217" s="129"/>
      <c r="B217" s="6" t="s">
        <v>53</v>
      </c>
      <c r="C217" s="12"/>
      <c r="D217" s="132"/>
      <c r="E217" s="121"/>
      <c r="F217" s="122"/>
      <c r="G217" s="122"/>
      <c r="H217" s="122"/>
      <c r="I217" s="122"/>
      <c r="J217" s="123"/>
    </row>
    <row r="218" spans="1:10" ht="20.100000000000001" customHeight="1" x14ac:dyDescent="0.2">
      <c r="A218" s="129"/>
      <c r="B218" s="6" t="s">
        <v>96</v>
      </c>
      <c r="C218" s="12"/>
      <c r="D218" s="132"/>
      <c r="E218" s="121"/>
      <c r="F218" s="122"/>
      <c r="G218" s="122"/>
      <c r="H218" s="122"/>
      <c r="I218" s="122"/>
      <c r="J218" s="123"/>
    </row>
    <row r="219" spans="1:10" ht="20.100000000000001" customHeight="1" thickBot="1" x14ac:dyDescent="0.25">
      <c r="A219" s="135"/>
      <c r="B219" s="10" t="s">
        <v>97</v>
      </c>
      <c r="C219" s="17"/>
      <c r="D219" s="136"/>
      <c r="E219" s="124"/>
      <c r="F219" s="125"/>
      <c r="G219" s="125"/>
      <c r="H219" s="125"/>
      <c r="I219" s="125"/>
      <c r="J219" s="126"/>
    </row>
    <row r="220" spans="1:10" ht="39.950000000000003" customHeight="1" thickBot="1" x14ac:dyDescent="0.25">
      <c r="A220" s="176" t="s">
        <v>278</v>
      </c>
      <c r="B220" s="177"/>
      <c r="C220" s="177"/>
      <c r="D220" s="177"/>
      <c r="E220" s="177"/>
      <c r="F220" s="177"/>
      <c r="G220" s="177"/>
      <c r="H220" s="178"/>
      <c r="I220" s="140" t="str">
        <f>+IF(OR(D221="Valide todos los criterios"),"Valide todas las variables",IF(AND(D221="Cumple variable"),"Cumple obligación","No cumple obligación"))</f>
        <v>Valide todas las variables</v>
      </c>
      <c r="J220" s="141"/>
    </row>
    <row r="221" spans="1:10" ht="20.100000000000001" customHeight="1" x14ac:dyDescent="0.2">
      <c r="A221" s="127" t="s">
        <v>278</v>
      </c>
      <c r="B221" s="8" t="s">
        <v>33</v>
      </c>
      <c r="C221" s="9"/>
      <c r="D221" s="130" t="str">
        <f>+IF(C222="No aplica",IF(OR(C221="",C223="",C224="",C225="",C226=""),"Valide todos los criterios",IF(AND(C221="Cumple",C223="Cumple",C224="Cumple",C225="Cumple",C226="Cumple"),"Cumple variable","No cumple variable")),IF(OR(C221="",C222="",C223="",C224="",C225="",C226=""),"Valide todos los criterios",IF(AND(C221="Cumple",C222="Cumple",C223="Cumple",C224="Cumple",C225="Cumple",C226="Cumple"),"Cumple variable","No cumple variable")))</f>
        <v>Valide todos los criterios</v>
      </c>
      <c r="E221" s="119" t="s">
        <v>42</v>
      </c>
      <c r="F221" s="119"/>
      <c r="G221" s="119"/>
      <c r="H221" s="119"/>
      <c r="I221" s="119"/>
      <c r="J221" s="120"/>
    </row>
    <row r="222" spans="1:10" ht="36.950000000000003" customHeight="1" x14ac:dyDescent="0.2">
      <c r="A222" s="128"/>
      <c r="B222" s="6" t="s">
        <v>34</v>
      </c>
      <c r="C222" s="7"/>
      <c r="D222" s="131"/>
      <c r="E222" s="121"/>
      <c r="F222" s="122"/>
      <c r="G222" s="122"/>
      <c r="H222" s="122"/>
      <c r="I222" s="122"/>
      <c r="J222" s="123"/>
    </row>
    <row r="223" spans="1:10" ht="36.950000000000003" customHeight="1" x14ac:dyDescent="0.2">
      <c r="A223" s="128"/>
      <c r="B223" s="6" t="s">
        <v>35</v>
      </c>
      <c r="C223" s="7"/>
      <c r="D223" s="131"/>
      <c r="E223" s="121"/>
      <c r="F223" s="122"/>
      <c r="G223" s="122"/>
      <c r="H223" s="122"/>
      <c r="I223" s="122"/>
      <c r="J223" s="123"/>
    </row>
    <row r="224" spans="1:10" ht="36.950000000000003" customHeight="1" x14ac:dyDescent="0.2">
      <c r="A224" s="128"/>
      <c r="B224" s="6" t="s">
        <v>36</v>
      </c>
      <c r="C224" s="7"/>
      <c r="D224" s="131"/>
      <c r="E224" s="121"/>
      <c r="F224" s="122"/>
      <c r="G224" s="122"/>
      <c r="H224" s="122"/>
      <c r="I224" s="122"/>
      <c r="J224" s="123"/>
    </row>
    <row r="225" spans="1:10" ht="36.950000000000003" customHeight="1" x14ac:dyDescent="0.2">
      <c r="A225" s="128"/>
      <c r="B225" s="6" t="s">
        <v>37</v>
      </c>
      <c r="C225" s="7"/>
      <c r="D225" s="131"/>
      <c r="E225" s="121"/>
      <c r="F225" s="122"/>
      <c r="G225" s="122"/>
      <c r="H225" s="122"/>
      <c r="I225" s="122"/>
      <c r="J225" s="123"/>
    </row>
    <row r="226" spans="1:10" ht="36.950000000000003" customHeight="1" thickBot="1" x14ac:dyDescent="0.25">
      <c r="A226" s="135"/>
      <c r="B226" s="10" t="s">
        <v>38</v>
      </c>
      <c r="C226" s="17"/>
      <c r="D226" s="136"/>
      <c r="E226" s="124"/>
      <c r="F226" s="125"/>
      <c r="G226" s="125"/>
      <c r="H226" s="125"/>
      <c r="I226" s="125"/>
      <c r="J226" s="126"/>
    </row>
    <row r="227" spans="1:10" ht="30" customHeight="1" thickBot="1" x14ac:dyDescent="0.25">
      <c r="A227" s="214" t="s">
        <v>126</v>
      </c>
      <c r="B227" s="215"/>
      <c r="C227" s="215"/>
      <c r="D227" s="215"/>
      <c r="E227" s="215"/>
      <c r="F227" s="215"/>
      <c r="G227" s="215"/>
      <c r="H227" s="215"/>
      <c r="I227" s="215"/>
      <c r="J227" s="216"/>
    </row>
    <row r="228" spans="1:10" ht="50.1" customHeight="1" x14ac:dyDescent="0.2">
      <c r="A228" s="217" t="s">
        <v>130</v>
      </c>
      <c r="B228" s="218"/>
      <c r="C228" s="218"/>
      <c r="D228" s="218"/>
      <c r="E228" s="218"/>
      <c r="F228" s="218"/>
      <c r="G228" s="218"/>
      <c r="H228" s="218"/>
      <c r="I228" s="218"/>
      <c r="J228" s="219"/>
    </row>
    <row r="229" spans="1:10" ht="150" customHeight="1" x14ac:dyDescent="0.2">
      <c r="A229" s="93" t="s">
        <v>127</v>
      </c>
      <c r="B229" s="225"/>
      <c r="C229" s="226"/>
      <c r="D229" s="226"/>
      <c r="E229" s="226"/>
      <c r="F229" s="226"/>
      <c r="G229" s="226"/>
      <c r="H229" s="226"/>
      <c r="I229" s="226"/>
      <c r="J229" s="227"/>
    </row>
    <row r="230" spans="1:10" ht="150" customHeight="1" x14ac:dyDescent="0.2">
      <c r="A230" s="93" t="s">
        <v>128</v>
      </c>
      <c r="B230" s="228"/>
      <c r="C230" s="228"/>
      <c r="D230" s="228"/>
      <c r="E230" s="228"/>
      <c r="F230" s="228"/>
      <c r="G230" s="228"/>
      <c r="H230" s="228"/>
      <c r="I230" s="228"/>
      <c r="J230" s="229"/>
    </row>
    <row r="231" spans="1:10" ht="150" customHeight="1" thickBot="1" x14ac:dyDescent="0.25">
      <c r="A231" s="94" t="s">
        <v>129</v>
      </c>
      <c r="B231" s="220"/>
      <c r="C231" s="220"/>
      <c r="D231" s="220"/>
      <c r="E231" s="220"/>
      <c r="F231" s="220"/>
      <c r="G231" s="220"/>
      <c r="H231" s="220"/>
      <c r="I231" s="220"/>
      <c r="J231" s="221"/>
    </row>
    <row r="232" spans="1:10" ht="30" customHeight="1" x14ac:dyDescent="0.2">
      <c r="A232" s="232" t="s">
        <v>72</v>
      </c>
      <c r="B232" s="233"/>
      <c r="C232" s="233"/>
      <c r="D232" s="233"/>
      <c r="E232" s="233"/>
      <c r="F232" s="233"/>
      <c r="G232" s="233"/>
      <c r="H232" s="233"/>
      <c r="I232" s="233"/>
      <c r="J232" s="234"/>
    </row>
    <row r="233" spans="1:10" ht="300" customHeight="1" thickBot="1" x14ac:dyDescent="0.25">
      <c r="A233" s="235"/>
      <c r="B233" s="220"/>
      <c r="C233" s="220"/>
      <c r="D233" s="220"/>
      <c r="E233" s="220"/>
      <c r="F233" s="220"/>
      <c r="G233" s="220"/>
      <c r="H233" s="220"/>
      <c r="I233" s="220"/>
      <c r="J233" s="221"/>
    </row>
    <row r="234" spans="1:10" ht="20.100000000000001" customHeight="1" x14ac:dyDescent="0.2">
      <c r="A234" s="222" t="s">
        <v>71</v>
      </c>
      <c r="B234" s="223"/>
      <c r="C234" s="223"/>
      <c r="D234" s="223"/>
      <c r="E234" s="223"/>
      <c r="F234" s="223"/>
      <c r="G234" s="223"/>
      <c r="H234" s="223"/>
      <c r="I234" s="223"/>
      <c r="J234" s="224"/>
    </row>
    <row r="235" spans="1:10" ht="18" customHeight="1" x14ac:dyDescent="0.2">
      <c r="A235" s="32" t="s">
        <v>73</v>
      </c>
      <c r="B235" s="212"/>
      <c r="C235" s="212"/>
      <c r="D235" s="212"/>
      <c r="E235" s="212"/>
      <c r="F235" s="31" t="s">
        <v>74</v>
      </c>
      <c r="G235" s="212"/>
      <c r="H235" s="212"/>
      <c r="I235" s="212"/>
      <c r="J235" s="213"/>
    </row>
    <row r="236" spans="1:10" ht="18" customHeight="1" x14ac:dyDescent="0.2">
      <c r="A236" s="32" t="s">
        <v>65</v>
      </c>
      <c r="B236" s="212"/>
      <c r="C236" s="212"/>
      <c r="D236" s="212"/>
      <c r="E236" s="212"/>
      <c r="F236" s="31" t="s">
        <v>65</v>
      </c>
      <c r="G236" s="212"/>
      <c r="H236" s="212"/>
      <c r="I236" s="212"/>
      <c r="J236" s="213"/>
    </row>
    <row r="237" spans="1:10" ht="18" customHeight="1" x14ac:dyDescent="0.2">
      <c r="A237" s="32" t="s">
        <v>67</v>
      </c>
      <c r="B237" s="212"/>
      <c r="C237" s="212"/>
      <c r="D237" s="212"/>
      <c r="E237" s="212"/>
      <c r="F237" s="31" t="s">
        <v>67</v>
      </c>
      <c r="G237" s="212"/>
      <c r="H237" s="212"/>
      <c r="I237" s="212"/>
      <c r="J237" s="213"/>
    </row>
    <row r="238" spans="1:10" ht="18" customHeight="1" x14ac:dyDescent="0.2">
      <c r="A238" s="32" t="s">
        <v>68</v>
      </c>
      <c r="B238" s="212"/>
      <c r="C238" s="212"/>
      <c r="D238" s="212"/>
      <c r="E238" s="212"/>
      <c r="F238" s="31" t="s">
        <v>68</v>
      </c>
      <c r="G238" s="212"/>
      <c r="H238" s="212"/>
      <c r="I238" s="212"/>
      <c r="J238" s="213"/>
    </row>
    <row r="239" spans="1:10" ht="30" customHeight="1" x14ac:dyDescent="0.2">
      <c r="A239" s="32" t="s">
        <v>66</v>
      </c>
      <c r="B239" s="212"/>
      <c r="C239" s="212"/>
      <c r="D239" s="212"/>
      <c r="E239" s="212"/>
      <c r="F239" s="31" t="s">
        <v>66</v>
      </c>
      <c r="G239" s="212"/>
      <c r="H239" s="212"/>
      <c r="I239" s="212"/>
      <c r="J239" s="213"/>
    </row>
    <row r="240" spans="1:10" ht="5.0999999999999996" customHeight="1" x14ac:dyDescent="0.2">
      <c r="A240" s="147"/>
      <c r="B240" s="148"/>
      <c r="C240" s="148"/>
      <c r="D240" s="148"/>
      <c r="E240" s="148"/>
      <c r="F240" s="148"/>
      <c r="G240" s="148"/>
      <c r="H240" s="148"/>
      <c r="I240" s="148"/>
      <c r="J240" s="151"/>
    </row>
    <row r="241" spans="1:10" ht="18" customHeight="1" x14ac:dyDescent="0.2">
      <c r="A241" s="32" t="s">
        <v>75</v>
      </c>
      <c r="B241" s="212"/>
      <c r="C241" s="212"/>
      <c r="D241" s="212"/>
      <c r="E241" s="212"/>
      <c r="F241" s="31" t="s">
        <v>76</v>
      </c>
      <c r="G241" s="212"/>
      <c r="H241" s="212"/>
      <c r="I241" s="212"/>
      <c r="J241" s="213"/>
    </row>
    <row r="242" spans="1:10" ht="18" customHeight="1" x14ac:dyDescent="0.2">
      <c r="A242" s="32" t="s">
        <v>65</v>
      </c>
      <c r="B242" s="212"/>
      <c r="C242" s="212"/>
      <c r="D242" s="212"/>
      <c r="E242" s="212"/>
      <c r="F242" s="31" t="s">
        <v>65</v>
      </c>
      <c r="G242" s="212"/>
      <c r="H242" s="212"/>
      <c r="I242" s="212"/>
      <c r="J242" s="213"/>
    </row>
    <row r="243" spans="1:10" ht="18" customHeight="1" x14ac:dyDescent="0.2">
      <c r="A243" s="32" t="s">
        <v>67</v>
      </c>
      <c r="B243" s="212"/>
      <c r="C243" s="212"/>
      <c r="D243" s="212"/>
      <c r="E243" s="212"/>
      <c r="F243" s="31" t="s">
        <v>67</v>
      </c>
      <c r="G243" s="212"/>
      <c r="H243" s="212"/>
      <c r="I243" s="212"/>
      <c r="J243" s="213"/>
    </row>
    <row r="244" spans="1:10" ht="18" customHeight="1" x14ac:dyDescent="0.2">
      <c r="A244" s="32" t="s">
        <v>68</v>
      </c>
      <c r="B244" s="212"/>
      <c r="C244" s="212"/>
      <c r="D244" s="212"/>
      <c r="E244" s="212"/>
      <c r="F244" s="31" t="s">
        <v>68</v>
      </c>
      <c r="G244" s="212"/>
      <c r="H244" s="212"/>
      <c r="I244" s="212"/>
      <c r="J244" s="213"/>
    </row>
    <row r="245" spans="1:10" ht="30" customHeight="1" thickBot="1" x14ac:dyDescent="0.25">
      <c r="A245" s="41" t="s">
        <v>66</v>
      </c>
      <c r="B245" s="236"/>
      <c r="C245" s="236"/>
      <c r="D245" s="236"/>
      <c r="E245" s="236"/>
      <c r="F245" s="42" t="s">
        <v>66</v>
      </c>
      <c r="G245" s="236"/>
      <c r="H245" s="236"/>
      <c r="I245" s="236"/>
      <c r="J245" s="237"/>
    </row>
    <row r="246" spans="1:10" ht="20.100000000000001" customHeight="1" x14ac:dyDescent="0.2">
      <c r="A246" s="222" t="s">
        <v>70</v>
      </c>
      <c r="B246" s="223"/>
      <c r="C246" s="223"/>
      <c r="D246" s="223"/>
      <c r="E246" s="223"/>
      <c r="F246" s="223"/>
      <c r="G246" s="223"/>
      <c r="H246" s="223"/>
      <c r="I246" s="223"/>
      <c r="J246" s="224"/>
    </row>
    <row r="247" spans="1:10" ht="18" customHeight="1" x14ac:dyDescent="0.2">
      <c r="A247" s="32" t="s">
        <v>73</v>
      </c>
      <c r="B247" s="212"/>
      <c r="C247" s="212"/>
      <c r="D247" s="212"/>
      <c r="E247" s="212"/>
      <c r="F247" s="31" t="s">
        <v>74</v>
      </c>
      <c r="G247" s="212"/>
      <c r="H247" s="212"/>
      <c r="I247" s="212"/>
      <c r="J247" s="213"/>
    </row>
    <row r="248" spans="1:10" ht="18" customHeight="1" x14ac:dyDescent="0.2">
      <c r="A248" s="32" t="s">
        <v>65</v>
      </c>
      <c r="B248" s="212"/>
      <c r="C248" s="212"/>
      <c r="D248" s="212"/>
      <c r="E248" s="212"/>
      <c r="F248" s="31" t="s">
        <v>65</v>
      </c>
      <c r="G248" s="212"/>
      <c r="H248" s="212"/>
      <c r="I248" s="212"/>
      <c r="J248" s="213"/>
    </row>
    <row r="249" spans="1:10" ht="18" customHeight="1" x14ac:dyDescent="0.2">
      <c r="A249" s="32" t="s">
        <v>69</v>
      </c>
      <c r="B249" s="212"/>
      <c r="C249" s="212"/>
      <c r="D249" s="212"/>
      <c r="E249" s="212"/>
      <c r="F249" s="31" t="s">
        <v>69</v>
      </c>
      <c r="G249" s="212"/>
      <c r="H249" s="212"/>
      <c r="I249" s="212"/>
      <c r="J249" s="213"/>
    </row>
    <row r="250" spans="1:10" ht="18" customHeight="1" x14ac:dyDescent="0.2">
      <c r="A250" s="32" t="s">
        <v>68</v>
      </c>
      <c r="B250" s="212"/>
      <c r="C250" s="212"/>
      <c r="D250" s="212"/>
      <c r="E250" s="212"/>
      <c r="F250" s="31" t="s">
        <v>68</v>
      </c>
      <c r="G250" s="212"/>
      <c r="H250" s="212"/>
      <c r="I250" s="212"/>
      <c r="J250" s="213"/>
    </row>
    <row r="251" spans="1:10" ht="30" customHeight="1" x14ac:dyDescent="0.2">
      <c r="A251" s="32" t="s">
        <v>66</v>
      </c>
      <c r="B251" s="212"/>
      <c r="C251" s="212"/>
      <c r="D251" s="212"/>
      <c r="E251" s="212"/>
      <c r="F251" s="31" t="s">
        <v>66</v>
      </c>
      <c r="G251" s="212"/>
      <c r="H251" s="212"/>
      <c r="I251" s="212"/>
      <c r="J251" s="213"/>
    </row>
    <row r="252" spans="1:10" ht="5.0999999999999996" customHeight="1" x14ac:dyDescent="0.2">
      <c r="A252" s="147"/>
      <c r="B252" s="148"/>
      <c r="C252" s="148"/>
      <c r="D252" s="148"/>
      <c r="E252" s="148"/>
      <c r="F252" s="148"/>
      <c r="G252" s="148"/>
      <c r="H252" s="148"/>
      <c r="I252" s="148"/>
      <c r="J252" s="151"/>
    </row>
    <row r="253" spans="1:10" ht="18" customHeight="1" x14ac:dyDescent="0.2">
      <c r="A253" s="32" t="s">
        <v>75</v>
      </c>
      <c r="B253" s="212"/>
      <c r="C253" s="212"/>
      <c r="D253" s="212"/>
      <c r="E253" s="212"/>
      <c r="F253" s="31" t="s">
        <v>76</v>
      </c>
      <c r="G253" s="212"/>
      <c r="H253" s="212"/>
      <c r="I253" s="212"/>
      <c r="J253" s="213"/>
    </row>
    <row r="254" spans="1:10" ht="18" customHeight="1" x14ac:dyDescent="0.2">
      <c r="A254" s="32" t="s">
        <v>65</v>
      </c>
      <c r="B254" s="212"/>
      <c r="C254" s="212"/>
      <c r="D254" s="212"/>
      <c r="E254" s="212"/>
      <c r="F254" s="31" t="s">
        <v>65</v>
      </c>
      <c r="G254" s="212"/>
      <c r="H254" s="212"/>
      <c r="I254" s="212"/>
      <c r="J254" s="213"/>
    </row>
    <row r="255" spans="1:10" ht="18" customHeight="1" x14ac:dyDescent="0.2">
      <c r="A255" s="32" t="s">
        <v>69</v>
      </c>
      <c r="B255" s="212"/>
      <c r="C255" s="212"/>
      <c r="D255" s="212"/>
      <c r="E255" s="212"/>
      <c r="F255" s="31" t="s">
        <v>69</v>
      </c>
      <c r="G255" s="212"/>
      <c r="H255" s="212"/>
      <c r="I255" s="212"/>
      <c r="J255" s="213"/>
    </row>
    <row r="256" spans="1:10" ht="18" customHeight="1" x14ac:dyDescent="0.2">
      <c r="A256" s="32" t="s">
        <v>68</v>
      </c>
      <c r="B256" s="212"/>
      <c r="C256" s="212"/>
      <c r="D256" s="212"/>
      <c r="E256" s="212"/>
      <c r="F256" s="31" t="s">
        <v>68</v>
      </c>
      <c r="G256" s="212"/>
      <c r="H256" s="212"/>
      <c r="I256" s="212"/>
      <c r="J256" s="213"/>
    </row>
    <row r="257" spans="1:10" ht="30" customHeight="1" x14ac:dyDescent="0.2">
      <c r="A257" s="32" t="s">
        <v>66</v>
      </c>
      <c r="B257" s="212"/>
      <c r="C257" s="212"/>
      <c r="D257" s="212"/>
      <c r="E257" s="212"/>
      <c r="F257" s="31" t="s">
        <v>66</v>
      </c>
      <c r="G257" s="212"/>
      <c r="H257" s="212"/>
      <c r="I257" s="212"/>
      <c r="J257" s="213"/>
    </row>
    <row r="258" spans="1:10" ht="5.0999999999999996" customHeight="1" x14ac:dyDescent="0.2">
      <c r="A258" s="147"/>
      <c r="B258" s="148"/>
      <c r="C258" s="148"/>
      <c r="D258" s="148"/>
      <c r="E258" s="148"/>
      <c r="F258" s="148"/>
      <c r="G258" s="148"/>
      <c r="H258" s="148"/>
      <c r="I258" s="148"/>
      <c r="J258" s="151"/>
    </row>
    <row r="259" spans="1:10" ht="18" customHeight="1" x14ac:dyDescent="0.2">
      <c r="A259" s="32" t="s">
        <v>99</v>
      </c>
      <c r="B259" s="212"/>
      <c r="C259" s="212"/>
      <c r="D259" s="212"/>
      <c r="E259" s="212"/>
      <c r="F259" s="31" t="s">
        <v>100</v>
      </c>
      <c r="G259" s="212"/>
      <c r="H259" s="212"/>
      <c r="I259" s="212"/>
      <c r="J259" s="213"/>
    </row>
    <row r="260" spans="1:10" ht="18" customHeight="1" x14ac:dyDescent="0.2">
      <c r="A260" s="32" t="s">
        <v>65</v>
      </c>
      <c r="B260" s="212"/>
      <c r="C260" s="212"/>
      <c r="D260" s="212"/>
      <c r="E260" s="212"/>
      <c r="F260" s="31" t="s">
        <v>65</v>
      </c>
      <c r="G260" s="212"/>
      <c r="H260" s="212"/>
      <c r="I260" s="212"/>
      <c r="J260" s="213"/>
    </row>
    <row r="261" spans="1:10" ht="18" customHeight="1" x14ac:dyDescent="0.2">
      <c r="A261" s="32" t="s">
        <v>69</v>
      </c>
      <c r="B261" s="212"/>
      <c r="C261" s="212"/>
      <c r="D261" s="212"/>
      <c r="E261" s="212"/>
      <c r="F261" s="31" t="s">
        <v>69</v>
      </c>
      <c r="G261" s="212"/>
      <c r="H261" s="212"/>
      <c r="I261" s="212"/>
      <c r="J261" s="213"/>
    </row>
    <row r="262" spans="1:10" ht="18" customHeight="1" x14ac:dyDescent="0.2">
      <c r="A262" s="32" t="s">
        <v>68</v>
      </c>
      <c r="B262" s="212"/>
      <c r="C262" s="212"/>
      <c r="D262" s="212"/>
      <c r="E262" s="212"/>
      <c r="F262" s="31" t="s">
        <v>68</v>
      </c>
      <c r="G262" s="212"/>
      <c r="H262" s="212"/>
      <c r="I262" s="212"/>
      <c r="J262" s="213"/>
    </row>
    <row r="263" spans="1:10" ht="30" customHeight="1" thickBot="1" x14ac:dyDescent="0.25">
      <c r="A263" s="33" t="s">
        <v>66</v>
      </c>
      <c r="B263" s="230"/>
      <c r="C263" s="230"/>
      <c r="D263" s="230"/>
      <c r="E263" s="230"/>
      <c r="F263" s="34" t="s">
        <v>66</v>
      </c>
      <c r="G263" s="230"/>
      <c r="H263" s="230"/>
      <c r="I263" s="230"/>
      <c r="J263" s="231"/>
    </row>
  </sheetData>
  <sheetProtection algorithmName="SHA-512" hashValue="bzMYgTjSti7B9jE9Ll10YQb0T7Jfu7nFw9uKiPTiBSyFr9+h+fqbYAAfQKk+zeQBtluR9NAdUccgqR5mpt/dHw==" saltValue="DNWcp8aJkabjTdm6DOYlTg==" spinCount="100000" sheet="1" formatRows="0"/>
  <mergeCells count="225">
    <mergeCell ref="G237:J237"/>
    <mergeCell ref="G238:J238"/>
    <mergeCell ref="G239:J239"/>
    <mergeCell ref="G248:J248"/>
    <mergeCell ref="A240:J240"/>
    <mergeCell ref="B241:E241"/>
    <mergeCell ref="G241:J241"/>
    <mergeCell ref="B255:E255"/>
    <mergeCell ref="G255:J255"/>
    <mergeCell ref="B256:E256"/>
    <mergeCell ref="G256:J256"/>
    <mergeCell ref="B257:E257"/>
    <mergeCell ref="G257:J257"/>
    <mergeCell ref="A232:J232"/>
    <mergeCell ref="A233:J233"/>
    <mergeCell ref="B250:E250"/>
    <mergeCell ref="G250:J250"/>
    <mergeCell ref="B251:E251"/>
    <mergeCell ref="G251:J251"/>
    <mergeCell ref="A252:J252"/>
    <mergeCell ref="B253:E253"/>
    <mergeCell ref="G253:J253"/>
    <mergeCell ref="B254:E254"/>
    <mergeCell ref="G254:J254"/>
    <mergeCell ref="B245:E245"/>
    <mergeCell ref="G245:J245"/>
    <mergeCell ref="A246:J246"/>
    <mergeCell ref="B247:E247"/>
    <mergeCell ref="B249:E249"/>
    <mergeCell ref="G249:J249"/>
    <mergeCell ref="B237:E237"/>
    <mergeCell ref="B263:E263"/>
    <mergeCell ref="G263:J263"/>
    <mergeCell ref="A258:J258"/>
    <mergeCell ref="B259:E259"/>
    <mergeCell ref="G259:J259"/>
    <mergeCell ref="B260:E260"/>
    <mergeCell ref="G260:J260"/>
    <mergeCell ref="B261:E261"/>
    <mergeCell ref="G261:J261"/>
    <mergeCell ref="B262:E262"/>
    <mergeCell ref="G262:J262"/>
    <mergeCell ref="A201:A205"/>
    <mergeCell ref="D201:D205"/>
    <mergeCell ref="E201:J201"/>
    <mergeCell ref="E202:J205"/>
    <mergeCell ref="E222:J226"/>
    <mergeCell ref="B231:J231"/>
    <mergeCell ref="B236:E236"/>
    <mergeCell ref="A234:J234"/>
    <mergeCell ref="B235:E235"/>
    <mergeCell ref="B229:J229"/>
    <mergeCell ref="B230:J230"/>
    <mergeCell ref="B242:E242"/>
    <mergeCell ref="G242:J242"/>
    <mergeCell ref="B243:E243"/>
    <mergeCell ref="G243:J243"/>
    <mergeCell ref="B244:E244"/>
    <mergeCell ref="G244:J244"/>
    <mergeCell ref="G247:J247"/>
    <mergeCell ref="B248:E248"/>
    <mergeCell ref="B238:E238"/>
    <mergeCell ref="B239:E239"/>
    <mergeCell ref="G235:J235"/>
    <mergeCell ref="G236:J236"/>
    <mergeCell ref="I192:J192"/>
    <mergeCell ref="E193:J193"/>
    <mergeCell ref="A192:H192"/>
    <mergeCell ref="A193:A198"/>
    <mergeCell ref="D193:D198"/>
    <mergeCell ref="E181:J181"/>
    <mergeCell ref="I180:J180"/>
    <mergeCell ref="E194:J198"/>
    <mergeCell ref="A199:J199"/>
    <mergeCell ref="A200:H200"/>
    <mergeCell ref="I200:J200"/>
    <mergeCell ref="A227:J227"/>
    <mergeCell ref="A228:J228"/>
    <mergeCell ref="A206:H206"/>
    <mergeCell ref="I206:J206"/>
    <mergeCell ref="A207:A219"/>
    <mergeCell ref="D207:D219"/>
    <mergeCell ref="E207:J207"/>
    <mergeCell ref="E208:J219"/>
    <mergeCell ref="A220:H220"/>
    <mergeCell ref="I220:J220"/>
    <mergeCell ref="A221:A226"/>
    <mergeCell ref="A181:A191"/>
    <mergeCell ref="D181:D191"/>
    <mergeCell ref="E182:J191"/>
    <mergeCell ref="A166:J166"/>
    <mergeCell ref="A167:H167"/>
    <mergeCell ref="I167:J167"/>
    <mergeCell ref="A168:A179"/>
    <mergeCell ref="D168:D179"/>
    <mergeCell ref="E168:J168"/>
    <mergeCell ref="E169:J179"/>
    <mergeCell ref="A180:H180"/>
    <mergeCell ref="A135:A142"/>
    <mergeCell ref="B135:B142"/>
    <mergeCell ref="C135:C142"/>
    <mergeCell ref="A134:H134"/>
    <mergeCell ref="D153:D160"/>
    <mergeCell ref="E153:J153"/>
    <mergeCell ref="E154:J160"/>
    <mergeCell ref="A161:A165"/>
    <mergeCell ref="D161:D165"/>
    <mergeCell ref="E161:J161"/>
    <mergeCell ref="E162:J165"/>
    <mergeCell ref="A152:H152"/>
    <mergeCell ref="I152:J152"/>
    <mergeCell ref="A153:A160"/>
    <mergeCell ref="A15:B15"/>
    <mergeCell ref="A19:H19"/>
    <mergeCell ref="I19:J19"/>
    <mergeCell ref="A20:A30"/>
    <mergeCell ref="D221:D226"/>
    <mergeCell ref="E221:J221"/>
    <mergeCell ref="E20:J20"/>
    <mergeCell ref="E21:J30"/>
    <mergeCell ref="A50:A64"/>
    <mergeCell ref="A143:H143"/>
    <mergeCell ref="I143:J143"/>
    <mergeCell ref="E144:J144"/>
    <mergeCell ref="A144:A151"/>
    <mergeCell ref="D144:D151"/>
    <mergeCell ref="E145:J151"/>
    <mergeCell ref="E79:J81"/>
    <mergeCell ref="D135:D142"/>
    <mergeCell ref="E135:J135"/>
    <mergeCell ref="E136:J142"/>
    <mergeCell ref="A82:A84"/>
    <mergeCell ref="D82:D98"/>
    <mergeCell ref="E82:J82"/>
    <mergeCell ref="E83:J98"/>
    <mergeCell ref="A110:A119"/>
    <mergeCell ref="A5:D5"/>
    <mergeCell ref="E5:J5"/>
    <mergeCell ref="A6:D6"/>
    <mergeCell ref="E6:J6"/>
    <mergeCell ref="A7:D7"/>
    <mergeCell ref="E7:G7"/>
    <mergeCell ref="H7:J7"/>
    <mergeCell ref="A8:D8"/>
    <mergeCell ref="I134:J134"/>
    <mergeCell ref="I12:J12"/>
    <mergeCell ref="I13:J13"/>
    <mergeCell ref="C14:D14"/>
    <mergeCell ref="C15:D15"/>
    <mergeCell ref="E14:F14"/>
    <mergeCell ref="E15:F15"/>
    <mergeCell ref="A70:H70"/>
    <mergeCell ref="A16:B16"/>
    <mergeCell ref="C16:G16"/>
    <mergeCell ref="H16:J16"/>
    <mergeCell ref="A17:B17"/>
    <mergeCell ref="C17:G17"/>
    <mergeCell ref="H17:J17"/>
    <mergeCell ref="G15:H15"/>
    <mergeCell ref="I15:J15"/>
    <mergeCell ref="A31:A37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D31:D37"/>
    <mergeCell ref="E31:J31"/>
    <mergeCell ref="E32:J37"/>
    <mergeCell ref="D20:D30"/>
    <mergeCell ref="G14:H14"/>
    <mergeCell ref="A18:J18"/>
    <mergeCell ref="I14:J14"/>
    <mergeCell ref="A14:B14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38:A49"/>
    <mergeCell ref="D38:D49"/>
    <mergeCell ref="E38:J38"/>
    <mergeCell ref="E39:J49"/>
    <mergeCell ref="D50:D64"/>
    <mergeCell ref="E50:J50"/>
    <mergeCell ref="E51:J64"/>
    <mergeCell ref="A71:A77"/>
    <mergeCell ref="D71:D77"/>
    <mergeCell ref="E71:J71"/>
    <mergeCell ref="E72:J77"/>
    <mergeCell ref="A65:A69"/>
    <mergeCell ref="D65:D69"/>
    <mergeCell ref="E65:J65"/>
    <mergeCell ref="E66:J69"/>
    <mergeCell ref="I70:J70"/>
    <mergeCell ref="E120:J120"/>
    <mergeCell ref="E121:J133"/>
    <mergeCell ref="A78:A81"/>
    <mergeCell ref="D78:D81"/>
    <mergeCell ref="E78:J78"/>
    <mergeCell ref="A85:A86"/>
    <mergeCell ref="A87:A98"/>
    <mergeCell ref="A99:A109"/>
    <mergeCell ref="D99:D109"/>
    <mergeCell ref="E99:J99"/>
    <mergeCell ref="E100:J109"/>
    <mergeCell ref="A120:A133"/>
    <mergeCell ref="D120:D133"/>
    <mergeCell ref="D110:D119"/>
    <mergeCell ref="E110:J110"/>
    <mergeCell ref="E111:J119"/>
  </mergeCells>
  <conditionalFormatting sqref="A85">
    <cfRule type="containsBlanks" dxfId="49" priority="164">
      <formula>LEN(TRIM(A85))=0</formula>
    </cfRule>
  </conditionalFormatting>
  <conditionalFormatting sqref="C20:C29 C31:C48">
    <cfRule type="containsBlanks" dxfId="48" priority="42">
      <formula>LEN(TRIM(C20))=0</formula>
    </cfRule>
  </conditionalFormatting>
  <conditionalFormatting sqref="C50:C63">
    <cfRule type="containsBlanks" dxfId="47" priority="40">
      <formula>LEN(TRIM(C50))=0</formula>
    </cfRule>
  </conditionalFormatting>
  <conditionalFormatting sqref="C65:C68">
    <cfRule type="containsBlanks" dxfId="46" priority="9">
      <formula>LEN(TRIM(C65))=0</formula>
    </cfRule>
  </conditionalFormatting>
  <conditionalFormatting sqref="C71:C133 A4:J4 A6:J6 A8:J8 A10:J10 A13:B13 E13 G13 I13 A15 C15 E15 G15:J15 A17 C17 H17 C201:C205 C207:C219 C221:C226">
    <cfRule type="containsBlanks" dxfId="45" priority="161">
      <formula>LEN(TRIM(A4))=0</formula>
    </cfRule>
  </conditionalFormatting>
  <conditionalFormatting sqref="C82:C92">
    <cfRule type="cellIs" dxfId="44" priority="48" operator="equal">
      <formula>$A$85="No"</formula>
    </cfRule>
  </conditionalFormatting>
  <conditionalFormatting sqref="C93:C98 C119 C130:C133">
    <cfRule type="cellIs" dxfId="43" priority="47" operator="equal">
      <formula>$A$85="Si"</formula>
    </cfRule>
  </conditionalFormatting>
  <conditionalFormatting sqref="C99:C118">
    <cfRule type="cellIs" dxfId="42" priority="4" operator="equal">
      <formula>$A$85="No"</formula>
    </cfRule>
  </conditionalFormatting>
  <conditionalFormatting sqref="C120:C129">
    <cfRule type="cellIs" dxfId="41" priority="49" operator="equal">
      <formula>$A$85="No"</formula>
    </cfRule>
  </conditionalFormatting>
  <conditionalFormatting sqref="C144:C150">
    <cfRule type="containsBlanks" dxfId="40" priority="24">
      <formula>LEN(TRIM(C144))=0</formula>
    </cfRule>
  </conditionalFormatting>
  <conditionalFormatting sqref="C153:C159">
    <cfRule type="containsBlanks" dxfId="39" priority="23">
      <formula>LEN(TRIM(C153))=0</formula>
    </cfRule>
  </conditionalFormatting>
  <conditionalFormatting sqref="C161:C164">
    <cfRule type="containsBlanks" dxfId="38" priority="22">
      <formula>LEN(TRIM(C161))=0</formula>
    </cfRule>
  </conditionalFormatting>
  <conditionalFormatting sqref="C168:C179">
    <cfRule type="containsBlanks" dxfId="37" priority="16">
      <formula>LEN(TRIM(C168))=0</formula>
    </cfRule>
  </conditionalFormatting>
  <conditionalFormatting sqref="C181:C191">
    <cfRule type="containsBlanks" dxfId="36" priority="15">
      <formula>LEN(TRIM(C181))=0</formula>
    </cfRule>
  </conditionalFormatting>
  <conditionalFormatting sqref="C193:C198">
    <cfRule type="containsBlanks" dxfId="35" priority="14">
      <formula>LEN(TRIM(C193))=0</formula>
    </cfRule>
  </conditionalFormatting>
  <conditionalFormatting sqref="C1:E1">
    <cfRule type="containsBlanks" dxfId="34" priority="106">
      <formula>LEN(TRIM(C1))=0</formula>
    </cfRule>
  </conditionalFormatting>
  <conditionalFormatting sqref="D20:D69 D71:D133 D135:D142 D144:D151 D153:D165 D168:D179 D181:D191 D193:D198 D201:D205 D207:D219 D221:D226">
    <cfRule type="cellIs" dxfId="33" priority="1" operator="equal">
      <formula>"No cumple variable"</formula>
    </cfRule>
  </conditionalFormatting>
  <conditionalFormatting sqref="G1">
    <cfRule type="containsBlanks" dxfId="32" priority="105">
      <formula>LEN(TRIM(G1))=0</formula>
    </cfRule>
  </conditionalFormatting>
  <conditionalFormatting sqref="I1">
    <cfRule type="cellIs" dxfId="31" priority="104" operator="equal">
      <formula>1</formula>
    </cfRule>
    <cfRule type="cellIs" dxfId="30" priority="102" operator="lessThan">
      <formula>0.9</formula>
    </cfRule>
    <cfRule type="cellIs" dxfId="29" priority="103" operator="lessThan">
      <formula>1</formula>
    </cfRule>
    <cfRule type="cellIs" dxfId="28" priority="101" operator="lessThan">
      <formula>0.8</formula>
    </cfRule>
    <cfRule type="cellIs" dxfId="27" priority="100" operator="lessThan">
      <formula>0.7</formula>
    </cfRule>
    <cfRule type="containsBlanks" priority="99" stopIfTrue="1">
      <formula>LEN(TRIM(I1))=0</formula>
    </cfRule>
  </conditionalFormatting>
  <conditionalFormatting sqref="I19:J19">
    <cfRule type="containsText" dxfId="26" priority="97" operator="containsText" text="No cumple obligación">
      <formula>NOT(ISERROR(SEARCH("No cumple obligación",I19)))</formula>
    </cfRule>
    <cfRule type="containsText" dxfId="25" priority="98" operator="containsText" text="Cumple obligación">
      <formula>NOT(ISERROR(SEARCH("Cumple obligación",I19)))</formula>
    </cfRule>
  </conditionalFormatting>
  <conditionalFormatting sqref="I70:J70">
    <cfRule type="containsText" dxfId="24" priority="32" operator="containsText" text="No cumple obligación">
      <formula>NOT(ISERROR(SEARCH("No cumple obligación",I70)))</formula>
    </cfRule>
    <cfRule type="containsText" dxfId="23" priority="33" operator="containsText" text="Cumple obligación">
      <formula>NOT(ISERROR(SEARCH("Cumple obligación",I70)))</formula>
    </cfRule>
  </conditionalFormatting>
  <conditionalFormatting sqref="I134:J134">
    <cfRule type="containsText" dxfId="22" priority="27" operator="containsText" text="Cumple obligación">
      <formula>NOT(ISERROR(SEARCH("Cumple obligación",I134)))</formula>
    </cfRule>
    <cfRule type="containsText" dxfId="21" priority="26" operator="containsText" text="No cumple obligación">
      <formula>NOT(ISERROR(SEARCH("No cumple obligación",I134)))</formula>
    </cfRule>
  </conditionalFormatting>
  <conditionalFormatting sqref="I143:J143">
    <cfRule type="containsText" dxfId="20" priority="11" operator="containsText" text="Cumple obligación">
      <formula>NOT(ISERROR(SEARCH("Cumple obligación",I143)))</formula>
    </cfRule>
    <cfRule type="containsText" dxfId="19" priority="10" operator="containsText" text="No cumple obligación">
      <formula>NOT(ISERROR(SEARCH("No cumple obligación",I143)))</formula>
    </cfRule>
  </conditionalFormatting>
  <conditionalFormatting sqref="I152:J152">
    <cfRule type="containsText" dxfId="18" priority="21" operator="containsText" text="Cumple obligación">
      <formula>NOT(ISERROR(SEARCH("Cumple obligación",I152)))</formula>
    </cfRule>
    <cfRule type="containsText" dxfId="17" priority="20" operator="containsText" text="No cumple obligación">
      <formula>NOT(ISERROR(SEARCH("No cumple obligación",I152)))</formula>
    </cfRule>
  </conditionalFormatting>
  <conditionalFormatting sqref="I167:J167">
    <cfRule type="containsText" dxfId="16" priority="67" operator="containsText" text="No cumple obligación">
      <formula>NOT(ISERROR(SEARCH("No cumple obligación",I167)))</formula>
    </cfRule>
    <cfRule type="containsText" dxfId="15" priority="68" operator="containsText" text="Cumple obligación">
      <formula>NOT(ISERROR(SEARCH("Cumple obligación",I167)))</formula>
    </cfRule>
  </conditionalFormatting>
  <conditionalFormatting sqref="I180:J180">
    <cfRule type="containsText" dxfId="14" priority="65" operator="containsText" text="No cumple obligación">
      <formula>NOT(ISERROR(SEARCH("No cumple obligación",I180)))</formula>
    </cfRule>
    <cfRule type="containsText" dxfId="13" priority="66" operator="containsText" text="Cumple obligación">
      <formula>NOT(ISERROR(SEARCH("Cumple obligación",I180)))</formula>
    </cfRule>
  </conditionalFormatting>
  <conditionalFormatting sqref="I192:J192">
    <cfRule type="containsText" dxfId="12" priority="12" operator="containsText" text="No cumple obligación">
      <formula>NOT(ISERROR(SEARCH("No cumple obligación",I192)))</formula>
    </cfRule>
    <cfRule type="containsText" dxfId="11" priority="13" operator="containsText" text="Cumple obligación">
      <formula>NOT(ISERROR(SEARCH("Cumple obligación",I192)))</formula>
    </cfRule>
  </conditionalFormatting>
  <conditionalFormatting sqref="I200:J200">
    <cfRule type="containsText" dxfId="10" priority="57" operator="containsText" text="No cumple obligación">
      <formula>NOT(ISERROR(SEARCH("No cumple obligación",I200)))</formula>
    </cfRule>
    <cfRule type="containsText" dxfId="9" priority="58" operator="containsText" text="Cumple obligación">
      <formula>NOT(ISERROR(SEARCH("Cumple obligación",I200)))</formula>
    </cfRule>
  </conditionalFormatting>
  <conditionalFormatting sqref="I206:J206">
    <cfRule type="containsText" dxfId="8" priority="55" operator="containsText" text="No cumple obligación">
      <formula>NOT(ISERROR(SEARCH("No cumple obligación",I206)))</formula>
    </cfRule>
    <cfRule type="containsText" dxfId="7" priority="56" operator="containsText" text="Cumple obligación">
      <formula>NOT(ISERROR(SEARCH("Cumple obligación",I206)))</formula>
    </cfRule>
  </conditionalFormatting>
  <conditionalFormatting sqref="I220:J220">
    <cfRule type="containsText" dxfId="6" priority="53" operator="containsText" text="No cumple obligación">
      <formula>NOT(ISERROR(SEARCH("No cumple obligación",I220)))</formula>
    </cfRule>
    <cfRule type="containsText" dxfId="5" priority="54" operator="containsText" text="Cumple obligación">
      <formula>NOT(ISERROR(SEARCH("Cumple obligación",I220)))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horizontalDpi="4294967295" verticalDpi="4294967295" r:id="rId1"/>
  <headerFooter>
    <oddHeader>&amp;L&amp;G&amp;C&amp;"Arial,Normal"&amp;10PROCESO
PROTECCIÓN
VERIFICACIÓN EN VISITA
CENTRO DE EMERGENCIA SRD&amp;R&amp;"Arial,Normal"&amp;10F1.A10.G27.P 
Versión 3 
Página &amp;P de &amp;N 
20/05/2024 
Clasificación de la Información 
Clasificada</oddHeader>
    <oddFooter>&amp;C&amp;G</oddFooter>
  </headerFooter>
  <rowBreaks count="11" manualBreakCount="11">
    <brk id="30" max="9" man="1"/>
    <brk id="49" max="9" man="1"/>
    <brk id="69" max="9" man="1"/>
    <brk id="81" max="9" man="1"/>
    <brk id="109" max="9" man="1"/>
    <brk id="151" max="9" man="1"/>
    <brk id="165" max="9" man="1"/>
    <brk id="205" max="9" man="1"/>
    <brk id="226" max="9" man="1"/>
    <brk id="231" max="9" man="1"/>
    <brk id="233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Tablas!$B$2:$B$3</xm:f>
          </x14:formula1>
          <xm:sqref>C161:C164 C201:C205 C207:C218 C223:C226 C221 C20:C23 C193:C198 C25 C50:C56 C58:C59 C61:C63 C47:C48 C153:C159 C168:C172 C189:C191 C31:C42 C177:C179 C66 C68 C71:C101 C110:C133 C104:C108 C181:C187 C175 C28 C144:C149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C165 C49 C64 C151 C160 C69 C30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D135:D142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A85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C219 C222 C24 C173:C174 C57 C60 C109 C26:C27 C65 C67 C102:C103 C188 C176 C29 C43:C46 C150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D10"/>
  <sheetViews>
    <sheetView showGridLines="0" tabSelected="1" topLeftCell="KD1" zoomScale="60" zoomScaleNormal="60" workbookViewId="0">
      <selection activeCell="KR2" sqref="KR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8" width="35.7109375" style="2" customWidth="1"/>
    <col min="39" max="80" width="25.7109375" style="2"/>
    <col min="81" max="137" width="11.7109375" style="2" customWidth="1"/>
    <col min="138" max="138" width="15.7109375" style="2" customWidth="1"/>
    <col min="139" max="155" width="11.42578125" style="2" customWidth="1"/>
    <col min="156" max="261" width="11.7109375" style="2" customWidth="1"/>
    <col min="262" max="16384" width="25.7109375" style="2"/>
  </cols>
  <sheetData>
    <row r="1" spans="1:316" ht="30" customHeight="1" x14ac:dyDescent="0.25">
      <c r="A1" s="239"/>
      <c r="B1" s="245" t="s">
        <v>325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246"/>
      <c r="FL1" s="246"/>
      <c r="FM1" s="246"/>
      <c r="FN1" s="246"/>
      <c r="FO1" s="246"/>
      <c r="FP1" s="246"/>
      <c r="FQ1" s="246"/>
      <c r="FR1" s="246"/>
      <c r="FS1" s="246"/>
      <c r="FT1" s="246"/>
      <c r="FU1" s="246"/>
      <c r="FV1" s="246"/>
      <c r="FW1" s="246"/>
      <c r="FX1" s="246"/>
      <c r="FY1" s="246"/>
      <c r="FZ1" s="246"/>
      <c r="GA1" s="246"/>
      <c r="GB1" s="246"/>
      <c r="GC1" s="246"/>
      <c r="GD1" s="246"/>
      <c r="GE1" s="246"/>
      <c r="GF1" s="246"/>
      <c r="GG1" s="246"/>
      <c r="GH1" s="246"/>
      <c r="GI1" s="246"/>
      <c r="GJ1" s="246"/>
      <c r="GK1" s="246"/>
      <c r="GL1" s="246"/>
      <c r="GM1" s="246"/>
      <c r="GN1" s="246"/>
      <c r="GO1" s="246"/>
      <c r="GP1" s="246"/>
      <c r="GQ1" s="246"/>
      <c r="GR1" s="246"/>
      <c r="GS1" s="246"/>
      <c r="GT1" s="246"/>
      <c r="GU1" s="246"/>
      <c r="GV1" s="246"/>
      <c r="GW1" s="246"/>
      <c r="GX1" s="246"/>
      <c r="GY1" s="246"/>
      <c r="GZ1" s="246"/>
      <c r="HA1" s="246"/>
      <c r="HB1" s="246"/>
      <c r="HC1" s="246"/>
      <c r="HD1" s="246"/>
      <c r="HE1" s="246"/>
      <c r="HF1" s="246"/>
      <c r="HG1" s="246"/>
      <c r="HH1" s="246"/>
      <c r="HI1" s="246"/>
      <c r="HJ1" s="246"/>
      <c r="HK1" s="246"/>
      <c r="HL1" s="246"/>
      <c r="HM1" s="246"/>
      <c r="HN1" s="246"/>
      <c r="HO1" s="246"/>
      <c r="HP1" s="246"/>
      <c r="HQ1" s="246"/>
      <c r="HR1" s="246"/>
      <c r="HS1" s="246"/>
      <c r="HT1" s="246"/>
      <c r="HU1" s="246"/>
      <c r="HV1" s="246"/>
      <c r="HW1" s="246"/>
      <c r="HX1" s="246"/>
      <c r="HY1" s="246"/>
      <c r="HZ1" s="246"/>
      <c r="IA1" s="246"/>
      <c r="IB1" s="246"/>
      <c r="IC1" s="246"/>
      <c r="ID1" s="246"/>
      <c r="IE1" s="246"/>
      <c r="IF1" s="246"/>
      <c r="IG1" s="246"/>
      <c r="IH1" s="246"/>
      <c r="II1" s="246"/>
      <c r="IJ1" s="246"/>
      <c r="IK1" s="246"/>
      <c r="IL1" s="246"/>
      <c r="IM1" s="246"/>
      <c r="IN1" s="246"/>
      <c r="IO1" s="246"/>
      <c r="IP1" s="246"/>
      <c r="IQ1" s="246"/>
      <c r="IR1" s="246"/>
      <c r="IS1" s="246"/>
      <c r="IT1" s="246"/>
      <c r="IU1" s="246"/>
      <c r="IV1" s="246"/>
      <c r="IW1" s="246"/>
      <c r="IX1" s="246"/>
      <c r="IY1" s="246"/>
      <c r="IZ1" s="246"/>
      <c r="JA1" s="246"/>
      <c r="JB1" s="246"/>
      <c r="JC1" s="246"/>
      <c r="JD1" s="246"/>
      <c r="JE1" s="246"/>
      <c r="JF1" s="246"/>
      <c r="JG1" s="246"/>
      <c r="JH1" s="246"/>
      <c r="JI1" s="246"/>
      <c r="JJ1" s="246"/>
      <c r="JK1" s="246"/>
      <c r="JL1" s="246"/>
      <c r="JM1" s="246"/>
      <c r="JN1" s="246"/>
      <c r="JO1" s="246"/>
      <c r="JP1" s="246"/>
      <c r="JQ1" s="246"/>
      <c r="JR1" s="246"/>
      <c r="JS1" s="246"/>
      <c r="JT1" s="246"/>
      <c r="JU1" s="246"/>
      <c r="JV1" s="246"/>
      <c r="JW1" s="246"/>
      <c r="JX1" s="246"/>
      <c r="JY1" s="246"/>
      <c r="JZ1" s="246"/>
      <c r="KA1" s="246"/>
      <c r="KB1" s="246"/>
      <c r="KC1" s="246"/>
      <c r="KD1" s="246"/>
      <c r="KE1" s="246"/>
      <c r="KF1" s="246"/>
      <c r="KG1" s="246"/>
      <c r="KH1" s="246"/>
      <c r="KI1" s="246"/>
      <c r="KJ1" s="246"/>
      <c r="KK1" s="246"/>
      <c r="KL1" s="246"/>
      <c r="KM1" s="246"/>
      <c r="KN1" s="246"/>
      <c r="KO1" s="246"/>
      <c r="KP1" s="246"/>
      <c r="KQ1" s="247"/>
      <c r="KR1" s="80" t="s">
        <v>384</v>
      </c>
      <c r="KS1" s="43">
        <v>45432</v>
      </c>
    </row>
    <row r="2" spans="1:316" ht="30" customHeight="1" x14ac:dyDescent="0.25">
      <c r="A2" s="240"/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249"/>
      <c r="CE2" s="249"/>
      <c r="CF2" s="249"/>
      <c r="CG2" s="249"/>
      <c r="CH2" s="249"/>
      <c r="CI2" s="249"/>
      <c r="CJ2" s="249"/>
      <c r="CK2" s="249"/>
      <c r="CL2" s="249"/>
      <c r="CM2" s="249"/>
      <c r="CN2" s="249"/>
      <c r="CO2" s="249"/>
      <c r="CP2" s="249"/>
      <c r="CQ2" s="249"/>
      <c r="CR2" s="249"/>
      <c r="CS2" s="249"/>
      <c r="CT2" s="249"/>
      <c r="CU2" s="249"/>
      <c r="CV2" s="249"/>
      <c r="CW2" s="249"/>
      <c r="CX2" s="249"/>
      <c r="CY2" s="249"/>
      <c r="CZ2" s="249"/>
      <c r="DA2" s="249"/>
      <c r="DB2" s="249"/>
      <c r="DC2" s="249"/>
      <c r="DD2" s="249"/>
      <c r="DE2" s="249"/>
      <c r="DF2" s="249"/>
      <c r="DG2" s="249"/>
      <c r="DH2" s="249"/>
      <c r="DI2" s="249"/>
      <c r="DJ2" s="249"/>
      <c r="DK2" s="249"/>
      <c r="DL2" s="249"/>
      <c r="DM2" s="249"/>
      <c r="DN2" s="249"/>
      <c r="DO2" s="249"/>
      <c r="DP2" s="249"/>
      <c r="DQ2" s="249"/>
      <c r="DR2" s="249"/>
      <c r="DS2" s="249"/>
      <c r="DT2" s="249"/>
      <c r="DU2" s="249"/>
      <c r="DV2" s="249"/>
      <c r="DW2" s="249"/>
      <c r="DX2" s="249"/>
      <c r="DY2" s="249"/>
      <c r="DZ2" s="249"/>
      <c r="EA2" s="249"/>
      <c r="EB2" s="249"/>
      <c r="EC2" s="249"/>
      <c r="ED2" s="249"/>
      <c r="EE2" s="249"/>
      <c r="EF2" s="249"/>
      <c r="EG2" s="249"/>
      <c r="EH2" s="249"/>
      <c r="EI2" s="249"/>
      <c r="EJ2" s="249"/>
      <c r="EK2" s="249"/>
      <c r="EL2" s="249"/>
      <c r="EM2" s="249"/>
      <c r="EN2" s="249"/>
      <c r="EO2" s="249"/>
      <c r="EP2" s="249"/>
      <c r="EQ2" s="249"/>
      <c r="ER2" s="249"/>
      <c r="ES2" s="249"/>
      <c r="ET2" s="249"/>
      <c r="EU2" s="249"/>
      <c r="EV2" s="249"/>
      <c r="EW2" s="249"/>
      <c r="EX2" s="249"/>
      <c r="EY2" s="249"/>
      <c r="EZ2" s="249"/>
      <c r="FA2" s="249"/>
      <c r="FB2" s="249"/>
      <c r="FC2" s="249"/>
      <c r="FD2" s="249"/>
      <c r="FE2" s="249"/>
      <c r="FF2" s="249"/>
      <c r="FG2" s="249"/>
      <c r="FH2" s="249"/>
      <c r="FI2" s="249"/>
      <c r="FJ2" s="249"/>
      <c r="FK2" s="249"/>
      <c r="FL2" s="249"/>
      <c r="FM2" s="249"/>
      <c r="FN2" s="249"/>
      <c r="FO2" s="249"/>
      <c r="FP2" s="249"/>
      <c r="FQ2" s="249"/>
      <c r="FR2" s="249"/>
      <c r="FS2" s="249"/>
      <c r="FT2" s="249"/>
      <c r="FU2" s="249"/>
      <c r="FV2" s="249"/>
      <c r="FW2" s="249"/>
      <c r="FX2" s="249"/>
      <c r="FY2" s="249"/>
      <c r="FZ2" s="249"/>
      <c r="GA2" s="249"/>
      <c r="GB2" s="249"/>
      <c r="GC2" s="249"/>
      <c r="GD2" s="249"/>
      <c r="GE2" s="249"/>
      <c r="GF2" s="249"/>
      <c r="GG2" s="249"/>
      <c r="GH2" s="249"/>
      <c r="GI2" s="249"/>
      <c r="GJ2" s="249"/>
      <c r="GK2" s="249"/>
      <c r="GL2" s="249"/>
      <c r="GM2" s="249"/>
      <c r="GN2" s="249"/>
      <c r="GO2" s="249"/>
      <c r="GP2" s="249"/>
      <c r="GQ2" s="249"/>
      <c r="GR2" s="249"/>
      <c r="GS2" s="249"/>
      <c r="GT2" s="249"/>
      <c r="GU2" s="249"/>
      <c r="GV2" s="249"/>
      <c r="GW2" s="249"/>
      <c r="GX2" s="249"/>
      <c r="GY2" s="249"/>
      <c r="GZ2" s="249"/>
      <c r="HA2" s="249"/>
      <c r="HB2" s="249"/>
      <c r="HC2" s="249"/>
      <c r="HD2" s="249"/>
      <c r="HE2" s="249"/>
      <c r="HF2" s="249"/>
      <c r="HG2" s="249"/>
      <c r="HH2" s="249"/>
      <c r="HI2" s="249"/>
      <c r="HJ2" s="249"/>
      <c r="HK2" s="249"/>
      <c r="HL2" s="249"/>
      <c r="HM2" s="249"/>
      <c r="HN2" s="249"/>
      <c r="HO2" s="249"/>
      <c r="HP2" s="249"/>
      <c r="HQ2" s="249"/>
      <c r="HR2" s="249"/>
      <c r="HS2" s="249"/>
      <c r="HT2" s="249"/>
      <c r="HU2" s="249"/>
      <c r="HV2" s="249"/>
      <c r="HW2" s="249"/>
      <c r="HX2" s="249"/>
      <c r="HY2" s="249"/>
      <c r="HZ2" s="249"/>
      <c r="IA2" s="249"/>
      <c r="IB2" s="249"/>
      <c r="IC2" s="249"/>
      <c r="ID2" s="249"/>
      <c r="IE2" s="249"/>
      <c r="IF2" s="249"/>
      <c r="IG2" s="249"/>
      <c r="IH2" s="249"/>
      <c r="II2" s="249"/>
      <c r="IJ2" s="249"/>
      <c r="IK2" s="249"/>
      <c r="IL2" s="249"/>
      <c r="IM2" s="249"/>
      <c r="IN2" s="249"/>
      <c r="IO2" s="249"/>
      <c r="IP2" s="249"/>
      <c r="IQ2" s="249"/>
      <c r="IR2" s="249"/>
      <c r="IS2" s="249"/>
      <c r="IT2" s="249"/>
      <c r="IU2" s="249"/>
      <c r="IV2" s="249"/>
      <c r="IW2" s="249"/>
      <c r="IX2" s="249"/>
      <c r="IY2" s="249"/>
      <c r="IZ2" s="249"/>
      <c r="JA2" s="249"/>
      <c r="JB2" s="249"/>
      <c r="JC2" s="249"/>
      <c r="JD2" s="249"/>
      <c r="JE2" s="249"/>
      <c r="JF2" s="249"/>
      <c r="JG2" s="249"/>
      <c r="JH2" s="249"/>
      <c r="JI2" s="249"/>
      <c r="JJ2" s="249"/>
      <c r="JK2" s="249"/>
      <c r="JL2" s="249"/>
      <c r="JM2" s="249"/>
      <c r="JN2" s="249"/>
      <c r="JO2" s="249"/>
      <c r="JP2" s="249"/>
      <c r="JQ2" s="249"/>
      <c r="JR2" s="249"/>
      <c r="JS2" s="249"/>
      <c r="JT2" s="249"/>
      <c r="JU2" s="249"/>
      <c r="JV2" s="249"/>
      <c r="JW2" s="249"/>
      <c r="JX2" s="249"/>
      <c r="JY2" s="249"/>
      <c r="JZ2" s="249"/>
      <c r="KA2" s="249"/>
      <c r="KB2" s="249"/>
      <c r="KC2" s="249"/>
      <c r="KD2" s="249"/>
      <c r="KE2" s="249"/>
      <c r="KF2" s="249"/>
      <c r="KG2" s="249"/>
      <c r="KH2" s="249"/>
      <c r="KI2" s="249"/>
      <c r="KJ2" s="249"/>
      <c r="KK2" s="249"/>
      <c r="KL2" s="249"/>
      <c r="KM2" s="249"/>
      <c r="KN2" s="249"/>
      <c r="KO2" s="249"/>
      <c r="KP2" s="249"/>
      <c r="KQ2" s="250"/>
      <c r="KR2" s="81" t="s">
        <v>385</v>
      </c>
      <c r="KS2" s="38" t="s">
        <v>93</v>
      </c>
    </row>
    <row r="3" spans="1:316" ht="30" customHeight="1" thickBot="1" x14ac:dyDescent="0.3">
      <c r="A3" s="241"/>
      <c r="B3" s="251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2"/>
      <c r="DJ3" s="252"/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2"/>
      <c r="FL3" s="252"/>
      <c r="FM3" s="252"/>
      <c r="FN3" s="252"/>
      <c r="FO3" s="252"/>
      <c r="FP3" s="252"/>
      <c r="FQ3" s="252"/>
      <c r="FR3" s="252"/>
      <c r="FS3" s="252"/>
      <c r="FT3" s="252"/>
      <c r="FU3" s="252"/>
      <c r="FV3" s="252"/>
      <c r="FW3" s="252"/>
      <c r="FX3" s="252"/>
      <c r="FY3" s="252"/>
      <c r="FZ3" s="252"/>
      <c r="GA3" s="252"/>
      <c r="GB3" s="252"/>
      <c r="GC3" s="252"/>
      <c r="GD3" s="252"/>
      <c r="GE3" s="252"/>
      <c r="GF3" s="252"/>
      <c r="GG3" s="252"/>
      <c r="GH3" s="252"/>
      <c r="GI3" s="252"/>
      <c r="GJ3" s="252"/>
      <c r="GK3" s="252"/>
      <c r="GL3" s="252"/>
      <c r="GM3" s="252"/>
      <c r="GN3" s="252"/>
      <c r="GO3" s="252"/>
      <c r="GP3" s="252"/>
      <c r="GQ3" s="252"/>
      <c r="GR3" s="252"/>
      <c r="GS3" s="252"/>
      <c r="GT3" s="252"/>
      <c r="GU3" s="252"/>
      <c r="GV3" s="252"/>
      <c r="GW3" s="252"/>
      <c r="GX3" s="252"/>
      <c r="GY3" s="252"/>
      <c r="GZ3" s="252"/>
      <c r="HA3" s="252"/>
      <c r="HB3" s="252"/>
      <c r="HC3" s="252"/>
      <c r="HD3" s="252"/>
      <c r="HE3" s="252"/>
      <c r="HF3" s="252"/>
      <c r="HG3" s="252"/>
      <c r="HH3" s="252"/>
      <c r="HI3" s="252"/>
      <c r="HJ3" s="252"/>
      <c r="HK3" s="252"/>
      <c r="HL3" s="252"/>
      <c r="HM3" s="252"/>
      <c r="HN3" s="252"/>
      <c r="HO3" s="252"/>
      <c r="HP3" s="252"/>
      <c r="HQ3" s="252"/>
      <c r="HR3" s="252"/>
      <c r="HS3" s="252"/>
      <c r="HT3" s="252"/>
      <c r="HU3" s="252"/>
      <c r="HV3" s="252"/>
      <c r="HW3" s="252"/>
      <c r="HX3" s="252"/>
      <c r="HY3" s="252"/>
      <c r="HZ3" s="252"/>
      <c r="IA3" s="252"/>
      <c r="IB3" s="252"/>
      <c r="IC3" s="252"/>
      <c r="ID3" s="252"/>
      <c r="IE3" s="252"/>
      <c r="IF3" s="252"/>
      <c r="IG3" s="252"/>
      <c r="IH3" s="252"/>
      <c r="II3" s="252"/>
      <c r="IJ3" s="252"/>
      <c r="IK3" s="252"/>
      <c r="IL3" s="252"/>
      <c r="IM3" s="252"/>
      <c r="IN3" s="252"/>
      <c r="IO3" s="252"/>
      <c r="IP3" s="252"/>
      <c r="IQ3" s="252"/>
      <c r="IR3" s="252"/>
      <c r="IS3" s="252"/>
      <c r="IT3" s="252"/>
      <c r="IU3" s="252"/>
      <c r="IV3" s="252"/>
      <c r="IW3" s="252"/>
      <c r="IX3" s="252"/>
      <c r="IY3" s="252"/>
      <c r="IZ3" s="252"/>
      <c r="JA3" s="252"/>
      <c r="JB3" s="252"/>
      <c r="JC3" s="252"/>
      <c r="JD3" s="252"/>
      <c r="JE3" s="252"/>
      <c r="JF3" s="252"/>
      <c r="JG3" s="252"/>
      <c r="JH3" s="252"/>
      <c r="JI3" s="252"/>
      <c r="JJ3" s="252"/>
      <c r="JK3" s="252"/>
      <c r="JL3" s="252"/>
      <c r="JM3" s="252"/>
      <c r="JN3" s="252"/>
      <c r="JO3" s="252"/>
      <c r="JP3" s="252"/>
      <c r="JQ3" s="252"/>
      <c r="JR3" s="252"/>
      <c r="JS3" s="252"/>
      <c r="JT3" s="252"/>
      <c r="JU3" s="252"/>
      <c r="JV3" s="252"/>
      <c r="JW3" s="252"/>
      <c r="JX3" s="252"/>
      <c r="JY3" s="252"/>
      <c r="JZ3" s="252"/>
      <c r="KA3" s="252"/>
      <c r="KB3" s="252"/>
      <c r="KC3" s="252"/>
      <c r="KD3" s="252"/>
      <c r="KE3" s="252"/>
      <c r="KF3" s="252"/>
      <c r="KG3" s="252"/>
      <c r="KH3" s="252"/>
      <c r="KI3" s="252"/>
      <c r="KJ3" s="252"/>
      <c r="KK3" s="252"/>
      <c r="KL3" s="252"/>
      <c r="KM3" s="252"/>
      <c r="KN3" s="252"/>
      <c r="KO3" s="252"/>
      <c r="KP3" s="252"/>
      <c r="KQ3" s="253"/>
      <c r="KR3" s="243" t="s">
        <v>92</v>
      </c>
      <c r="KS3" s="244"/>
    </row>
    <row r="4" spans="1:316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82" t="s">
        <v>62</v>
      </c>
      <c r="AN4" s="82" t="s">
        <v>62</v>
      </c>
      <c r="AO4" s="82" t="s">
        <v>62</v>
      </c>
      <c r="AP4" s="82" t="s">
        <v>62</v>
      </c>
      <c r="AQ4" s="82" t="s">
        <v>62</v>
      </c>
      <c r="AR4" s="82" t="s">
        <v>62</v>
      </c>
      <c r="AS4" s="82" t="s">
        <v>62</v>
      </c>
      <c r="AT4" s="82" t="s">
        <v>62</v>
      </c>
      <c r="AU4" s="82" t="s">
        <v>62</v>
      </c>
      <c r="AV4" s="82" t="s">
        <v>62</v>
      </c>
      <c r="AW4" s="82" t="s">
        <v>62</v>
      </c>
      <c r="AX4" s="82" t="s">
        <v>62</v>
      </c>
      <c r="AY4" s="82" t="s">
        <v>62</v>
      </c>
      <c r="AZ4" s="82" t="s">
        <v>62</v>
      </c>
      <c r="BA4" s="82" t="s">
        <v>62</v>
      </c>
      <c r="BB4" s="83" t="s">
        <v>63</v>
      </c>
      <c r="BC4" s="83" t="s">
        <v>63</v>
      </c>
      <c r="BD4" s="83" t="s">
        <v>63</v>
      </c>
      <c r="BE4" s="84" t="s">
        <v>64</v>
      </c>
      <c r="BF4" s="84" t="s">
        <v>64</v>
      </c>
      <c r="BG4" s="84" t="s">
        <v>64</v>
      </c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75"/>
      <c r="KS4" s="75"/>
    </row>
    <row r="5" spans="1:316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64" t="s">
        <v>122</v>
      </c>
      <c r="AN5" s="64" t="s">
        <v>122</v>
      </c>
      <c r="AO5" s="65" t="s">
        <v>121</v>
      </c>
      <c r="AP5" s="65" t="s">
        <v>121</v>
      </c>
      <c r="AQ5" s="65" t="s">
        <v>121</v>
      </c>
      <c r="AR5" s="66" t="s">
        <v>123</v>
      </c>
      <c r="AS5" s="66" t="s">
        <v>123</v>
      </c>
      <c r="AT5" s="66" t="s">
        <v>123</v>
      </c>
      <c r="AU5" s="66" t="s">
        <v>123</v>
      </c>
      <c r="AV5" s="66" t="s">
        <v>123</v>
      </c>
      <c r="AW5" s="66" t="s">
        <v>123</v>
      </c>
      <c r="AX5" s="67" t="s">
        <v>124</v>
      </c>
      <c r="AY5" s="35" t="s">
        <v>125</v>
      </c>
      <c r="AZ5" s="96" t="s">
        <v>229</v>
      </c>
      <c r="BA5" s="96" t="s">
        <v>229</v>
      </c>
      <c r="BB5" s="76"/>
      <c r="BC5" s="76"/>
      <c r="BD5" s="76"/>
      <c r="BE5" s="77"/>
      <c r="BF5" s="77"/>
      <c r="BG5" s="77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75"/>
      <c r="KS5" s="75"/>
    </row>
    <row r="6" spans="1:316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86">
        <v>3</v>
      </c>
      <c r="AN6" s="86">
        <v>1</v>
      </c>
      <c r="AO6" s="86">
        <v>3</v>
      </c>
      <c r="AP6" s="86">
        <v>3</v>
      </c>
      <c r="AQ6" s="86">
        <v>3</v>
      </c>
      <c r="AR6" s="86">
        <v>3</v>
      </c>
      <c r="AS6" s="86">
        <v>3</v>
      </c>
      <c r="AT6" s="86">
        <v>3</v>
      </c>
      <c r="AU6" s="86">
        <v>3</v>
      </c>
      <c r="AV6" s="86">
        <v>3</v>
      </c>
      <c r="AW6" s="86">
        <v>3</v>
      </c>
      <c r="AX6" s="86">
        <v>3</v>
      </c>
      <c r="AY6" s="86">
        <v>3</v>
      </c>
      <c r="AZ6" s="86">
        <v>3</v>
      </c>
      <c r="BA6" s="86">
        <v>3</v>
      </c>
      <c r="BB6" s="86">
        <v>3</v>
      </c>
      <c r="BC6" s="86">
        <v>3</v>
      </c>
      <c r="BD6" s="86">
        <v>2</v>
      </c>
      <c r="BE6" s="86">
        <v>1</v>
      </c>
      <c r="BF6" s="86">
        <v>3</v>
      </c>
      <c r="BG6" s="86">
        <v>2</v>
      </c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75"/>
      <c r="KS6" s="75"/>
    </row>
    <row r="7" spans="1:316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5" t="s">
        <v>77</v>
      </c>
      <c r="AC7" s="85" t="s">
        <v>77</v>
      </c>
      <c r="AD7" s="85" t="s">
        <v>77</v>
      </c>
      <c r="AE7" s="85" t="s">
        <v>77</v>
      </c>
      <c r="AF7" s="85" t="s">
        <v>77</v>
      </c>
      <c r="AG7" s="85" t="s">
        <v>77</v>
      </c>
      <c r="AH7" s="85" t="s">
        <v>77</v>
      </c>
      <c r="AI7" s="85" t="s">
        <v>77</v>
      </c>
      <c r="AJ7" s="85" t="s">
        <v>77</v>
      </c>
      <c r="AK7" s="85" t="s">
        <v>77</v>
      </c>
      <c r="AL7" s="85" t="s">
        <v>77</v>
      </c>
      <c r="AM7" s="78" t="s">
        <v>78</v>
      </c>
      <c r="AN7" s="78" t="s">
        <v>78</v>
      </c>
      <c r="AO7" s="78" t="s">
        <v>78</v>
      </c>
      <c r="AP7" s="78" t="s">
        <v>78</v>
      </c>
      <c r="AQ7" s="39" t="s">
        <v>78</v>
      </c>
      <c r="AR7" s="39" t="s">
        <v>78</v>
      </c>
      <c r="AS7" s="39" t="s">
        <v>78</v>
      </c>
      <c r="AT7" s="39" t="s">
        <v>78</v>
      </c>
      <c r="AU7" s="39" t="s">
        <v>78</v>
      </c>
      <c r="AV7" s="39" t="s">
        <v>78</v>
      </c>
      <c r="AW7" s="39" t="s">
        <v>78</v>
      </c>
      <c r="AX7" s="39" t="s">
        <v>78</v>
      </c>
      <c r="AY7" s="39" t="s">
        <v>78</v>
      </c>
      <c r="AZ7" s="39" t="s">
        <v>78</v>
      </c>
      <c r="BA7" s="39" t="s">
        <v>78</v>
      </c>
      <c r="BB7" s="39" t="s">
        <v>78</v>
      </c>
      <c r="BC7" s="39" t="s">
        <v>78</v>
      </c>
      <c r="BD7" s="39" t="s">
        <v>78</v>
      </c>
      <c r="BE7" s="39" t="s">
        <v>78</v>
      </c>
      <c r="BF7" s="39" t="s">
        <v>78</v>
      </c>
      <c r="BG7" s="39" t="s">
        <v>78</v>
      </c>
      <c r="BH7" s="87" t="s">
        <v>91</v>
      </c>
      <c r="BI7" s="87" t="s">
        <v>91</v>
      </c>
      <c r="BJ7" s="87" t="s">
        <v>91</v>
      </c>
      <c r="BK7" s="87" t="s">
        <v>91</v>
      </c>
      <c r="BL7" s="87" t="s">
        <v>91</v>
      </c>
      <c r="BM7" s="87" t="s">
        <v>91</v>
      </c>
      <c r="BN7" s="87" t="s">
        <v>91</v>
      </c>
      <c r="BO7" s="87" t="s">
        <v>91</v>
      </c>
      <c r="BP7" s="87" t="s">
        <v>91</v>
      </c>
      <c r="BQ7" s="87" t="s">
        <v>91</v>
      </c>
      <c r="BR7" s="87" t="s">
        <v>91</v>
      </c>
      <c r="BS7" s="87" t="s">
        <v>91</v>
      </c>
      <c r="BT7" s="87" t="s">
        <v>91</v>
      </c>
      <c r="BU7" s="87" t="s">
        <v>91</v>
      </c>
      <c r="BV7" s="87" t="s">
        <v>91</v>
      </c>
      <c r="BW7" s="87" t="s">
        <v>91</v>
      </c>
      <c r="BX7" s="87" t="s">
        <v>91</v>
      </c>
      <c r="BY7" s="87" t="s">
        <v>91</v>
      </c>
      <c r="BZ7" s="87" t="s">
        <v>91</v>
      </c>
      <c r="CA7" s="87" t="s">
        <v>91</v>
      </c>
      <c r="CB7" s="87" t="s">
        <v>91</v>
      </c>
      <c r="CC7" s="88" t="s">
        <v>79</v>
      </c>
      <c r="CD7" s="88" t="s">
        <v>79</v>
      </c>
      <c r="CE7" s="88" t="s">
        <v>79</v>
      </c>
      <c r="CF7" s="88" t="s">
        <v>79</v>
      </c>
      <c r="CG7" s="88" t="s">
        <v>79</v>
      </c>
      <c r="CH7" s="88" t="s">
        <v>79</v>
      </c>
      <c r="CI7" s="88" t="s">
        <v>79</v>
      </c>
      <c r="CJ7" s="88" t="s">
        <v>79</v>
      </c>
      <c r="CK7" s="88" t="s">
        <v>79</v>
      </c>
      <c r="CL7" s="88" t="s">
        <v>79</v>
      </c>
      <c r="CM7" s="88" t="s">
        <v>79</v>
      </c>
      <c r="CN7" s="88" t="s">
        <v>79</v>
      </c>
      <c r="CO7" s="88" t="s">
        <v>79</v>
      </c>
      <c r="CP7" s="88" t="s">
        <v>79</v>
      </c>
      <c r="CQ7" s="88" t="s">
        <v>79</v>
      </c>
      <c r="CR7" s="88" t="s">
        <v>79</v>
      </c>
      <c r="CS7" s="88" t="s">
        <v>79</v>
      </c>
      <c r="CT7" s="88" t="s">
        <v>79</v>
      </c>
      <c r="CU7" s="88" t="s">
        <v>79</v>
      </c>
      <c r="CV7" s="88" t="s">
        <v>79</v>
      </c>
      <c r="CW7" s="88" t="s">
        <v>79</v>
      </c>
      <c r="CX7" s="88" t="s">
        <v>79</v>
      </c>
      <c r="CY7" s="88" t="s">
        <v>79</v>
      </c>
      <c r="CZ7" s="88" t="s">
        <v>79</v>
      </c>
      <c r="DA7" s="88" t="s">
        <v>79</v>
      </c>
      <c r="DB7" s="88" t="s">
        <v>79</v>
      </c>
      <c r="DC7" s="88" t="s">
        <v>79</v>
      </c>
      <c r="DD7" s="88" t="s">
        <v>79</v>
      </c>
      <c r="DE7" s="88" t="s">
        <v>79</v>
      </c>
      <c r="DF7" s="88" t="s">
        <v>79</v>
      </c>
      <c r="DG7" s="88" t="s">
        <v>79</v>
      </c>
      <c r="DH7" s="88" t="s">
        <v>79</v>
      </c>
      <c r="DI7" s="88" t="s">
        <v>79</v>
      </c>
      <c r="DJ7" s="88" t="s">
        <v>79</v>
      </c>
      <c r="DK7" s="88" t="s">
        <v>79</v>
      </c>
      <c r="DL7" s="88" t="s">
        <v>79</v>
      </c>
      <c r="DM7" s="88" t="s">
        <v>79</v>
      </c>
      <c r="DN7" s="88" t="s">
        <v>79</v>
      </c>
      <c r="DO7" s="88" t="s">
        <v>79</v>
      </c>
      <c r="DP7" s="88" t="s">
        <v>79</v>
      </c>
      <c r="DQ7" s="88" t="s">
        <v>79</v>
      </c>
      <c r="DR7" s="88" t="s">
        <v>79</v>
      </c>
      <c r="DS7" s="88" t="s">
        <v>79</v>
      </c>
      <c r="DT7" s="88" t="s">
        <v>79</v>
      </c>
      <c r="DU7" s="88" t="s">
        <v>79</v>
      </c>
      <c r="DV7" s="88" t="s">
        <v>79</v>
      </c>
      <c r="DW7" s="88" t="s">
        <v>79</v>
      </c>
      <c r="DX7" s="88" t="s">
        <v>79</v>
      </c>
      <c r="DY7" s="88" t="s">
        <v>79</v>
      </c>
      <c r="DZ7" s="88" t="s">
        <v>79</v>
      </c>
      <c r="EA7" s="88" t="s">
        <v>79</v>
      </c>
      <c r="EB7" s="88" t="s">
        <v>79</v>
      </c>
      <c r="EC7" s="88" t="s">
        <v>79</v>
      </c>
      <c r="ED7" s="88" t="s">
        <v>79</v>
      </c>
      <c r="EE7" s="88" t="s">
        <v>79</v>
      </c>
      <c r="EF7" s="88" t="s">
        <v>79</v>
      </c>
      <c r="EG7" s="88" t="s">
        <v>79</v>
      </c>
      <c r="EH7" s="88"/>
      <c r="EI7" s="88" t="s">
        <v>79</v>
      </c>
      <c r="EJ7" s="88" t="s">
        <v>79</v>
      </c>
      <c r="EK7" s="88" t="s">
        <v>79</v>
      </c>
      <c r="EL7" s="88" t="s">
        <v>79</v>
      </c>
      <c r="EM7" s="88" t="s">
        <v>79</v>
      </c>
      <c r="EN7" s="88" t="s">
        <v>79</v>
      </c>
      <c r="EO7" s="88" t="s">
        <v>79</v>
      </c>
      <c r="EP7" s="88" t="s">
        <v>79</v>
      </c>
      <c r="EQ7" s="88" t="s">
        <v>79</v>
      </c>
      <c r="ER7" s="88" t="s">
        <v>79</v>
      </c>
      <c r="ES7" s="88" t="s">
        <v>79</v>
      </c>
      <c r="ET7" s="88" t="s">
        <v>79</v>
      </c>
      <c r="EU7" s="88" t="s">
        <v>79</v>
      </c>
      <c r="EV7" s="88" t="s">
        <v>79</v>
      </c>
      <c r="EW7" s="88" t="s">
        <v>79</v>
      </c>
      <c r="EX7" s="88" t="s">
        <v>79</v>
      </c>
      <c r="EY7" s="88" t="s">
        <v>79</v>
      </c>
      <c r="EZ7" s="88" t="s">
        <v>79</v>
      </c>
      <c r="FA7" s="88" t="s">
        <v>79</v>
      </c>
      <c r="FB7" s="88" t="s">
        <v>79</v>
      </c>
      <c r="FC7" s="88" t="s">
        <v>79</v>
      </c>
      <c r="FD7" s="88" t="s">
        <v>79</v>
      </c>
      <c r="FE7" s="88" t="s">
        <v>79</v>
      </c>
      <c r="FF7" s="88" t="s">
        <v>79</v>
      </c>
      <c r="FG7" s="88" t="s">
        <v>79</v>
      </c>
      <c r="FH7" s="88" t="s">
        <v>79</v>
      </c>
      <c r="FI7" s="88" t="s">
        <v>79</v>
      </c>
      <c r="FJ7" s="88" t="s">
        <v>79</v>
      </c>
      <c r="FK7" s="88" t="s">
        <v>79</v>
      </c>
      <c r="FL7" s="88" t="s">
        <v>79</v>
      </c>
      <c r="FM7" s="88" t="s">
        <v>79</v>
      </c>
      <c r="FN7" s="88" t="s">
        <v>79</v>
      </c>
      <c r="FO7" s="88" t="s">
        <v>79</v>
      </c>
      <c r="FP7" s="88" t="s">
        <v>79</v>
      </c>
      <c r="FQ7" s="88" t="s">
        <v>79</v>
      </c>
      <c r="FR7" s="88" t="s">
        <v>79</v>
      </c>
      <c r="FS7" s="88" t="s">
        <v>79</v>
      </c>
      <c r="FT7" s="88" t="s">
        <v>79</v>
      </c>
      <c r="FU7" s="88" t="s">
        <v>79</v>
      </c>
      <c r="FV7" s="88" t="s">
        <v>79</v>
      </c>
      <c r="FW7" s="88" t="s">
        <v>79</v>
      </c>
      <c r="FX7" s="88" t="s">
        <v>79</v>
      </c>
      <c r="FY7" s="88" t="s">
        <v>79</v>
      </c>
      <c r="FZ7" s="88" t="s">
        <v>79</v>
      </c>
      <c r="GA7" s="88" t="s">
        <v>79</v>
      </c>
      <c r="GB7" s="88" t="s">
        <v>79</v>
      </c>
      <c r="GC7" s="88" t="s">
        <v>79</v>
      </c>
      <c r="GD7" s="88" t="s">
        <v>79</v>
      </c>
      <c r="GE7" s="88" t="s">
        <v>79</v>
      </c>
      <c r="GF7" s="88" t="s">
        <v>79</v>
      </c>
      <c r="GG7" s="88" t="s">
        <v>79</v>
      </c>
      <c r="GH7" s="88" t="s">
        <v>79</v>
      </c>
      <c r="GI7" s="88" t="s">
        <v>79</v>
      </c>
      <c r="GJ7" s="88" t="s">
        <v>79</v>
      </c>
      <c r="GK7" s="88" t="s">
        <v>79</v>
      </c>
      <c r="GL7" s="88" t="s">
        <v>79</v>
      </c>
      <c r="GM7" s="88" t="s">
        <v>79</v>
      </c>
      <c r="GN7" s="88" t="s">
        <v>79</v>
      </c>
      <c r="GO7" s="88" t="s">
        <v>79</v>
      </c>
      <c r="GP7" s="88" t="s">
        <v>79</v>
      </c>
      <c r="GQ7" s="88" t="s">
        <v>79</v>
      </c>
      <c r="GR7" s="88" t="s">
        <v>79</v>
      </c>
      <c r="GS7" s="88" t="s">
        <v>79</v>
      </c>
      <c r="GT7" s="88" t="s">
        <v>79</v>
      </c>
      <c r="GU7" s="88" t="s">
        <v>79</v>
      </c>
      <c r="GV7" s="88" t="s">
        <v>79</v>
      </c>
      <c r="GW7" s="88" t="s">
        <v>79</v>
      </c>
      <c r="GX7" s="88" t="s">
        <v>79</v>
      </c>
      <c r="GY7" s="88" t="s">
        <v>79</v>
      </c>
      <c r="GZ7" s="88" t="s">
        <v>79</v>
      </c>
      <c r="HA7" s="88" t="s">
        <v>79</v>
      </c>
      <c r="HB7" s="88" t="s">
        <v>79</v>
      </c>
      <c r="HC7" s="88" t="s">
        <v>79</v>
      </c>
      <c r="HD7" s="88" t="s">
        <v>79</v>
      </c>
      <c r="HE7" s="88" t="s">
        <v>79</v>
      </c>
      <c r="HF7" s="88" t="s">
        <v>79</v>
      </c>
      <c r="HG7" s="88" t="s">
        <v>79</v>
      </c>
      <c r="HH7" s="88" t="s">
        <v>79</v>
      </c>
      <c r="HI7" s="88" t="s">
        <v>79</v>
      </c>
      <c r="HJ7" s="88" t="s">
        <v>79</v>
      </c>
      <c r="HK7" s="88" t="s">
        <v>79</v>
      </c>
      <c r="HL7" s="88" t="s">
        <v>79</v>
      </c>
      <c r="HM7" s="88" t="s">
        <v>79</v>
      </c>
      <c r="HN7" s="88" t="s">
        <v>79</v>
      </c>
      <c r="HO7" s="88" t="s">
        <v>79</v>
      </c>
      <c r="HP7" s="88" t="s">
        <v>79</v>
      </c>
      <c r="HQ7" s="88" t="s">
        <v>79</v>
      </c>
      <c r="HR7" s="88" t="s">
        <v>79</v>
      </c>
      <c r="HS7" s="88" t="s">
        <v>79</v>
      </c>
      <c r="HT7" s="88" t="s">
        <v>79</v>
      </c>
      <c r="HU7" s="88" t="s">
        <v>79</v>
      </c>
      <c r="HV7" s="88" t="s">
        <v>79</v>
      </c>
      <c r="HW7" s="88" t="s">
        <v>79</v>
      </c>
      <c r="HX7" s="88" t="s">
        <v>79</v>
      </c>
      <c r="HY7" s="88" t="s">
        <v>79</v>
      </c>
      <c r="HZ7" s="88" t="s">
        <v>79</v>
      </c>
      <c r="IA7" s="88" t="s">
        <v>79</v>
      </c>
      <c r="IB7" s="88" t="s">
        <v>79</v>
      </c>
      <c r="IC7" s="88" t="s">
        <v>79</v>
      </c>
      <c r="ID7" s="88" t="s">
        <v>79</v>
      </c>
      <c r="IE7" s="88" t="s">
        <v>79</v>
      </c>
      <c r="IF7" s="88" t="s">
        <v>79</v>
      </c>
      <c r="IG7" s="88" t="s">
        <v>79</v>
      </c>
      <c r="IH7" s="88" t="s">
        <v>79</v>
      </c>
      <c r="II7" s="88" t="s">
        <v>79</v>
      </c>
      <c r="IJ7" s="88" t="s">
        <v>79</v>
      </c>
      <c r="IK7" s="88" t="s">
        <v>79</v>
      </c>
      <c r="IL7" s="88" t="s">
        <v>79</v>
      </c>
      <c r="IM7" s="88" t="s">
        <v>79</v>
      </c>
      <c r="IN7" s="88" t="s">
        <v>79</v>
      </c>
      <c r="IO7" s="88" t="s">
        <v>79</v>
      </c>
      <c r="IP7" s="88" t="s">
        <v>79</v>
      </c>
      <c r="IQ7" s="88" t="s">
        <v>79</v>
      </c>
      <c r="IR7" s="88" t="s">
        <v>79</v>
      </c>
      <c r="IS7" s="88" t="s">
        <v>79</v>
      </c>
      <c r="IT7" s="88" t="s">
        <v>79</v>
      </c>
      <c r="IU7" s="88" t="s">
        <v>79</v>
      </c>
      <c r="IV7" s="88" t="s">
        <v>79</v>
      </c>
      <c r="IW7" s="88" t="s">
        <v>79</v>
      </c>
      <c r="IX7" s="88" t="s">
        <v>79</v>
      </c>
      <c r="IY7" s="88" t="s">
        <v>79</v>
      </c>
      <c r="IZ7" s="88" t="s">
        <v>79</v>
      </c>
      <c r="JA7" s="88" t="s">
        <v>79</v>
      </c>
      <c r="JB7" s="254" t="s">
        <v>126</v>
      </c>
      <c r="JC7" s="254"/>
      <c r="JD7" s="254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242" t="s">
        <v>115</v>
      </c>
      <c r="KU7" s="242"/>
      <c r="KV7" s="242"/>
      <c r="KW7" s="242"/>
      <c r="KX7" s="242"/>
      <c r="KY7" s="242"/>
    </row>
    <row r="8" spans="1:316" ht="15" customHeight="1" x14ac:dyDescent="0.25">
      <c r="D8" s="238" t="s">
        <v>2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40"/>
      <c r="P8" s="238" t="s">
        <v>14</v>
      </c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40"/>
      <c r="AB8" s="79" t="s">
        <v>62</v>
      </c>
      <c r="AC8" s="79" t="s">
        <v>62</v>
      </c>
      <c r="AD8" s="79" t="s">
        <v>62</v>
      </c>
      <c r="AE8" s="79" t="s">
        <v>62</v>
      </c>
      <c r="AF8" s="79" t="s">
        <v>62</v>
      </c>
      <c r="AG8" s="79" t="s">
        <v>63</v>
      </c>
      <c r="AH8" s="79" t="s">
        <v>63</v>
      </c>
      <c r="AI8" s="79" t="s">
        <v>63</v>
      </c>
      <c r="AJ8" s="79" t="s">
        <v>64</v>
      </c>
      <c r="AK8" s="79" t="s">
        <v>64</v>
      </c>
      <c r="AL8" s="79" t="s">
        <v>64</v>
      </c>
      <c r="AM8" s="23" t="s">
        <v>62</v>
      </c>
      <c r="AN8" s="23" t="s">
        <v>62</v>
      </c>
      <c r="AO8" s="23" t="s">
        <v>62</v>
      </c>
      <c r="AP8" s="23" t="s">
        <v>62</v>
      </c>
      <c r="AQ8" s="23" t="s">
        <v>62</v>
      </c>
      <c r="AR8" s="23" t="s">
        <v>62</v>
      </c>
      <c r="AS8" s="23" t="s">
        <v>62</v>
      </c>
      <c r="AT8" s="23" t="s">
        <v>62</v>
      </c>
      <c r="AU8" s="23" t="s">
        <v>62</v>
      </c>
      <c r="AV8" s="23" t="s">
        <v>62</v>
      </c>
      <c r="AW8" s="23" t="s">
        <v>62</v>
      </c>
      <c r="AX8" s="23" t="s">
        <v>62</v>
      </c>
      <c r="AY8" s="23" t="s">
        <v>62</v>
      </c>
      <c r="AZ8" s="23" t="s">
        <v>62</v>
      </c>
      <c r="BA8" s="23" t="s">
        <v>62</v>
      </c>
      <c r="BB8" s="23" t="s">
        <v>63</v>
      </c>
      <c r="BC8" s="23" t="s">
        <v>63</v>
      </c>
      <c r="BD8" s="23" t="s">
        <v>63</v>
      </c>
      <c r="BE8" s="23" t="s">
        <v>64</v>
      </c>
      <c r="BF8" s="23" t="s">
        <v>64</v>
      </c>
      <c r="BG8" s="23" t="s">
        <v>64</v>
      </c>
      <c r="BH8" s="23" t="s">
        <v>62</v>
      </c>
      <c r="BI8" s="23" t="s">
        <v>62</v>
      </c>
      <c r="BJ8" s="23" t="s">
        <v>62</v>
      </c>
      <c r="BK8" s="23" t="s">
        <v>62</v>
      </c>
      <c r="BL8" s="23" t="s">
        <v>62</v>
      </c>
      <c r="BM8" s="23" t="s">
        <v>62</v>
      </c>
      <c r="BN8" s="23" t="s">
        <v>62</v>
      </c>
      <c r="BO8" s="23" t="s">
        <v>62</v>
      </c>
      <c r="BP8" s="23" t="s">
        <v>62</v>
      </c>
      <c r="BQ8" s="23" t="s">
        <v>62</v>
      </c>
      <c r="BR8" s="23" t="s">
        <v>62</v>
      </c>
      <c r="BS8" s="23" t="s">
        <v>62</v>
      </c>
      <c r="BT8" s="23" t="s">
        <v>62</v>
      </c>
      <c r="BU8" s="23" t="s">
        <v>62</v>
      </c>
      <c r="BV8" s="23" t="s">
        <v>62</v>
      </c>
      <c r="BW8" s="23" t="s">
        <v>63</v>
      </c>
      <c r="BX8" s="23" t="s">
        <v>63</v>
      </c>
      <c r="BY8" s="23" t="s">
        <v>63</v>
      </c>
      <c r="BZ8" s="23" t="s">
        <v>64</v>
      </c>
      <c r="CA8" s="23" t="s">
        <v>64</v>
      </c>
      <c r="CB8" s="23" t="s">
        <v>64</v>
      </c>
      <c r="CC8" s="23" t="s">
        <v>62</v>
      </c>
      <c r="CD8" s="23" t="s">
        <v>62</v>
      </c>
      <c r="CE8" s="23" t="s">
        <v>62</v>
      </c>
      <c r="CF8" s="23" t="s">
        <v>62</v>
      </c>
      <c r="CG8" s="23" t="s">
        <v>62</v>
      </c>
      <c r="CH8" s="23" t="s">
        <v>62</v>
      </c>
      <c r="CI8" s="23" t="s">
        <v>62</v>
      </c>
      <c r="CJ8" s="23" t="s">
        <v>62</v>
      </c>
      <c r="CK8" s="23" t="s">
        <v>62</v>
      </c>
      <c r="CL8" s="23" t="s">
        <v>62</v>
      </c>
      <c r="CM8" s="23" t="s">
        <v>62</v>
      </c>
      <c r="CN8" s="23" t="s">
        <v>62</v>
      </c>
      <c r="CO8" s="23" t="s">
        <v>62</v>
      </c>
      <c r="CP8" s="23" t="s">
        <v>62</v>
      </c>
      <c r="CQ8" s="23" t="s">
        <v>62</v>
      </c>
      <c r="CR8" s="23" t="s">
        <v>62</v>
      </c>
      <c r="CS8" s="23" t="s">
        <v>62</v>
      </c>
      <c r="CT8" s="23" t="s">
        <v>62</v>
      </c>
      <c r="CU8" s="23" t="s">
        <v>62</v>
      </c>
      <c r="CV8" s="23" t="s">
        <v>62</v>
      </c>
      <c r="CW8" s="23" t="s">
        <v>62</v>
      </c>
      <c r="CX8" s="23" t="s">
        <v>62</v>
      </c>
      <c r="CY8" s="23" t="s">
        <v>62</v>
      </c>
      <c r="CZ8" s="23" t="s">
        <v>62</v>
      </c>
      <c r="DA8" s="23" t="s">
        <v>62</v>
      </c>
      <c r="DB8" s="23" t="s">
        <v>62</v>
      </c>
      <c r="DC8" s="23" t="s">
        <v>62</v>
      </c>
      <c r="DD8" s="23" t="s">
        <v>62</v>
      </c>
      <c r="DE8" s="23" t="s">
        <v>62</v>
      </c>
      <c r="DF8" s="23" t="s">
        <v>62</v>
      </c>
      <c r="DG8" s="23" t="s">
        <v>62</v>
      </c>
      <c r="DH8" s="23" t="s">
        <v>62</v>
      </c>
      <c r="DI8" s="23" t="s">
        <v>62</v>
      </c>
      <c r="DJ8" s="23" t="s">
        <v>62</v>
      </c>
      <c r="DK8" s="23" t="s">
        <v>62</v>
      </c>
      <c r="DL8" s="23" t="s">
        <v>62</v>
      </c>
      <c r="DM8" s="23" t="s">
        <v>62</v>
      </c>
      <c r="DN8" s="23" t="s">
        <v>62</v>
      </c>
      <c r="DO8" s="23" t="s">
        <v>62</v>
      </c>
      <c r="DP8" s="23" t="s">
        <v>62</v>
      </c>
      <c r="DQ8" s="23" t="s">
        <v>62</v>
      </c>
      <c r="DR8" s="23" t="s">
        <v>62</v>
      </c>
      <c r="DS8" s="23" t="s">
        <v>62</v>
      </c>
      <c r="DT8" s="23" t="s">
        <v>62</v>
      </c>
      <c r="DU8" s="23" t="s">
        <v>62</v>
      </c>
      <c r="DV8" s="23" t="s">
        <v>62</v>
      </c>
      <c r="DW8" s="23" t="s">
        <v>62</v>
      </c>
      <c r="DX8" s="23" t="s">
        <v>62</v>
      </c>
      <c r="DY8" s="23" t="s">
        <v>62</v>
      </c>
      <c r="DZ8" s="23" t="s">
        <v>62</v>
      </c>
      <c r="EA8" s="23" t="s">
        <v>62</v>
      </c>
      <c r="EB8" s="23" t="s">
        <v>62</v>
      </c>
      <c r="EC8" s="23" t="s">
        <v>62</v>
      </c>
      <c r="ED8" s="23" t="s">
        <v>62</v>
      </c>
      <c r="EE8" s="23" t="s">
        <v>62</v>
      </c>
      <c r="EF8" s="23" t="s">
        <v>62</v>
      </c>
      <c r="EG8" s="23" t="s">
        <v>62</v>
      </c>
      <c r="EH8" s="23"/>
      <c r="EI8" s="23" t="s">
        <v>62</v>
      </c>
      <c r="EJ8" s="23" t="s">
        <v>62</v>
      </c>
      <c r="EK8" s="23" t="s">
        <v>62</v>
      </c>
      <c r="EL8" s="23" t="s">
        <v>62</v>
      </c>
      <c r="EM8" s="23" t="s">
        <v>62</v>
      </c>
      <c r="EN8" s="23" t="s">
        <v>62</v>
      </c>
      <c r="EO8" s="23" t="s">
        <v>62</v>
      </c>
      <c r="EP8" s="23" t="s">
        <v>62</v>
      </c>
      <c r="EQ8" s="23" t="s">
        <v>62</v>
      </c>
      <c r="ER8" s="23" t="s">
        <v>62</v>
      </c>
      <c r="ES8" s="23" t="s">
        <v>62</v>
      </c>
      <c r="ET8" s="23" t="s">
        <v>62</v>
      </c>
      <c r="EU8" s="23" t="s">
        <v>62</v>
      </c>
      <c r="EV8" s="23" t="s">
        <v>62</v>
      </c>
      <c r="EW8" s="23" t="s">
        <v>62</v>
      </c>
      <c r="EX8" s="23" t="s">
        <v>62</v>
      </c>
      <c r="EY8" s="23" t="s">
        <v>62</v>
      </c>
      <c r="EZ8" s="23" t="s">
        <v>62</v>
      </c>
      <c r="FA8" s="23" t="s">
        <v>62</v>
      </c>
      <c r="FB8" s="23" t="s">
        <v>62</v>
      </c>
      <c r="FC8" s="23" t="s">
        <v>62</v>
      </c>
      <c r="FD8" s="23" t="s">
        <v>62</v>
      </c>
      <c r="FE8" s="23" t="s">
        <v>62</v>
      </c>
      <c r="FF8" s="23" t="s">
        <v>62</v>
      </c>
      <c r="FG8" s="23" t="s">
        <v>62</v>
      </c>
      <c r="FH8" s="23" t="s">
        <v>62</v>
      </c>
      <c r="FI8" s="23" t="s">
        <v>62</v>
      </c>
      <c r="FJ8" s="23" t="s">
        <v>62</v>
      </c>
      <c r="FK8" s="23" t="s">
        <v>62</v>
      </c>
      <c r="FL8" s="23" t="s">
        <v>62</v>
      </c>
      <c r="FM8" s="23" t="s">
        <v>62</v>
      </c>
      <c r="FN8" s="23" t="s">
        <v>62</v>
      </c>
      <c r="FO8" s="23" t="s">
        <v>62</v>
      </c>
      <c r="FP8" s="23" t="s">
        <v>62</v>
      </c>
      <c r="FQ8" s="23" t="s">
        <v>62</v>
      </c>
      <c r="FR8" s="23" t="s">
        <v>62</v>
      </c>
      <c r="FS8" s="23" t="s">
        <v>62</v>
      </c>
      <c r="FT8" s="23" t="s">
        <v>62</v>
      </c>
      <c r="FU8" s="23" t="s">
        <v>62</v>
      </c>
      <c r="FV8" s="23" t="s">
        <v>62</v>
      </c>
      <c r="FW8" s="23" t="s">
        <v>62</v>
      </c>
      <c r="FX8" s="23" t="s">
        <v>62</v>
      </c>
      <c r="FY8" s="23" t="s">
        <v>62</v>
      </c>
      <c r="FZ8" s="23" t="s">
        <v>62</v>
      </c>
      <c r="GA8" s="23" t="s">
        <v>62</v>
      </c>
      <c r="GB8" s="23" t="s">
        <v>62</v>
      </c>
      <c r="GC8" s="23" t="s">
        <v>62</v>
      </c>
      <c r="GD8" s="23" t="s">
        <v>62</v>
      </c>
      <c r="GE8" s="23" t="s">
        <v>62</v>
      </c>
      <c r="GF8" s="23" t="s">
        <v>62</v>
      </c>
      <c r="GG8" s="23" t="s">
        <v>62</v>
      </c>
      <c r="GH8" s="23" t="s">
        <v>62</v>
      </c>
      <c r="GI8" s="23" t="s">
        <v>62</v>
      </c>
      <c r="GJ8" s="23" t="s">
        <v>62</v>
      </c>
      <c r="GK8" s="23" t="s">
        <v>62</v>
      </c>
      <c r="GL8" s="23" t="s">
        <v>62</v>
      </c>
      <c r="GM8" s="23" t="s">
        <v>62</v>
      </c>
      <c r="GN8" s="23" t="s">
        <v>62</v>
      </c>
      <c r="GO8" s="23" t="s">
        <v>62</v>
      </c>
      <c r="GP8" s="23" t="s">
        <v>62</v>
      </c>
      <c r="GQ8" s="23" t="s">
        <v>62</v>
      </c>
      <c r="GR8" s="23" t="s">
        <v>62</v>
      </c>
      <c r="GS8" s="23" t="s">
        <v>62</v>
      </c>
      <c r="GT8" s="23" t="s">
        <v>62</v>
      </c>
      <c r="GU8" s="23" t="s">
        <v>62</v>
      </c>
      <c r="GV8" s="23" t="s">
        <v>62</v>
      </c>
      <c r="GW8" s="23" t="s">
        <v>62</v>
      </c>
      <c r="GX8" s="23" t="s">
        <v>62</v>
      </c>
      <c r="GY8" s="23" t="s">
        <v>62</v>
      </c>
      <c r="GZ8" s="23" t="s">
        <v>62</v>
      </c>
      <c r="HA8" s="23" t="s">
        <v>63</v>
      </c>
      <c r="HB8" s="23" t="s">
        <v>63</v>
      </c>
      <c r="HC8" s="23" t="s">
        <v>63</v>
      </c>
      <c r="HD8" s="23" t="s">
        <v>63</v>
      </c>
      <c r="HE8" s="23" t="s">
        <v>63</v>
      </c>
      <c r="HF8" s="23" t="s">
        <v>63</v>
      </c>
      <c r="HG8" s="23" t="s">
        <v>63</v>
      </c>
      <c r="HH8" s="23" t="s">
        <v>63</v>
      </c>
      <c r="HI8" s="23" t="s">
        <v>63</v>
      </c>
      <c r="HJ8" s="23" t="s">
        <v>63</v>
      </c>
      <c r="HK8" s="23" t="s">
        <v>63</v>
      </c>
      <c r="HL8" s="23" t="s">
        <v>63</v>
      </c>
      <c r="HM8" s="23" t="s">
        <v>63</v>
      </c>
      <c r="HN8" s="23" t="s">
        <v>63</v>
      </c>
      <c r="HO8" s="23" t="s">
        <v>63</v>
      </c>
      <c r="HP8" s="23" t="s">
        <v>63</v>
      </c>
      <c r="HQ8" s="23" t="s">
        <v>63</v>
      </c>
      <c r="HR8" s="23" t="s">
        <v>63</v>
      </c>
      <c r="HS8" s="23" t="s">
        <v>63</v>
      </c>
      <c r="HT8" s="23" t="s">
        <v>63</v>
      </c>
      <c r="HU8" s="23" t="s">
        <v>63</v>
      </c>
      <c r="HV8" s="23" t="s">
        <v>63</v>
      </c>
      <c r="HW8" s="23" t="s">
        <v>63</v>
      </c>
      <c r="HX8" s="23" t="s">
        <v>63</v>
      </c>
      <c r="HY8" s="23" t="s">
        <v>63</v>
      </c>
      <c r="HZ8" s="23" t="s">
        <v>63</v>
      </c>
      <c r="IA8" s="23" t="s">
        <v>63</v>
      </c>
      <c r="IB8" s="23" t="s">
        <v>63</v>
      </c>
      <c r="IC8" s="23" t="s">
        <v>63</v>
      </c>
      <c r="ID8" s="23" t="s">
        <v>64</v>
      </c>
      <c r="IE8" s="23" t="s">
        <v>64</v>
      </c>
      <c r="IF8" s="23" t="s">
        <v>64</v>
      </c>
      <c r="IG8" s="23" t="s">
        <v>64</v>
      </c>
      <c r="IH8" s="23" t="s">
        <v>64</v>
      </c>
      <c r="II8" s="23" t="s">
        <v>64</v>
      </c>
      <c r="IJ8" s="23" t="s">
        <v>64</v>
      </c>
      <c r="IK8" s="23" t="s">
        <v>64</v>
      </c>
      <c r="IL8" s="23" t="s">
        <v>64</v>
      </c>
      <c r="IM8" s="23" t="s">
        <v>64</v>
      </c>
      <c r="IN8" s="23" t="s">
        <v>64</v>
      </c>
      <c r="IO8" s="23" t="s">
        <v>64</v>
      </c>
      <c r="IP8" s="23" t="s">
        <v>64</v>
      </c>
      <c r="IQ8" s="23" t="s">
        <v>64</v>
      </c>
      <c r="IR8" s="23" t="s">
        <v>64</v>
      </c>
      <c r="IS8" s="23" t="s">
        <v>64</v>
      </c>
      <c r="IT8" s="23" t="s">
        <v>64</v>
      </c>
      <c r="IU8" s="23" t="s">
        <v>64</v>
      </c>
      <c r="IV8" s="23" t="s">
        <v>64</v>
      </c>
      <c r="IW8" s="23" t="s">
        <v>64</v>
      </c>
      <c r="IX8" s="23" t="s">
        <v>64</v>
      </c>
      <c r="IY8" s="23" t="s">
        <v>64</v>
      </c>
      <c r="IZ8" s="23" t="s">
        <v>64</v>
      </c>
      <c r="JA8" s="23" t="s">
        <v>64</v>
      </c>
      <c r="JB8" s="254"/>
      <c r="JC8" s="254"/>
      <c r="JD8" s="254"/>
      <c r="JE8" s="95"/>
      <c r="JF8" s="238" t="s">
        <v>83</v>
      </c>
      <c r="JG8" s="238"/>
      <c r="JH8" s="238"/>
      <c r="JI8" s="238"/>
      <c r="JJ8" s="238" t="s">
        <v>84</v>
      </c>
      <c r="JK8" s="238"/>
      <c r="JL8" s="238"/>
      <c r="JM8" s="238"/>
      <c r="JN8" s="238" t="s">
        <v>85</v>
      </c>
      <c r="JO8" s="238"/>
      <c r="JP8" s="238"/>
      <c r="JQ8" s="238"/>
      <c r="JR8" s="238" t="s">
        <v>86</v>
      </c>
      <c r="JS8" s="238"/>
      <c r="JT8" s="238"/>
      <c r="JU8" s="238"/>
      <c r="JV8" s="238" t="s">
        <v>87</v>
      </c>
      <c r="JW8" s="238"/>
      <c r="JX8" s="238"/>
      <c r="JY8" s="238"/>
      <c r="JZ8" s="238" t="s">
        <v>88</v>
      </c>
      <c r="KA8" s="238"/>
      <c r="KB8" s="238"/>
      <c r="KC8" s="238"/>
      <c r="KD8" s="238" t="s">
        <v>89</v>
      </c>
      <c r="KE8" s="238"/>
      <c r="KF8" s="238"/>
      <c r="KG8" s="238"/>
      <c r="KH8" s="238" t="s">
        <v>90</v>
      </c>
      <c r="KI8" s="238"/>
      <c r="KJ8" s="238"/>
      <c r="KK8" s="238"/>
      <c r="KL8" s="238" t="s">
        <v>102</v>
      </c>
      <c r="KM8" s="238"/>
      <c r="KN8" s="238"/>
      <c r="KO8" s="238"/>
      <c r="KP8" s="238" t="s">
        <v>101</v>
      </c>
      <c r="KQ8" s="238"/>
      <c r="KR8" s="238"/>
      <c r="KS8" s="238"/>
      <c r="KT8" s="56">
        <v>0.06</v>
      </c>
      <c r="KU8" s="57">
        <v>0.3</v>
      </c>
      <c r="KV8" s="58">
        <v>0.13</v>
      </c>
      <c r="KW8" s="59">
        <v>0.26</v>
      </c>
      <c r="KX8" s="60">
        <v>0.11</v>
      </c>
      <c r="KY8" s="97">
        <v>0.14000000000000001</v>
      </c>
      <c r="KZ8" s="61">
        <v>0.8</v>
      </c>
      <c r="LA8" s="62">
        <v>0.05</v>
      </c>
      <c r="LB8" s="63">
        <v>0.15</v>
      </c>
    </row>
    <row r="9" spans="1:316" ht="76.5" x14ac:dyDescent="0.25">
      <c r="A9" s="30" t="s">
        <v>61</v>
      </c>
      <c r="B9" s="30" t="s">
        <v>0</v>
      </c>
      <c r="C9" s="20" t="s">
        <v>55</v>
      </c>
      <c r="D9" s="30" t="s">
        <v>3</v>
      </c>
      <c r="E9" s="30" t="s">
        <v>4</v>
      </c>
      <c r="F9" s="30" t="s">
        <v>56</v>
      </c>
      <c r="G9" s="30" t="s">
        <v>57</v>
      </c>
      <c r="H9" s="30" t="s">
        <v>6</v>
      </c>
      <c r="I9" s="30" t="s">
        <v>8</v>
      </c>
      <c r="J9" s="30" t="s">
        <v>9</v>
      </c>
      <c r="K9" s="30" t="s">
        <v>10</v>
      </c>
      <c r="L9" s="30" t="s">
        <v>11</v>
      </c>
      <c r="M9" s="30" t="s">
        <v>12</v>
      </c>
      <c r="N9" s="30" t="s">
        <v>13</v>
      </c>
      <c r="O9" s="30" t="s">
        <v>94</v>
      </c>
      <c r="P9" s="30" t="s">
        <v>15</v>
      </c>
      <c r="Q9" s="30" t="s">
        <v>58</v>
      </c>
      <c r="R9" s="30" t="s">
        <v>17</v>
      </c>
      <c r="S9" s="30" t="s">
        <v>95</v>
      </c>
      <c r="T9" s="30" t="s">
        <v>18</v>
      </c>
      <c r="U9" s="30" t="s">
        <v>19</v>
      </c>
      <c r="V9" s="30" t="s">
        <v>108</v>
      </c>
      <c r="W9" s="30" t="s">
        <v>59</v>
      </c>
      <c r="X9" s="30" t="s">
        <v>60</v>
      </c>
      <c r="Y9" s="30" t="s">
        <v>22</v>
      </c>
      <c r="Z9" s="30" t="s">
        <v>23</v>
      </c>
      <c r="AA9" s="30" t="s">
        <v>109</v>
      </c>
      <c r="AB9" s="29" t="s">
        <v>233</v>
      </c>
      <c r="AC9" s="29" t="s">
        <v>269</v>
      </c>
      <c r="AD9" s="29" t="s">
        <v>270</v>
      </c>
      <c r="AE9" s="29" t="s">
        <v>271</v>
      </c>
      <c r="AF9" s="29" t="s">
        <v>272</v>
      </c>
      <c r="AG9" s="29" t="s">
        <v>273</v>
      </c>
      <c r="AH9" s="29" t="s">
        <v>274</v>
      </c>
      <c r="AI9" s="29" t="s">
        <v>275</v>
      </c>
      <c r="AJ9" s="29" t="s">
        <v>276</v>
      </c>
      <c r="AK9" s="29" t="s">
        <v>277</v>
      </c>
      <c r="AL9" s="29" t="s">
        <v>278</v>
      </c>
      <c r="AM9" s="35" t="s">
        <v>134</v>
      </c>
      <c r="AN9" s="35" t="s">
        <v>234</v>
      </c>
      <c r="AO9" s="35" t="s">
        <v>326</v>
      </c>
      <c r="AP9" s="35" t="s">
        <v>327</v>
      </c>
      <c r="AQ9" s="35" t="s">
        <v>335</v>
      </c>
      <c r="AR9" s="35" t="s">
        <v>131</v>
      </c>
      <c r="AS9" s="35" t="s">
        <v>132</v>
      </c>
      <c r="AT9" s="35" t="s">
        <v>133</v>
      </c>
      <c r="AU9" s="35" t="s">
        <v>266</v>
      </c>
      <c r="AV9" s="35" t="s">
        <v>236</v>
      </c>
      <c r="AW9" s="35" t="s">
        <v>237</v>
      </c>
      <c r="AX9" s="35" t="s">
        <v>338</v>
      </c>
      <c r="AY9" s="35" t="s">
        <v>271</v>
      </c>
      <c r="AZ9" s="35" t="s">
        <v>280</v>
      </c>
      <c r="BA9" s="35" t="s">
        <v>279</v>
      </c>
      <c r="BB9" s="35" t="s">
        <v>273</v>
      </c>
      <c r="BC9" s="35" t="s">
        <v>274</v>
      </c>
      <c r="BD9" s="35" t="s">
        <v>275</v>
      </c>
      <c r="BE9" s="35" t="s">
        <v>276</v>
      </c>
      <c r="BF9" s="35" t="s">
        <v>277</v>
      </c>
      <c r="BG9" s="35" t="s">
        <v>278</v>
      </c>
      <c r="BH9" s="37" t="s">
        <v>134</v>
      </c>
      <c r="BI9" s="37" t="s">
        <v>234</v>
      </c>
      <c r="BJ9" s="37" t="s">
        <v>326</v>
      </c>
      <c r="BK9" s="37" t="s">
        <v>327</v>
      </c>
      <c r="BL9" s="37" t="s">
        <v>335</v>
      </c>
      <c r="BM9" s="37" t="s">
        <v>131</v>
      </c>
      <c r="BN9" s="37" t="s">
        <v>132</v>
      </c>
      <c r="BO9" s="37" t="s">
        <v>133</v>
      </c>
      <c r="BP9" s="37" t="s">
        <v>266</v>
      </c>
      <c r="BQ9" s="37" t="s">
        <v>236</v>
      </c>
      <c r="BR9" s="37" t="s">
        <v>237</v>
      </c>
      <c r="BS9" s="37" t="s">
        <v>338</v>
      </c>
      <c r="BT9" s="37" t="s">
        <v>271</v>
      </c>
      <c r="BU9" s="37" t="s">
        <v>280</v>
      </c>
      <c r="BV9" s="37" t="s">
        <v>279</v>
      </c>
      <c r="BW9" s="37" t="s">
        <v>273</v>
      </c>
      <c r="BX9" s="37" t="s">
        <v>274</v>
      </c>
      <c r="BY9" s="37" t="s">
        <v>275</v>
      </c>
      <c r="BZ9" s="37" t="s">
        <v>276</v>
      </c>
      <c r="CA9" s="37" t="s">
        <v>277</v>
      </c>
      <c r="CB9" s="37" t="s">
        <v>278</v>
      </c>
      <c r="CC9" s="36" t="s">
        <v>161</v>
      </c>
      <c r="CD9" s="36" t="s">
        <v>162</v>
      </c>
      <c r="CE9" s="36" t="s">
        <v>163</v>
      </c>
      <c r="CF9" s="36" t="s">
        <v>164</v>
      </c>
      <c r="CG9" s="36" t="s">
        <v>165</v>
      </c>
      <c r="CH9" s="36" t="s">
        <v>166</v>
      </c>
      <c r="CI9" s="36" t="s">
        <v>167</v>
      </c>
      <c r="CJ9" s="36" t="s">
        <v>168</v>
      </c>
      <c r="CK9" s="36" t="s">
        <v>169</v>
      </c>
      <c r="CL9" s="36" t="s">
        <v>170</v>
      </c>
      <c r="CM9" s="36" t="s">
        <v>171</v>
      </c>
      <c r="CN9" s="36" t="s">
        <v>172</v>
      </c>
      <c r="CO9" s="36" t="s">
        <v>173</v>
      </c>
      <c r="CP9" s="36" t="s">
        <v>174</v>
      </c>
      <c r="CQ9" s="36" t="s">
        <v>175</v>
      </c>
      <c r="CR9" s="36" t="s">
        <v>176</v>
      </c>
      <c r="CS9" s="36" t="s">
        <v>238</v>
      </c>
      <c r="CT9" s="36" t="s">
        <v>177</v>
      </c>
      <c r="CU9" s="36" t="s">
        <v>178</v>
      </c>
      <c r="CV9" s="36" t="s">
        <v>179</v>
      </c>
      <c r="CW9" s="36" t="s">
        <v>180</v>
      </c>
      <c r="CX9" s="36" t="s">
        <v>282</v>
      </c>
      <c r="CY9" s="36" t="s">
        <v>283</v>
      </c>
      <c r="CZ9" s="36" t="s">
        <v>328</v>
      </c>
      <c r="DA9" s="36" t="s">
        <v>329</v>
      </c>
      <c r="DB9" s="36" t="s">
        <v>330</v>
      </c>
      <c r="DC9" s="36" t="s">
        <v>331</v>
      </c>
      <c r="DD9" s="36" t="s">
        <v>332</v>
      </c>
      <c r="DE9" s="36" t="s">
        <v>181</v>
      </c>
      <c r="DF9" s="36" t="s">
        <v>182</v>
      </c>
      <c r="DG9" s="36" t="s">
        <v>183</v>
      </c>
      <c r="DH9" s="36" t="s">
        <v>184</v>
      </c>
      <c r="DI9" s="36" t="s">
        <v>239</v>
      </c>
      <c r="DJ9" s="36" t="s">
        <v>240</v>
      </c>
      <c r="DK9" s="36" t="s">
        <v>241</v>
      </c>
      <c r="DL9" s="36" t="s">
        <v>242</v>
      </c>
      <c r="DM9" s="36" t="s">
        <v>243</v>
      </c>
      <c r="DN9" s="36" t="s">
        <v>244</v>
      </c>
      <c r="DO9" s="36" t="s">
        <v>245</v>
      </c>
      <c r="DP9" s="36" t="s">
        <v>246</v>
      </c>
      <c r="DQ9" s="36" t="s">
        <v>333</v>
      </c>
      <c r="DR9" s="36" t="s">
        <v>334</v>
      </c>
      <c r="DS9" s="36" t="s">
        <v>185</v>
      </c>
      <c r="DT9" s="36" t="s">
        <v>186</v>
      </c>
      <c r="DU9" s="36" t="s">
        <v>187</v>
      </c>
      <c r="DV9" s="36" t="s">
        <v>188</v>
      </c>
      <c r="DW9" s="36" t="s">
        <v>152</v>
      </c>
      <c r="DX9" s="36" t="s">
        <v>153</v>
      </c>
      <c r="DY9" s="36" t="s">
        <v>154</v>
      </c>
      <c r="DZ9" s="36" t="s">
        <v>155</v>
      </c>
      <c r="EA9" s="36" t="s">
        <v>156</v>
      </c>
      <c r="EB9" s="36" t="s">
        <v>157</v>
      </c>
      <c r="EC9" s="36" t="s">
        <v>284</v>
      </c>
      <c r="ED9" s="36" t="s">
        <v>158</v>
      </c>
      <c r="EE9" s="36" t="s">
        <v>159</v>
      </c>
      <c r="EF9" s="36" t="s">
        <v>160</v>
      </c>
      <c r="EG9" s="36" t="s">
        <v>247</v>
      </c>
      <c r="EH9" s="26" t="s">
        <v>50</v>
      </c>
      <c r="EI9" s="36" t="s">
        <v>189</v>
      </c>
      <c r="EJ9" s="36" t="s">
        <v>190</v>
      </c>
      <c r="EK9" s="36" t="s">
        <v>191</v>
      </c>
      <c r="EL9" s="36" t="s">
        <v>192</v>
      </c>
      <c r="EM9" s="36" t="s">
        <v>193</v>
      </c>
      <c r="EN9" s="36" t="s">
        <v>194</v>
      </c>
      <c r="EO9" s="36" t="s">
        <v>195</v>
      </c>
      <c r="EP9" s="36" t="s">
        <v>196</v>
      </c>
      <c r="EQ9" s="36" t="s">
        <v>197</v>
      </c>
      <c r="ER9" s="36" t="s">
        <v>198</v>
      </c>
      <c r="ES9" s="36" t="s">
        <v>199</v>
      </c>
      <c r="ET9" s="36" t="s">
        <v>200</v>
      </c>
      <c r="EU9" s="36" t="s">
        <v>201</v>
      </c>
      <c r="EV9" s="36" t="s">
        <v>248</v>
      </c>
      <c r="EW9" s="36" t="s">
        <v>249</v>
      </c>
      <c r="EX9" s="36" t="s">
        <v>250</v>
      </c>
      <c r="EY9" s="36" t="s">
        <v>251</v>
      </c>
      <c r="EZ9" s="36" t="s">
        <v>202</v>
      </c>
      <c r="FA9" s="36" t="s">
        <v>203</v>
      </c>
      <c r="FB9" s="36" t="s">
        <v>204</v>
      </c>
      <c r="FC9" s="36" t="s">
        <v>205</v>
      </c>
      <c r="FD9" s="36" t="s">
        <v>206</v>
      </c>
      <c r="FE9" s="36" t="s">
        <v>207</v>
      </c>
      <c r="FF9" s="36" t="s">
        <v>252</v>
      </c>
      <c r="FG9" s="36" t="s">
        <v>253</v>
      </c>
      <c r="FH9" s="36" t="s">
        <v>254</v>
      </c>
      <c r="FI9" s="36" t="s">
        <v>285</v>
      </c>
      <c r="FJ9" s="36" t="s">
        <v>336</v>
      </c>
      <c r="FK9" s="36" t="s">
        <v>208</v>
      </c>
      <c r="FL9" s="36" t="s">
        <v>209</v>
      </c>
      <c r="FM9" s="36" t="s">
        <v>210</v>
      </c>
      <c r="FN9" s="36" t="s">
        <v>211</v>
      </c>
      <c r="FO9" s="36" t="s">
        <v>212</v>
      </c>
      <c r="FP9" s="36" t="s">
        <v>213</v>
      </c>
      <c r="FQ9" s="36" t="s">
        <v>255</v>
      </c>
      <c r="FR9" s="36" t="s">
        <v>256</v>
      </c>
      <c r="FS9" s="36" t="s">
        <v>257</v>
      </c>
      <c r="FT9" s="36" t="s">
        <v>214</v>
      </c>
      <c r="FU9" s="36" t="s">
        <v>215</v>
      </c>
      <c r="FV9" s="36" t="s">
        <v>216</v>
      </c>
      <c r="FW9" s="36" t="s">
        <v>217</v>
      </c>
      <c r="FX9" s="36" t="s">
        <v>218</v>
      </c>
      <c r="FY9" s="36" t="s">
        <v>219</v>
      </c>
      <c r="FZ9" s="36" t="s">
        <v>258</v>
      </c>
      <c r="GA9" s="36" t="s">
        <v>260</v>
      </c>
      <c r="GB9" s="36" t="s">
        <v>261</v>
      </c>
      <c r="GC9" s="36" t="s">
        <v>286</v>
      </c>
      <c r="GD9" s="36" t="s">
        <v>287</v>
      </c>
      <c r="GE9" s="36" t="s">
        <v>259</v>
      </c>
      <c r="GF9" s="36" t="s">
        <v>262</v>
      </c>
      <c r="GG9" s="36" t="s">
        <v>263</v>
      </c>
      <c r="GH9" s="36" t="s">
        <v>337</v>
      </c>
      <c r="GI9" s="36" t="s">
        <v>288</v>
      </c>
      <c r="GJ9" s="36" t="s">
        <v>289</v>
      </c>
      <c r="GK9" s="36" t="s">
        <v>290</v>
      </c>
      <c r="GL9" s="36" t="s">
        <v>291</v>
      </c>
      <c r="GM9" s="36" t="s">
        <v>292</v>
      </c>
      <c r="GN9" s="36" t="s">
        <v>293</v>
      </c>
      <c r="GO9" s="36" t="s">
        <v>294</v>
      </c>
      <c r="GP9" s="36" t="s">
        <v>295</v>
      </c>
      <c r="GQ9" s="36" t="s">
        <v>296</v>
      </c>
      <c r="GR9" s="36" t="s">
        <v>297</v>
      </c>
      <c r="GS9" s="36" t="s">
        <v>298</v>
      </c>
      <c r="GT9" s="36" t="s">
        <v>299</v>
      </c>
      <c r="GU9" s="36" t="s">
        <v>300</v>
      </c>
      <c r="GV9" s="36" t="s">
        <v>301</v>
      </c>
      <c r="GW9" s="36" t="s">
        <v>302</v>
      </c>
      <c r="GX9" s="36" t="s">
        <v>303</v>
      </c>
      <c r="GY9" s="36" t="s">
        <v>304</v>
      </c>
      <c r="GZ9" s="36" t="s">
        <v>305</v>
      </c>
      <c r="HA9" s="36" t="s">
        <v>220</v>
      </c>
      <c r="HB9" s="36" t="s">
        <v>221</v>
      </c>
      <c r="HC9" s="36" t="s">
        <v>222</v>
      </c>
      <c r="HD9" s="36" t="s">
        <v>223</v>
      </c>
      <c r="HE9" s="36" t="s">
        <v>224</v>
      </c>
      <c r="HF9" s="36" t="s">
        <v>225</v>
      </c>
      <c r="HG9" s="36" t="s">
        <v>226</v>
      </c>
      <c r="HH9" s="36" t="s">
        <v>317</v>
      </c>
      <c r="HI9" s="36" t="s">
        <v>318</v>
      </c>
      <c r="HJ9" s="36" t="s">
        <v>319</v>
      </c>
      <c r="HK9" s="36" t="s">
        <v>320</v>
      </c>
      <c r="HL9" s="36" t="s">
        <v>321</v>
      </c>
      <c r="HM9" s="36" t="s">
        <v>306</v>
      </c>
      <c r="HN9" s="36" t="s">
        <v>307</v>
      </c>
      <c r="HO9" s="36" t="s">
        <v>308</v>
      </c>
      <c r="HP9" s="36" t="s">
        <v>309</v>
      </c>
      <c r="HQ9" s="36" t="s">
        <v>310</v>
      </c>
      <c r="HR9" s="36" t="s">
        <v>311</v>
      </c>
      <c r="HS9" s="36" t="s">
        <v>312</v>
      </c>
      <c r="HT9" s="36" t="s">
        <v>313</v>
      </c>
      <c r="HU9" s="36" t="s">
        <v>314</v>
      </c>
      <c r="HV9" s="36" t="s">
        <v>315</v>
      </c>
      <c r="HW9" s="36" t="s">
        <v>316</v>
      </c>
      <c r="HX9" s="36" t="s">
        <v>103</v>
      </c>
      <c r="HY9" s="36" t="s">
        <v>104</v>
      </c>
      <c r="HZ9" s="36" t="s">
        <v>105</v>
      </c>
      <c r="IA9" s="36" t="s">
        <v>106</v>
      </c>
      <c r="IB9" s="36" t="s">
        <v>107</v>
      </c>
      <c r="IC9" s="36" t="s">
        <v>227</v>
      </c>
      <c r="ID9" s="36" t="s">
        <v>146</v>
      </c>
      <c r="IE9" s="36" t="s">
        <v>147</v>
      </c>
      <c r="IF9" s="36" t="s">
        <v>148</v>
      </c>
      <c r="IG9" s="36" t="s">
        <v>149</v>
      </c>
      <c r="IH9" s="36" t="s">
        <v>150</v>
      </c>
      <c r="II9" s="36" t="s">
        <v>80</v>
      </c>
      <c r="IJ9" s="36" t="s">
        <v>81</v>
      </c>
      <c r="IK9" s="36" t="s">
        <v>151</v>
      </c>
      <c r="IL9" s="36" t="s">
        <v>141</v>
      </c>
      <c r="IM9" s="36" t="s">
        <v>142</v>
      </c>
      <c r="IN9" s="36" t="s">
        <v>143</v>
      </c>
      <c r="IO9" s="36" t="s">
        <v>144</v>
      </c>
      <c r="IP9" s="36" t="s">
        <v>145</v>
      </c>
      <c r="IQ9" s="36" t="s">
        <v>264</v>
      </c>
      <c r="IR9" s="36" t="s">
        <v>265</v>
      </c>
      <c r="IS9" s="36" t="s">
        <v>322</v>
      </c>
      <c r="IT9" s="36" t="s">
        <v>323</v>
      </c>
      <c r="IU9" s="36" t="s">
        <v>324</v>
      </c>
      <c r="IV9" s="36" t="s">
        <v>135</v>
      </c>
      <c r="IW9" s="36" t="s">
        <v>136</v>
      </c>
      <c r="IX9" s="36" t="s">
        <v>137</v>
      </c>
      <c r="IY9" s="36" t="s">
        <v>138</v>
      </c>
      <c r="IZ9" s="36" t="s">
        <v>139</v>
      </c>
      <c r="JA9" s="36" t="s">
        <v>140</v>
      </c>
      <c r="JB9" s="30" t="s">
        <v>127</v>
      </c>
      <c r="JC9" s="30" t="s">
        <v>128</v>
      </c>
      <c r="JD9" s="30" t="s">
        <v>129</v>
      </c>
      <c r="JE9" s="30" t="s">
        <v>82</v>
      </c>
      <c r="JF9" s="30" t="s">
        <v>73</v>
      </c>
      <c r="JG9" s="30" t="s">
        <v>65</v>
      </c>
      <c r="JH9" s="30" t="s">
        <v>67</v>
      </c>
      <c r="JI9" s="30" t="s">
        <v>68</v>
      </c>
      <c r="JJ9" s="30" t="s">
        <v>74</v>
      </c>
      <c r="JK9" s="30" t="s">
        <v>65</v>
      </c>
      <c r="JL9" s="30" t="s">
        <v>67</v>
      </c>
      <c r="JM9" s="30" t="s">
        <v>68</v>
      </c>
      <c r="JN9" s="30" t="s">
        <v>75</v>
      </c>
      <c r="JO9" s="30" t="s">
        <v>65</v>
      </c>
      <c r="JP9" s="30" t="s">
        <v>67</v>
      </c>
      <c r="JQ9" s="30" t="s">
        <v>68</v>
      </c>
      <c r="JR9" s="30" t="s">
        <v>76</v>
      </c>
      <c r="JS9" s="30" t="s">
        <v>65</v>
      </c>
      <c r="JT9" s="30" t="s">
        <v>67</v>
      </c>
      <c r="JU9" s="30" t="s">
        <v>68</v>
      </c>
      <c r="JV9" s="30" t="s">
        <v>73</v>
      </c>
      <c r="JW9" s="30" t="s">
        <v>65</v>
      </c>
      <c r="JX9" s="30" t="s">
        <v>69</v>
      </c>
      <c r="JY9" s="30" t="s">
        <v>68</v>
      </c>
      <c r="JZ9" s="30" t="s">
        <v>74</v>
      </c>
      <c r="KA9" s="30" t="s">
        <v>65</v>
      </c>
      <c r="KB9" s="30" t="s">
        <v>69</v>
      </c>
      <c r="KC9" s="30" t="s">
        <v>68</v>
      </c>
      <c r="KD9" s="30" t="s">
        <v>75</v>
      </c>
      <c r="KE9" s="30" t="s">
        <v>65</v>
      </c>
      <c r="KF9" s="30" t="s">
        <v>69</v>
      </c>
      <c r="KG9" s="30" t="s">
        <v>68</v>
      </c>
      <c r="KH9" s="30" t="s">
        <v>76</v>
      </c>
      <c r="KI9" s="30" t="s">
        <v>65</v>
      </c>
      <c r="KJ9" s="30" t="s">
        <v>69</v>
      </c>
      <c r="KK9" s="30" t="s">
        <v>68</v>
      </c>
      <c r="KL9" s="30" t="s">
        <v>99</v>
      </c>
      <c r="KM9" s="30" t="s">
        <v>65</v>
      </c>
      <c r="KN9" s="30" t="s">
        <v>69</v>
      </c>
      <c r="KO9" s="30" t="s">
        <v>68</v>
      </c>
      <c r="KP9" s="30" t="s">
        <v>100</v>
      </c>
      <c r="KQ9" s="30" t="s">
        <v>65</v>
      </c>
      <c r="KR9" s="30" t="s">
        <v>69</v>
      </c>
      <c r="KS9" s="30" t="s">
        <v>68</v>
      </c>
      <c r="KT9" s="64" t="s">
        <v>342</v>
      </c>
      <c r="KU9" s="65" t="s">
        <v>339</v>
      </c>
      <c r="KV9" s="66" t="s">
        <v>340</v>
      </c>
      <c r="KW9" s="67" t="s">
        <v>341</v>
      </c>
      <c r="KX9" s="35" t="s">
        <v>230</v>
      </c>
      <c r="KY9" s="96" t="s">
        <v>281</v>
      </c>
      <c r="KZ9" s="68" t="s">
        <v>116</v>
      </c>
      <c r="LA9" s="69" t="s">
        <v>117</v>
      </c>
      <c r="LB9" s="70" t="s">
        <v>118</v>
      </c>
      <c r="LC9" s="90" t="s">
        <v>119</v>
      </c>
      <c r="LD9" s="91" t="s">
        <v>120</v>
      </c>
    </row>
    <row r="10" spans="1:316" ht="120" customHeight="1" x14ac:dyDescent="0.25">
      <c r="A10" s="25">
        <f>+Registro!C1</f>
        <v>0</v>
      </c>
      <c r="B10" s="24">
        <f>+Registro!E1</f>
        <v>0</v>
      </c>
      <c r="C10" s="47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+Registro!I70</f>
        <v>Valide todas las variables</v>
      </c>
      <c r="AD10" s="24" t="str">
        <f>+Registro!I134</f>
        <v>Valide todas las variables</v>
      </c>
      <c r="AE10" s="24" t="str">
        <f>+Registro!I143</f>
        <v>Valide todas las variables</v>
      </c>
      <c r="AF10" s="24" t="str">
        <f>+Registro!I152</f>
        <v>Valide todas las variables</v>
      </c>
      <c r="AG10" s="24" t="str">
        <f>+Registro!I167</f>
        <v>Valide todas las variables</v>
      </c>
      <c r="AH10" s="24" t="str">
        <f>+Registro!I180</f>
        <v>Valide todas las variables</v>
      </c>
      <c r="AI10" s="24" t="str">
        <f>+Registro!I192</f>
        <v>Valide todas las variables</v>
      </c>
      <c r="AJ10" s="24" t="str">
        <f>+Registro!I200</f>
        <v>Valide todas las variables</v>
      </c>
      <c r="AK10" s="24" t="str">
        <f>+Registro!I206</f>
        <v>Valide todas las variables</v>
      </c>
      <c r="AL10" s="24" t="str">
        <f>+Registro!I220</f>
        <v>Valide todas las variables</v>
      </c>
      <c r="AM10" s="24" t="str">
        <f>+Registro!D20</f>
        <v>Valide todos los criterios</v>
      </c>
      <c r="AN10" s="24" t="str">
        <f>+Registro!D31</f>
        <v>Valide todos los criterios</v>
      </c>
      <c r="AO10" s="24" t="str">
        <f>+Registro!D38</f>
        <v>Valide todos los criterios</v>
      </c>
      <c r="AP10" s="24" t="str">
        <f>+Registro!D50</f>
        <v>Valide todos los criterios</v>
      </c>
      <c r="AQ10" s="24" t="str">
        <f>+Registro!D65</f>
        <v>Valide todos los criterios</v>
      </c>
      <c r="AR10" s="24" t="str">
        <f>+Registro!D71</f>
        <v>Valide todos los criterios</v>
      </c>
      <c r="AS10" s="24" t="str">
        <f>+Registro!D78</f>
        <v>Valide todos los criterios</v>
      </c>
      <c r="AT10" s="24" t="str">
        <f>+Registro!D82</f>
        <v>Valide todos los criterios</v>
      </c>
      <c r="AU10" s="24" t="str">
        <f>+Registro!D99</f>
        <v>Valide todos los criterios</v>
      </c>
      <c r="AV10" s="24" t="str">
        <f>+Registro!D110</f>
        <v>Valide todos los criterios</v>
      </c>
      <c r="AW10" s="24" t="str">
        <f>+Registro!D120</f>
        <v>Valide todos los criterios</v>
      </c>
      <c r="AX10" s="24">
        <f>+Registro!D135</f>
        <v>0</v>
      </c>
      <c r="AY10" s="24" t="str">
        <f>+Registro!D144</f>
        <v>Valide todos los criterios</v>
      </c>
      <c r="AZ10" s="24" t="str">
        <f>+Registro!D153</f>
        <v>Valide todos los criterios</v>
      </c>
      <c r="BA10" s="24" t="str">
        <f>+Registro!D161</f>
        <v>Valide todos los criterios</v>
      </c>
      <c r="BB10" s="24" t="str">
        <f>+Registro!D168</f>
        <v>Valide todos los criterios</v>
      </c>
      <c r="BC10" s="24" t="str">
        <f>+Registro!D181</f>
        <v>Valide todos los criterios</v>
      </c>
      <c r="BD10" s="24" t="str">
        <f>+Registro!D193</f>
        <v>Valide todos los criterios</v>
      </c>
      <c r="BE10" s="24" t="str">
        <f>+Registro!D201</f>
        <v>Valide todos los criterios</v>
      </c>
      <c r="BF10" s="24" t="str">
        <f>+Registro!D207</f>
        <v>Valide todos los criterios</v>
      </c>
      <c r="BG10" s="24" t="str">
        <f>+Registro!D221</f>
        <v>Valide todos los criterios</v>
      </c>
      <c r="BH10" s="24">
        <f>+Registro!E21</f>
        <v>0</v>
      </c>
      <c r="BI10" s="24">
        <f>+Registro!E32</f>
        <v>0</v>
      </c>
      <c r="BJ10" s="24">
        <f>+Registro!E39</f>
        <v>0</v>
      </c>
      <c r="BK10" s="24">
        <f>+Registro!E51</f>
        <v>0</v>
      </c>
      <c r="BL10" s="24">
        <f>+Registro!E66</f>
        <v>0</v>
      </c>
      <c r="BM10" s="24">
        <f>+Registro!E72</f>
        <v>0</v>
      </c>
      <c r="BN10" s="24">
        <f>+Registro!E79</f>
        <v>0</v>
      </c>
      <c r="BO10" s="24">
        <f>+Registro!E83</f>
        <v>0</v>
      </c>
      <c r="BP10" s="24">
        <f>+Registro!E100</f>
        <v>0</v>
      </c>
      <c r="BQ10" s="24">
        <f>+Registro!E111</f>
        <v>0</v>
      </c>
      <c r="BR10" s="24">
        <f>+Registro!E121</f>
        <v>0</v>
      </c>
      <c r="BS10" s="24">
        <f>+Registro!E136</f>
        <v>0</v>
      </c>
      <c r="BT10" s="24">
        <f>+Registro!E145</f>
        <v>0</v>
      </c>
      <c r="BU10" s="24">
        <f>+Registro!E154</f>
        <v>0</v>
      </c>
      <c r="BV10" s="24">
        <f>+Registro!E162</f>
        <v>0</v>
      </c>
      <c r="BW10" s="24">
        <f>+Registro!E169</f>
        <v>0</v>
      </c>
      <c r="BX10" s="24">
        <f>+Registro!E182</f>
        <v>0</v>
      </c>
      <c r="BY10" s="24">
        <f>+Registro!E194</f>
        <v>0</v>
      </c>
      <c r="BZ10" s="24">
        <f>+Registro!E202</f>
        <v>0</v>
      </c>
      <c r="CA10" s="24">
        <f>+Registro!E208</f>
        <v>0</v>
      </c>
      <c r="CB10" s="24">
        <f>+Registro!E222</f>
        <v>0</v>
      </c>
      <c r="CC10" s="24">
        <f>+Registro!C20</f>
        <v>0</v>
      </c>
      <c r="CD10" s="24">
        <f>+Registro!C21</f>
        <v>0</v>
      </c>
      <c r="CE10" s="24">
        <f>+Registro!C22</f>
        <v>0</v>
      </c>
      <c r="CF10" s="24">
        <f>+Registro!C23</f>
        <v>0</v>
      </c>
      <c r="CG10" s="24">
        <f>+Registro!C24</f>
        <v>0</v>
      </c>
      <c r="CH10" s="24">
        <f>+Registro!C25</f>
        <v>0</v>
      </c>
      <c r="CI10" s="24">
        <f>+Registro!C26</f>
        <v>0</v>
      </c>
      <c r="CJ10" s="24">
        <f>+Registro!C27</f>
        <v>0</v>
      </c>
      <c r="CK10" s="24">
        <f>+Registro!C28</f>
        <v>0</v>
      </c>
      <c r="CL10" s="24">
        <f>+Registro!C29</f>
        <v>0</v>
      </c>
      <c r="CM10" s="24">
        <f>+Registro!C31</f>
        <v>0</v>
      </c>
      <c r="CN10" s="24">
        <f>+Registro!C32</f>
        <v>0</v>
      </c>
      <c r="CO10" s="24">
        <f>+Registro!C33</f>
        <v>0</v>
      </c>
      <c r="CP10" s="24">
        <f>+Registro!C34</f>
        <v>0</v>
      </c>
      <c r="CQ10" s="24">
        <f>+Registro!C35</f>
        <v>0</v>
      </c>
      <c r="CR10" s="24">
        <f>+Registro!C36</f>
        <v>0</v>
      </c>
      <c r="CS10" s="24">
        <f>+Registro!C37</f>
        <v>0</v>
      </c>
      <c r="CT10" s="24">
        <f>+Registro!C38</f>
        <v>0</v>
      </c>
      <c r="CU10" s="24">
        <f>+Registro!C39</f>
        <v>0</v>
      </c>
      <c r="CV10" s="24">
        <f>+Registro!C40</f>
        <v>0</v>
      </c>
      <c r="CW10" s="24">
        <f>+Registro!C41</f>
        <v>0</v>
      </c>
      <c r="CX10" s="24">
        <f>+Registro!C42</f>
        <v>0</v>
      </c>
      <c r="CY10" s="24">
        <f>+Registro!C43</f>
        <v>0</v>
      </c>
      <c r="CZ10" s="24">
        <f>+Registro!C44</f>
        <v>0</v>
      </c>
      <c r="DA10" s="24">
        <f>+Registro!C45</f>
        <v>0</v>
      </c>
      <c r="DB10" s="24">
        <f>+Registro!C46</f>
        <v>0</v>
      </c>
      <c r="DC10" s="24">
        <f>+Registro!C47</f>
        <v>0</v>
      </c>
      <c r="DD10" s="24">
        <f>+Registro!C48</f>
        <v>0</v>
      </c>
      <c r="DE10" s="24">
        <f>+Registro!C50</f>
        <v>0</v>
      </c>
      <c r="DF10" s="24">
        <f>+Registro!C51</f>
        <v>0</v>
      </c>
      <c r="DG10" s="24">
        <f>+Registro!C52</f>
        <v>0</v>
      </c>
      <c r="DH10" s="24">
        <f>+Registro!C53</f>
        <v>0</v>
      </c>
      <c r="DI10" s="24">
        <f>+Registro!C54</f>
        <v>0</v>
      </c>
      <c r="DJ10" s="24">
        <f>+Registro!C55</f>
        <v>0</v>
      </c>
      <c r="DK10" s="24">
        <f>+Registro!C56</f>
        <v>0</v>
      </c>
      <c r="DL10" s="24">
        <f>+Registro!C57</f>
        <v>0</v>
      </c>
      <c r="DM10" s="24">
        <f>+Registro!C58</f>
        <v>0</v>
      </c>
      <c r="DN10" s="24">
        <f>+Registro!C59</f>
        <v>0</v>
      </c>
      <c r="DO10" s="24">
        <f>+Registro!C60</f>
        <v>0</v>
      </c>
      <c r="DP10" s="24">
        <f>+Registro!C61</f>
        <v>0</v>
      </c>
      <c r="DQ10" s="24">
        <f>+Registro!C62</f>
        <v>0</v>
      </c>
      <c r="DR10" s="24">
        <f>+Registro!C63</f>
        <v>0</v>
      </c>
      <c r="DS10" s="24">
        <f>+Registro!C65</f>
        <v>0</v>
      </c>
      <c r="DT10" s="24">
        <f>+Registro!C66</f>
        <v>0</v>
      </c>
      <c r="DU10" s="24">
        <f>+Registro!C67</f>
        <v>0</v>
      </c>
      <c r="DV10" s="24">
        <f>+Registro!C68</f>
        <v>0</v>
      </c>
      <c r="DW10" s="24">
        <f>+Registro!C71</f>
        <v>0</v>
      </c>
      <c r="DX10" s="24">
        <f>+Registro!C72</f>
        <v>0</v>
      </c>
      <c r="DY10" s="24">
        <f>+Registro!C73</f>
        <v>0</v>
      </c>
      <c r="DZ10" s="24">
        <f>+Registro!C74</f>
        <v>0</v>
      </c>
      <c r="EA10" s="24">
        <f>+Registro!C75</f>
        <v>0</v>
      </c>
      <c r="EB10" s="24">
        <f>+Registro!C76</f>
        <v>0</v>
      </c>
      <c r="EC10" s="24">
        <f>+Registro!C77</f>
        <v>0</v>
      </c>
      <c r="ED10" s="24">
        <f>+Registro!C78</f>
        <v>0</v>
      </c>
      <c r="EE10" s="24">
        <f>+Registro!C79</f>
        <v>0</v>
      </c>
      <c r="EF10" s="24">
        <f>+Registro!C80</f>
        <v>0</v>
      </c>
      <c r="EG10" s="24">
        <f>+Registro!C81</f>
        <v>0</v>
      </c>
      <c r="EH10" s="96">
        <f>+Registro!A85</f>
        <v>0</v>
      </c>
      <c r="EI10" s="24">
        <f>+Registro!C82</f>
        <v>0</v>
      </c>
      <c r="EJ10" s="24">
        <f>+Registro!C83</f>
        <v>0</v>
      </c>
      <c r="EK10" s="24">
        <f>+Registro!C84</f>
        <v>0</v>
      </c>
      <c r="EL10" s="24">
        <f>+Registro!C85</f>
        <v>0</v>
      </c>
      <c r="EM10" s="24">
        <f>+Registro!C86</f>
        <v>0</v>
      </c>
      <c r="EN10" s="24">
        <f>+Registro!C87</f>
        <v>0</v>
      </c>
      <c r="EO10" s="24">
        <f>+Registro!C88</f>
        <v>0</v>
      </c>
      <c r="EP10" s="24">
        <f>+Registro!C89</f>
        <v>0</v>
      </c>
      <c r="EQ10" s="24">
        <f>+Registro!C90</f>
        <v>0</v>
      </c>
      <c r="ER10" s="24">
        <f>+Registro!C91</f>
        <v>0</v>
      </c>
      <c r="ES10" s="24">
        <f>+Registro!C92</f>
        <v>0</v>
      </c>
      <c r="ET10" s="24">
        <f>+Registro!C93</f>
        <v>0</v>
      </c>
      <c r="EU10" s="24">
        <f>+Registro!C94</f>
        <v>0</v>
      </c>
      <c r="EV10" s="24">
        <f>+Registro!C95</f>
        <v>0</v>
      </c>
      <c r="EW10" s="24">
        <f>+Registro!C96</f>
        <v>0</v>
      </c>
      <c r="EX10" s="24">
        <f>+Registro!C97</f>
        <v>0</v>
      </c>
      <c r="EY10" s="24">
        <f>+Registro!C98</f>
        <v>0</v>
      </c>
      <c r="EZ10" s="24">
        <f>+Registro!C99</f>
        <v>0</v>
      </c>
      <c r="FA10" s="24">
        <f>+Registro!C100</f>
        <v>0</v>
      </c>
      <c r="FB10" s="24">
        <f>+Registro!C101</f>
        <v>0</v>
      </c>
      <c r="FC10" s="24">
        <f>+Registro!C102</f>
        <v>0</v>
      </c>
      <c r="FD10" s="24">
        <f>+Registro!C103</f>
        <v>0</v>
      </c>
      <c r="FE10" s="24">
        <f>+Registro!C104</f>
        <v>0</v>
      </c>
      <c r="FF10" s="24">
        <f>+Registro!C105</f>
        <v>0</v>
      </c>
      <c r="FG10" s="24">
        <f>+Registro!C106</f>
        <v>0</v>
      </c>
      <c r="FH10" s="24">
        <f>+Registro!C107</f>
        <v>0</v>
      </c>
      <c r="FI10" s="24">
        <f>+Registro!C108</f>
        <v>0</v>
      </c>
      <c r="FJ10" s="24">
        <f>+Registro!C109</f>
        <v>0</v>
      </c>
      <c r="FK10" s="24">
        <f>+Registro!C110</f>
        <v>0</v>
      </c>
      <c r="FL10" s="24">
        <f>+Registro!C111</f>
        <v>0</v>
      </c>
      <c r="FM10" s="24">
        <f>+Registro!C112</f>
        <v>0</v>
      </c>
      <c r="FN10" s="24">
        <f>+Registro!C113</f>
        <v>0</v>
      </c>
      <c r="FO10" s="24">
        <f>+Registro!C114</f>
        <v>0</v>
      </c>
      <c r="FP10" s="24">
        <f>+Registro!C115</f>
        <v>0</v>
      </c>
      <c r="FQ10" s="24">
        <f>+Registro!C116</f>
        <v>0</v>
      </c>
      <c r="FR10" s="24">
        <f>+Registro!C117</f>
        <v>0</v>
      </c>
      <c r="FS10" s="24">
        <f>+Registro!C118</f>
        <v>0</v>
      </c>
      <c r="FT10" s="24">
        <f>+Registro!C119</f>
        <v>0</v>
      </c>
      <c r="FU10" s="24">
        <f>+Registro!C120</f>
        <v>0</v>
      </c>
      <c r="FV10" s="24">
        <f>+Registro!C121</f>
        <v>0</v>
      </c>
      <c r="FW10" s="24">
        <f>+Registro!C122</f>
        <v>0</v>
      </c>
      <c r="FX10" s="24">
        <f>+Registro!C123</f>
        <v>0</v>
      </c>
      <c r="FY10" s="24">
        <f>+Registro!C124</f>
        <v>0</v>
      </c>
      <c r="FZ10" s="24">
        <f>+Registro!C125</f>
        <v>0</v>
      </c>
      <c r="GA10" s="24">
        <f>+Registro!C126</f>
        <v>0</v>
      </c>
      <c r="GB10" s="24">
        <f>+Registro!C127</f>
        <v>0</v>
      </c>
      <c r="GC10" s="24">
        <f>+Registro!C128</f>
        <v>0</v>
      </c>
      <c r="GD10" s="24">
        <f>+Registro!C129</f>
        <v>0</v>
      </c>
      <c r="GE10" s="24">
        <f>+Registro!C130</f>
        <v>0</v>
      </c>
      <c r="GF10" s="24">
        <f>+Registro!C131</f>
        <v>0</v>
      </c>
      <c r="GG10" s="24">
        <f>+Registro!C132</f>
        <v>0</v>
      </c>
      <c r="GH10" s="24">
        <f>+Registro!C133</f>
        <v>0</v>
      </c>
      <c r="GI10" s="24">
        <f>+Registro!C144</f>
        <v>0</v>
      </c>
      <c r="GJ10" s="24">
        <f>+Registro!C145</f>
        <v>0</v>
      </c>
      <c r="GK10" s="24">
        <f>+Registro!C146</f>
        <v>0</v>
      </c>
      <c r="GL10" s="24">
        <f>+Registro!C147</f>
        <v>0</v>
      </c>
      <c r="GM10" s="24">
        <f>+Registro!C148</f>
        <v>0</v>
      </c>
      <c r="GN10" s="24">
        <f>+Registro!C149</f>
        <v>0</v>
      </c>
      <c r="GO10" s="24">
        <f>+Registro!C150</f>
        <v>0</v>
      </c>
      <c r="GP10" s="24">
        <f>+Registro!C153</f>
        <v>0</v>
      </c>
      <c r="GQ10" s="24">
        <f>+Registro!C154</f>
        <v>0</v>
      </c>
      <c r="GR10" s="24">
        <f>+Registro!C155</f>
        <v>0</v>
      </c>
      <c r="GS10" s="24">
        <f>+Registro!C156</f>
        <v>0</v>
      </c>
      <c r="GT10" s="24">
        <f>+Registro!C157</f>
        <v>0</v>
      </c>
      <c r="GU10" s="24">
        <f>+Registro!C158</f>
        <v>0</v>
      </c>
      <c r="GV10" s="24">
        <f>+Registro!C159</f>
        <v>0</v>
      </c>
      <c r="GW10" s="24">
        <f>+Registro!C161</f>
        <v>0</v>
      </c>
      <c r="GX10" s="24">
        <f>+Registro!C162</f>
        <v>0</v>
      </c>
      <c r="GY10" s="24">
        <f>+Registro!C163</f>
        <v>0</v>
      </c>
      <c r="GZ10" s="24">
        <f>+Registro!C164</f>
        <v>0</v>
      </c>
      <c r="HA10" s="24">
        <f>+Registro!C168</f>
        <v>0</v>
      </c>
      <c r="HB10" s="24">
        <f>+Registro!C169</f>
        <v>0</v>
      </c>
      <c r="HC10" s="24">
        <f>+Registro!C170</f>
        <v>0</v>
      </c>
      <c r="HD10" s="24">
        <f>+Registro!C171</f>
        <v>0</v>
      </c>
      <c r="HE10" s="24">
        <f>+Registro!C172</f>
        <v>0</v>
      </c>
      <c r="HF10" s="24">
        <f>+Registro!C173</f>
        <v>0</v>
      </c>
      <c r="HG10" s="24">
        <f>+Registro!C174</f>
        <v>0</v>
      </c>
      <c r="HH10" s="24">
        <f>+Registro!C175</f>
        <v>0</v>
      </c>
      <c r="HI10" s="24">
        <f>+Registro!C176</f>
        <v>0</v>
      </c>
      <c r="HJ10" s="24">
        <f>+Registro!C177</f>
        <v>0</v>
      </c>
      <c r="HK10" s="24">
        <f>+Registro!C178</f>
        <v>0</v>
      </c>
      <c r="HL10" s="24">
        <f>+Registro!C179</f>
        <v>0</v>
      </c>
      <c r="HM10" s="24">
        <f>+Registro!C181</f>
        <v>0</v>
      </c>
      <c r="HN10" s="24">
        <f>+Registro!C182</f>
        <v>0</v>
      </c>
      <c r="HO10" s="24">
        <f>+Registro!C183</f>
        <v>0</v>
      </c>
      <c r="HP10" s="24">
        <f>+Registro!C184</f>
        <v>0</v>
      </c>
      <c r="HQ10" s="24">
        <f>+Registro!C185</f>
        <v>0</v>
      </c>
      <c r="HR10" s="24">
        <f>+Registro!C186</f>
        <v>0</v>
      </c>
      <c r="HS10" s="24">
        <f>+Registro!C187</f>
        <v>0</v>
      </c>
      <c r="HT10" s="24">
        <f>+Registro!C188</f>
        <v>0</v>
      </c>
      <c r="HU10" s="24">
        <f>+Registro!C189</f>
        <v>0</v>
      </c>
      <c r="HV10" s="24">
        <f>+Registro!C190</f>
        <v>0</v>
      </c>
      <c r="HW10" s="24">
        <f>+Registro!C191</f>
        <v>0</v>
      </c>
      <c r="HX10" s="24">
        <f>+Registro!C193</f>
        <v>0</v>
      </c>
      <c r="HY10" s="24">
        <f>+Registro!C194</f>
        <v>0</v>
      </c>
      <c r="HZ10" s="24">
        <f>+Registro!C195</f>
        <v>0</v>
      </c>
      <c r="IA10" s="24">
        <f>+Registro!C196</f>
        <v>0</v>
      </c>
      <c r="IB10" s="24">
        <f>+Registro!C197</f>
        <v>0</v>
      </c>
      <c r="IC10" s="24">
        <f>+Registro!C198</f>
        <v>0</v>
      </c>
      <c r="ID10" s="24">
        <f>+Registro!C201</f>
        <v>0</v>
      </c>
      <c r="IE10" s="24">
        <f>+Registro!C202</f>
        <v>0</v>
      </c>
      <c r="IF10" s="24">
        <f>+Registro!C203</f>
        <v>0</v>
      </c>
      <c r="IG10" s="24">
        <f>+Registro!C204</f>
        <v>0</v>
      </c>
      <c r="IH10" s="24">
        <f>+Registro!C205</f>
        <v>0</v>
      </c>
      <c r="II10" s="24">
        <f>+Registro!C207</f>
        <v>0</v>
      </c>
      <c r="IJ10" s="24">
        <f>+Registro!C208</f>
        <v>0</v>
      </c>
      <c r="IK10" s="24">
        <f>+Registro!C209</f>
        <v>0</v>
      </c>
      <c r="IL10" s="24">
        <f>+Registro!C210</f>
        <v>0</v>
      </c>
      <c r="IM10" s="24">
        <f>+Registro!C211</f>
        <v>0</v>
      </c>
      <c r="IN10" s="24">
        <f>+Registro!C212</f>
        <v>0</v>
      </c>
      <c r="IO10" s="24">
        <f>+Registro!C213</f>
        <v>0</v>
      </c>
      <c r="IP10" s="24">
        <f>+Registro!C214</f>
        <v>0</v>
      </c>
      <c r="IQ10" s="24">
        <f>+Registro!C215</f>
        <v>0</v>
      </c>
      <c r="IR10" s="24">
        <f>+Registro!C216</f>
        <v>0</v>
      </c>
      <c r="IS10" s="24">
        <f>+Registro!C217</f>
        <v>0</v>
      </c>
      <c r="IT10" s="24">
        <f>+Registro!C218</f>
        <v>0</v>
      </c>
      <c r="IU10" s="24">
        <f>+Registro!C219</f>
        <v>0</v>
      </c>
      <c r="IV10" s="24">
        <f>+Registro!C221</f>
        <v>0</v>
      </c>
      <c r="IW10" s="24">
        <f>+Registro!C222</f>
        <v>0</v>
      </c>
      <c r="IX10" s="24">
        <f>+Registro!C223</f>
        <v>0</v>
      </c>
      <c r="IY10" s="24">
        <f>+Registro!C224</f>
        <v>0</v>
      </c>
      <c r="IZ10" s="24">
        <f>+Registro!C225</f>
        <v>0</v>
      </c>
      <c r="JA10" s="24">
        <f>+Registro!C226</f>
        <v>0</v>
      </c>
      <c r="JB10" s="24">
        <f>+Registro!B229</f>
        <v>0</v>
      </c>
      <c r="JC10" s="24">
        <f>+Registro!B230</f>
        <v>0</v>
      </c>
      <c r="JD10" s="24">
        <f>+Registro!B231</f>
        <v>0</v>
      </c>
      <c r="JE10" s="24">
        <f>+Registro!A233</f>
        <v>0</v>
      </c>
      <c r="JF10" s="24">
        <f>+Registro!B235</f>
        <v>0</v>
      </c>
      <c r="JG10" s="24">
        <f>+Registro!B236</f>
        <v>0</v>
      </c>
      <c r="JH10" s="24">
        <f>+Registro!B237</f>
        <v>0</v>
      </c>
      <c r="JI10" s="24">
        <f>+Registro!B238</f>
        <v>0</v>
      </c>
      <c r="JJ10" s="24">
        <f>+Registro!G235</f>
        <v>0</v>
      </c>
      <c r="JK10" s="24">
        <f>+Registro!G236</f>
        <v>0</v>
      </c>
      <c r="JL10" s="24">
        <f>+Registro!G237</f>
        <v>0</v>
      </c>
      <c r="JM10" s="24">
        <f>+Registro!G238</f>
        <v>0</v>
      </c>
      <c r="JN10" s="24">
        <f>+Registro!B241</f>
        <v>0</v>
      </c>
      <c r="JO10" s="24">
        <f>+Registro!B242</f>
        <v>0</v>
      </c>
      <c r="JP10" s="24">
        <f>+Registro!B243</f>
        <v>0</v>
      </c>
      <c r="JQ10" s="24">
        <f>+Registro!B244</f>
        <v>0</v>
      </c>
      <c r="JR10" s="24">
        <f>+Registro!G241</f>
        <v>0</v>
      </c>
      <c r="JS10" s="24">
        <f>+Registro!G242</f>
        <v>0</v>
      </c>
      <c r="JT10" s="24">
        <f>+Registro!G243</f>
        <v>0</v>
      </c>
      <c r="JU10" s="24">
        <f>+Registro!G244</f>
        <v>0</v>
      </c>
      <c r="JV10" s="24">
        <f>+Registro!B247</f>
        <v>0</v>
      </c>
      <c r="JW10" s="24">
        <f>+Registro!B248</f>
        <v>0</v>
      </c>
      <c r="JX10" s="24">
        <f>+Registro!B249</f>
        <v>0</v>
      </c>
      <c r="JY10" s="24">
        <f>+Registro!B250</f>
        <v>0</v>
      </c>
      <c r="JZ10" s="24">
        <f>+Registro!G247</f>
        <v>0</v>
      </c>
      <c r="KA10" s="24">
        <f>+Registro!G248</f>
        <v>0</v>
      </c>
      <c r="KB10" s="24">
        <f>+Registro!G249</f>
        <v>0</v>
      </c>
      <c r="KC10" s="24">
        <f>+Registro!G250</f>
        <v>0</v>
      </c>
      <c r="KD10" s="24">
        <f>+Registro!B253</f>
        <v>0</v>
      </c>
      <c r="KE10" s="24">
        <f>+Registro!B254</f>
        <v>0</v>
      </c>
      <c r="KF10" s="24">
        <f>+Registro!B255</f>
        <v>0</v>
      </c>
      <c r="KG10" s="24">
        <f>+Registro!B256</f>
        <v>0</v>
      </c>
      <c r="KH10" s="24">
        <f>+Registro!G253</f>
        <v>0</v>
      </c>
      <c r="KI10" s="24">
        <f>+Registro!G254</f>
        <v>0</v>
      </c>
      <c r="KJ10" s="24">
        <f>+Registro!G255</f>
        <v>0</v>
      </c>
      <c r="KK10" s="24">
        <f>+Registro!G256</f>
        <v>0</v>
      </c>
      <c r="KL10" s="24">
        <f>+Registro!B259</f>
        <v>0</v>
      </c>
      <c r="KM10" s="24">
        <f>+Registro!B260</f>
        <v>0</v>
      </c>
      <c r="KN10" s="24">
        <f>+Registro!B261</f>
        <v>0</v>
      </c>
      <c r="KO10" s="24">
        <f>+Registro!B262</f>
        <v>0</v>
      </c>
      <c r="KP10" s="24">
        <f>+Registro!G259</f>
        <v>0</v>
      </c>
      <c r="KQ10" s="24">
        <f>+Registro!G260</f>
        <v>0</v>
      </c>
      <c r="KR10" s="24">
        <f>+Registro!G261</f>
        <v>0</v>
      </c>
      <c r="KS10" s="24">
        <f>+Registro!G262</f>
        <v>0</v>
      </c>
      <c r="KT10" s="71">
        <f>IFERROR((IF(AM10="Cumple variable",$AM$6,0)+IF(AN10="Cumple variable",$AN$6,0))/(IF(OR(AM10="Cumple variable",AM10="No cumple variable"),$AM$6,0)+IF(OR(AN10="Cumple variable",AN10="No cumple variable"),$AN$6,0)),1)</f>
        <v>1</v>
      </c>
      <c r="KU10" s="71">
        <f>IFERROR((IF(AO10="Cumple variable",$AO$6,0)+IF(AP10="Cumple variable",$AP$6,0)+IF(AQ10="Cumple variable",$AQ$6,0))/(IF(OR(AO10="Cumple variable",AO10="No cumple variable"),$AO$6,0)+IF(OR(AP10="Cumple variable",AP10="No cumple variable"),$AP$6,0)+IF(OR(AQ10="Cumple variable",AQ10="No cumple variable"),$AQ$6,0)),1)</f>
        <v>1</v>
      </c>
      <c r="KV10" s="71">
        <f>IFERROR((IF(AR10="Cumple variable",$AR$6,0)+IF(AS10="Cumple variable",$AS$6,0)+IF(AT10="Cumple variable",$AT$6,0)+IF(AV10="Cumple variable",$AV$6,0)+IF(AW10="Cumple variable",$AW$6,0)+IF(AU10="Cumple variable",$AU$6,0))/(IF(OR(AR10="Cumple variable",AR10="No cumple variable"),$AR$6,0)+IF(OR(AS10="Cumple variable",AS10="No cumple variable"),$AS$6,0)+IF(OR(AT10="Cumple variable",AT10="No cumple variable"),$AT$6,0)+IF(OR(AV10="Cumple variable",AV10="No cumple variable"),$AV$6,0)+IF(OR(AW10="Cumple variable",AW10="No cumple variable"),$AW$6,0)+IF(OR(AU10="Cumple variable",AU10="No cumple variable"),$AU$6,0)),1)</f>
        <v>1</v>
      </c>
      <c r="KW10" s="71">
        <f>IFERROR((IF(AX10="Cumple variable",$AX$6,0))/(IF(OR(AX10="Cumple variable",AX10="No cumple variable"),$AX$6,0)),1)</f>
        <v>1</v>
      </c>
      <c r="KX10" s="71">
        <f>IFERROR((IF(AY10="Cumple variable",$AY$6,0))/(IF(OR(AY10="Cumple variable",AY10="No cumple variable"),$AY$6,0)),1)</f>
        <v>1</v>
      </c>
      <c r="KY10" s="71">
        <f>IFERROR((IF(AZ10="Cumple variable",$AZ$6,0)+IF(BA10="Cumple variable",$BA$6,0))/(IF(OR(AZ10="Cumple variable",AZ10="No cumple variable"),$AZ$6,0)+IF(OR(BA10="Cumple variable",BA10="No cumple variable"),$BA$6,0)),1)</f>
        <v>1</v>
      </c>
      <c r="KZ10" s="72">
        <f>+KT10*$KT$8+KU10*$KU$8+KV10*$KV$8+KW10*$KW$8+KX10*$KX$8+KY10*$KY$8</f>
        <v>1</v>
      </c>
      <c r="LA10" s="73">
        <f>IFERROR((IF(BB10="Cumple variable",$BB$6,0)+IF(BC10="Cumple variable",$BC$6,0)+IF(BD10="Cumple variable",$BD$6,0))/(IF(OR(BB10="Cumple variable",BB10="No cumple variable"),$BB$6,0)+IF(OR(BC10="Cumple variable",BC10="No cumple variable"),$BC$6,0)+IF(OR(BD10="Cumple variable",BD10="No cumple variable"),$BD$6,0)),1)</f>
        <v>1</v>
      </c>
      <c r="LB10" s="74">
        <f>IFERROR((IF(BE10="Cumple variable",$BE$6,0)+IF(BF10="Cumple variable",$BF$6,0)+IF(BG10="Cumple variable",$BG$6,0))/(IF(OR(BE10="Cumple variable",BE10="No cumple variable"),$BE$6,0)+IF(OR(BF10="Cumple variable",BF10="No cumple variable"),$BF$6,0)+IF(OR(BG10="Cumple variable",BG10="No cumple variable"),$BG$6,0)),1)</f>
        <v>1</v>
      </c>
      <c r="LC10" s="92">
        <f>+KZ10*$KZ$8+LA10*$LA$8+LB10*$LB$8</f>
        <v>1</v>
      </c>
      <c r="LD10" s="92" t="str">
        <f>+IF(LC10=1,"100%",IF(AND(LC10&lt;1,LC10&gt;=0.9),"90%-99%",IF(AND(LC10&lt;0.9,LC10&gt;=0.8),"80%-89%",IF(AND(LC10&lt;8,LC10&gt;=0.7),"70%-79%","&lt;70"))))</f>
        <v>100%</v>
      </c>
    </row>
  </sheetData>
  <sheetProtection algorithmName="SHA-512" hashValue="timZ3wFPoS5tq6tSjOpg2uxHLQNe2ruiP4PMvogTvsP2/+ZB2DnWTGJW0jk/Y8MFD1knD3ChT2VwLQ0D/g8Z4w==" saltValue="3CAoux9xttPdK9W7xkVziw==" spinCount="100000" sheet="1" objects="1" scenarios="1"/>
  <mergeCells count="17">
    <mergeCell ref="KD8:KG8"/>
    <mergeCell ref="KH8:KK8"/>
    <mergeCell ref="A1:A3"/>
    <mergeCell ref="KT7:KY7"/>
    <mergeCell ref="KR3:KS3"/>
    <mergeCell ref="P8:Z8"/>
    <mergeCell ref="D8:N8"/>
    <mergeCell ref="B1:KQ3"/>
    <mergeCell ref="JZ8:KC8"/>
    <mergeCell ref="KL8:KO8"/>
    <mergeCell ref="KP8:KS8"/>
    <mergeCell ref="JF8:JI8"/>
    <mergeCell ref="JJ8:JM8"/>
    <mergeCell ref="JN8:JQ8"/>
    <mergeCell ref="JR8:JU8"/>
    <mergeCell ref="JB7:JD8"/>
    <mergeCell ref="JV8:JY8"/>
  </mergeCells>
  <conditionalFormatting sqref="LC10">
    <cfRule type="containsBlanks" priority="1" stopIfTrue="1">
      <formula>LEN(TRIM(LC10))=0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A0AB-12E1-490B-AF98-96333CE90B61}">
  <sheetPr>
    <pageSetUpPr fitToPage="1"/>
  </sheetPr>
  <dimension ref="A1:JL23"/>
  <sheetViews>
    <sheetView view="pageBreakPreview" zoomScale="85" zoomScaleNormal="80" zoomScaleSheetLayoutView="85" zoomScalePageLayoutView="115" workbookViewId="0">
      <selection activeCell="C1" sqref="C1"/>
    </sheetView>
  </sheetViews>
  <sheetFormatPr baseColWidth="10" defaultColWidth="11.5703125" defaultRowHeight="12" x14ac:dyDescent="0.2"/>
  <cols>
    <col min="1" max="1" width="10.5703125" style="108" customWidth="1"/>
    <col min="2" max="2" width="51.7109375" style="108" bestFit="1" customWidth="1"/>
    <col min="3" max="13" width="10" style="108" customWidth="1"/>
    <col min="14" max="16384" width="11.5703125" style="108"/>
  </cols>
  <sheetData>
    <row r="1" spans="1:272" ht="186.6" customHeight="1" x14ac:dyDescent="0.2">
      <c r="A1" s="105" t="s">
        <v>343</v>
      </c>
      <c r="B1" s="106" t="s">
        <v>344</v>
      </c>
      <c r="C1" s="107" t="s">
        <v>345</v>
      </c>
      <c r="D1" s="107" t="s">
        <v>346</v>
      </c>
      <c r="E1" s="107" t="s">
        <v>347</v>
      </c>
      <c r="F1" s="107" t="s">
        <v>348</v>
      </c>
      <c r="G1" s="107" t="s">
        <v>349</v>
      </c>
      <c r="H1" s="107" t="s">
        <v>350</v>
      </c>
      <c r="I1" s="107" t="s">
        <v>351</v>
      </c>
      <c r="J1" s="107" t="s">
        <v>352</v>
      </c>
      <c r="K1" s="107" t="s">
        <v>353</v>
      </c>
      <c r="L1" s="107" t="s">
        <v>354</v>
      </c>
      <c r="M1" s="107" t="s">
        <v>355</v>
      </c>
      <c r="JL1" s="109"/>
    </row>
    <row r="2" spans="1:272" ht="25.5" customHeight="1" x14ac:dyDescent="0.2">
      <c r="A2" s="101">
        <v>1</v>
      </c>
      <c r="B2" s="110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72" ht="25.5" customHeight="1" x14ac:dyDescent="0.2">
      <c r="A3" s="101">
        <v>2</v>
      </c>
      <c r="B3" s="110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72" ht="25.5" customHeight="1" x14ac:dyDescent="0.2">
      <c r="A4" s="101">
        <v>3</v>
      </c>
      <c r="B4" s="110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72" ht="25.5" customHeight="1" x14ac:dyDescent="0.2">
      <c r="A5" s="101">
        <v>4</v>
      </c>
      <c r="B5" s="110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272" ht="25.5" customHeight="1" x14ac:dyDescent="0.2">
      <c r="A6" s="101">
        <v>5</v>
      </c>
      <c r="B6" s="110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272" ht="25.5" customHeight="1" x14ac:dyDescent="0.2">
      <c r="A7" s="101">
        <v>6</v>
      </c>
      <c r="B7" s="1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272" ht="25.5" customHeight="1" x14ac:dyDescent="0.2">
      <c r="A8" s="101">
        <v>7</v>
      </c>
      <c r="B8" s="110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272" ht="25.5" customHeight="1" x14ac:dyDescent="0.2">
      <c r="A9" s="101">
        <v>8</v>
      </c>
      <c r="B9" s="11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272" ht="25.5" customHeight="1" x14ac:dyDescent="0.2">
      <c r="A10" s="101">
        <v>9</v>
      </c>
      <c r="B10" s="11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272" ht="25.5" customHeight="1" x14ac:dyDescent="0.2">
      <c r="A11" s="101">
        <v>10</v>
      </c>
      <c r="B11" s="11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272" ht="25.5" customHeight="1" x14ac:dyDescent="0.2">
      <c r="A12" s="101">
        <v>11</v>
      </c>
      <c r="B12" s="11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272" ht="25.5" customHeight="1" x14ac:dyDescent="0.2">
      <c r="A13" s="101">
        <v>12</v>
      </c>
      <c r="B13" s="1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272" ht="25.5" customHeight="1" x14ac:dyDescent="0.2">
      <c r="A14" s="101">
        <v>13</v>
      </c>
      <c r="B14" s="11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272" ht="25.5" customHeight="1" x14ac:dyDescent="0.2">
      <c r="A15" s="101">
        <v>14</v>
      </c>
      <c r="B15" s="11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272" ht="25.5" customHeight="1" x14ac:dyDescent="0.2">
      <c r="A16" s="101">
        <v>15</v>
      </c>
      <c r="B16" s="11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2.75" thickBot="1" x14ac:dyDescent="0.25"/>
    <row r="18" spans="1:13" x14ac:dyDescent="0.2">
      <c r="A18" s="255" t="s">
        <v>356</v>
      </c>
      <c r="B18" s="256"/>
      <c r="C18" s="256"/>
      <c r="D18" s="256"/>
      <c r="E18" s="256"/>
      <c r="F18" s="256"/>
      <c r="G18" s="256"/>
      <c r="H18" s="256"/>
      <c r="I18" s="256"/>
      <c r="J18" s="257"/>
      <c r="K18" s="257"/>
      <c r="L18" s="257"/>
      <c r="M18" s="257"/>
    </row>
    <row r="19" spans="1:13" x14ac:dyDescent="0.2">
      <c r="A19" s="112" t="s">
        <v>357</v>
      </c>
      <c r="B19" s="258" t="s">
        <v>358</v>
      </c>
      <c r="C19" s="258"/>
      <c r="D19" s="258"/>
      <c r="E19" s="258"/>
      <c r="F19" s="258"/>
      <c r="G19" s="258"/>
      <c r="H19" s="258"/>
      <c r="I19" s="258"/>
      <c r="J19" s="259"/>
      <c r="K19" s="259"/>
      <c r="L19" s="259"/>
      <c r="M19" s="259"/>
    </row>
    <row r="20" spans="1:13" x14ac:dyDescent="0.2">
      <c r="A20" s="112" t="s">
        <v>359</v>
      </c>
      <c r="B20" s="258" t="s">
        <v>360</v>
      </c>
      <c r="C20" s="258"/>
      <c r="D20" s="258"/>
      <c r="E20" s="258"/>
      <c r="F20" s="258"/>
      <c r="G20" s="258"/>
      <c r="H20" s="258"/>
      <c r="I20" s="258"/>
      <c r="J20" s="259"/>
      <c r="K20" s="259"/>
      <c r="L20" s="259"/>
      <c r="M20" s="259"/>
    </row>
    <row r="21" spans="1:13" ht="12.75" thickBot="1" x14ac:dyDescent="0.25">
      <c r="A21" s="113" t="s">
        <v>228</v>
      </c>
      <c r="B21" s="260" t="s">
        <v>361</v>
      </c>
      <c r="C21" s="260"/>
      <c r="D21" s="260"/>
      <c r="E21" s="260"/>
      <c r="F21" s="260"/>
      <c r="G21" s="260"/>
      <c r="H21" s="260"/>
      <c r="I21" s="260"/>
      <c r="J21" s="261"/>
      <c r="K21" s="261"/>
      <c r="L21" s="261"/>
      <c r="M21" s="261"/>
    </row>
    <row r="23" spans="1:13" ht="23.25" customHeight="1" x14ac:dyDescent="0.2">
      <c r="A23" s="262" t="s">
        <v>362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</sheetData>
  <mergeCells count="5">
    <mergeCell ref="A18:M18"/>
    <mergeCell ref="B19:M19"/>
    <mergeCell ref="B20:M20"/>
    <mergeCell ref="B21:M21"/>
    <mergeCell ref="A23:M23"/>
  </mergeCell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VERIFICACIÓN EN VISITA
CENTRO DE EMERGENCIA SRD&amp;R&amp;"Arial,Normal"&amp;10F1.A10.G27.P 
Versión 3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41D6-62DA-4AB1-9DB6-1DCB440F8BBA}">
  <sheetPr>
    <pageSetUpPr fitToPage="1"/>
  </sheetPr>
  <dimension ref="A1:R25"/>
  <sheetViews>
    <sheetView view="pageBreakPreview" zoomScale="90" zoomScaleNormal="80" zoomScaleSheetLayoutView="90" workbookViewId="0">
      <selection activeCell="C1" sqref="C1"/>
    </sheetView>
  </sheetViews>
  <sheetFormatPr baseColWidth="10" defaultColWidth="11.5703125" defaultRowHeight="12" x14ac:dyDescent="0.2"/>
  <cols>
    <col min="1" max="1" width="5.140625" style="108" customWidth="1"/>
    <col min="2" max="2" width="58.5703125" style="108" customWidth="1"/>
    <col min="3" max="18" width="7.7109375" style="108" customWidth="1"/>
    <col min="19" max="16384" width="11.5703125" style="108"/>
  </cols>
  <sheetData>
    <row r="1" spans="1:18" ht="125.25" customHeight="1" x14ac:dyDescent="0.2">
      <c r="A1" s="105" t="s">
        <v>343</v>
      </c>
      <c r="B1" s="114" t="s">
        <v>363</v>
      </c>
      <c r="C1" s="115" t="s">
        <v>364</v>
      </c>
      <c r="D1" s="115" t="s">
        <v>365</v>
      </c>
      <c r="E1" s="115" t="s">
        <v>366</v>
      </c>
      <c r="F1" s="115" t="s">
        <v>367</v>
      </c>
      <c r="G1" s="115" t="s">
        <v>368</v>
      </c>
      <c r="H1" s="115" t="s">
        <v>369</v>
      </c>
      <c r="I1" s="115" t="s">
        <v>370</v>
      </c>
      <c r="J1" s="115" t="s">
        <v>371</v>
      </c>
      <c r="K1" s="115" t="s">
        <v>372</v>
      </c>
      <c r="L1" s="115" t="s">
        <v>373</v>
      </c>
      <c r="M1" s="115" t="s">
        <v>374</v>
      </c>
      <c r="N1" s="115" t="s">
        <v>375</v>
      </c>
      <c r="O1" s="115" t="s">
        <v>376</v>
      </c>
      <c r="P1" s="115" t="s">
        <v>377</v>
      </c>
      <c r="Q1" s="115" t="s">
        <v>378</v>
      </c>
      <c r="R1" s="116" t="s">
        <v>379</v>
      </c>
    </row>
    <row r="2" spans="1:18" ht="25.5" customHeight="1" x14ac:dyDescent="0.2">
      <c r="A2" s="101">
        <v>1</v>
      </c>
      <c r="B2" s="111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02"/>
    </row>
    <row r="3" spans="1:18" ht="25.5" customHeight="1" x14ac:dyDescent="0.2">
      <c r="A3" s="101">
        <v>2</v>
      </c>
      <c r="B3" s="11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02"/>
    </row>
    <row r="4" spans="1:18" ht="25.5" customHeight="1" x14ac:dyDescent="0.2">
      <c r="A4" s="101">
        <v>3</v>
      </c>
      <c r="B4" s="111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02"/>
    </row>
    <row r="5" spans="1:18" ht="25.5" customHeight="1" x14ac:dyDescent="0.2">
      <c r="A5" s="101">
        <v>4</v>
      </c>
      <c r="B5" s="11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102"/>
    </row>
    <row r="6" spans="1:18" ht="25.5" customHeight="1" x14ac:dyDescent="0.2">
      <c r="A6" s="101">
        <v>5</v>
      </c>
      <c r="B6" s="11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02"/>
    </row>
    <row r="7" spans="1:18" ht="25.5" customHeight="1" x14ac:dyDescent="0.2">
      <c r="A7" s="101">
        <v>6</v>
      </c>
      <c r="B7" s="111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102"/>
    </row>
    <row r="8" spans="1:18" ht="25.5" customHeight="1" x14ac:dyDescent="0.2">
      <c r="A8" s="101">
        <v>7</v>
      </c>
      <c r="B8" s="11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02"/>
    </row>
    <row r="9" spans="1:18" ht="25.5" customHeight="1" x14ac:dyDescent="0.2">
      <c r="A9" s="101">
        <v>8</v>
      </c>
      <c r="B9" s="11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102"/>
    </row>
    <row r="10" spans="1:18" ht="25.5" customHeight="1" x14ac:dyDescent="0.2">
      <c r="A10" s="101">
        <v>9</v>
      </c>
      <c r="B10" s="11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102"/>
    </row>
    <row r="11" spans="1:18" ht="25.5" customHeight="1" x14ac:dyDescent="0.2">
      <c r="A11" s="101">
        <v>10</v>
      </c>
      <c r="B11" s="11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02"/>
    </row>
    <row r="12" spans="1:18" ht="25.5" customHeight="1" x14ac:dyDescent="0.2">
      <c r="A12" s="101">
        <v>11</v>
      </c>
      <c r="B12" s="11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02"/>
    </row>
    <row r="13" spans="1:18" ht="25.5" customHeight="1" x14ac:dyDescent="0.2">
      <c r="A13" s="101">
        <v>12</v>
      </c>
      <c r="B13" s="11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02"/>
    </row>
    <row r="14" spans="1:18" ht="25.5" customHeight="1" x14ac:dyDescent="0.2">
      <c r="A14" s="101">
        <v>13</v>
      </c>
      <c r="B14" s="11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102"/>
    </row>
    <row r="15" spans="1:18" ht="25.5" customHeight="1" x14ac:dyDescent="0.2">
      <c r="A15" s="101">
        <v>14</v>
      </c>
      <c r="B15" s="11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02"/>
    </row>
    <row r="16" spans="1:18" ht="25.5" customHeight="1" x14ac:dyDescent="0.2">
      <c r="A16" s="101">
        <v>15</v>
      </c>
      <c r="B16" s="11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02"/>
    </row>
    <row r="17" spans="1:18" ht="25.5" customHeight="1" x14ac:dyDescent="0.2">
      <c r="A17" s="101">
        <v>16</v>
      </c>
      <c r="B17" s="11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102"/>
    </row>
    <row r="18" spans="1:18" ht="25.5" customHeight="1" thickBot="1" x14ac:dyDescent="0.25">
      <c r="A18" s="117">
        <v>17</v>
      </c>
      <c r="B18" s="118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</row>
    <row r="19" spans="1:18" ht="12.75" thickBot="1" x14ac:dyDescent="0.25"/>
    <row r="20" spans="1:18" x14ac:dyDescent="0.2">
      <c r="A20" s="255" t="s">
        <v>356</v>
      </c>
      <c r="B20" s="256"/>
      <c r="C20" s="256"/>
      <c r="D20" s="256"/>
      <c r="E20" s="256"/>
      <c r="F20" s="256"/>
      <c r="G20" s="256"/>
      <c r="H20" s="263"/>
    </row>
    <row r="21" spans="1:18" x14ac:dyDescent="0.2">
      <c r="A21" s="112" t="s">
        <v>357</v>
      </c>
      <c r="B21" s="258" t="s">
        <v>380</v>
      </c>
      <c r="C21" s="258"/>
      <c r="D21" s="258"/>
      <c r="E21" s="258"/>
      <c r="F21" s="258"/>
      <c r="G21" s="258"/>
      <c r="H21" s="264"/>
    </row>
    <row r="22" spans="1:18" x14ac:dyDescent="0.2">
      <c r="A22" s="112" t="s">
        <v>359</v>
      </c>
      <c r="B22" s="258" t="s">
        <v>381</v>
      </c>
      <c r="C22" s="258"/>
      <c r="D22" s="258"/>
      <c r="E22" s="258"/>
      <c r="F22" s="258"/>
      <c r="G22" s="258"/>
      <c r="H22" s="264"/>
    </row>
    <row r="23" spans="1:18" ht="12.75" thickBot="1" x14ac:dyDescent="0.25">
      <c r="A23" s="113" t="s">
        <v>228</v>
      </c>
      <c r="B23" s="260" t="s">
        <v>382</v>
      </c>
      <c r="C23" s="260"/>
      <c r="D23" s="260"/>
      <c r="E23" s="260"/>
      <c r="F23" s="260"/>
      <c r="G23" s="260"/>
      <c r="H23" s="265"/>
    </row>
    <row r="24" spans="1:18" x14ac:dyDescent="0.2">
      <c r="A24" s="262" t="s">
        <v>383</v>
      </c>
      <c r="B24" s="262"/>
      <c r="C24" s="262"/>
      <c r="D24" s="262"/>
      <c r="E24" s="262"/>
      <c r="F24" s="262"/>
      <c r="G24" s="262"/>
      <c r="H24" s="262"/>
    </row>
    <row r="25" spans="1:18" ht="15" customHeight="1" x14ac:dyDescent="0.2">
      <c r="A25" s="262"/>
      <c r="B25" s="262"/>
      <c r="C25" s="262"/>
      <c r="D25" s="262"/>
      <c r="E25" s="262"/>
      <c r="F25" s="262"/>
      <c r="G25" s="262"/>
      <c r="H25" s="262"/>
    </row>
  </sheetData>
  <mergeCells count="5">
    <mergeCell ref="A20:H20"/>
    <mergeCell ref="B21:H21"/>
    <mergeCell ref="B22:H22"/>
    <mergeCell ref="B23:H23"/>
    <mergeCell ref="A24:H25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VERIFICACIÓN EN VISITA
CENTRO DE EMERGENCIA SRD&amp;R&amp;"Arial,Normal"&amp;10F1.A10.G27.P 
Versión 3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28</v>
      </c>
      <c r="B1" s="5" t="s">
        <v>41</v>
      </c>
      <c r="C1" s="5" t="s">
        <v>43</v>
      </c>
      <c r="D1" s="15" t="s">
        <v>49</v>
      </c>
      <c r="E1" s="15" t="s">
        <v>41</v>
      </c>
    </row>
    <row r="2" spans="1:5" x14ac:dyDescent="0.25">
      <c r="A2" s="4" t="s">
        <v>29</v>
      </c>
      <c r="B2" s="4" t="s">
        <v>25</v>
      </c>
      <c r="C2" s="16" t="s">
        <v>27</v>
      </c>
      <c r="D2" s="3" t="s">
        <v>47</v>
      </c>
      <c r="E2" s="4" t="s">
        <v>51</v>
      </c>
    </row>
    <row r="3" spans="1:5" x14ac:dyDescent="0.25">
      <c r="A3" s="4" t="s">
        <v>30</v>
      </c>
      <c r="B3" s="4" t="s">
        <v>26</v>
      </c>
      <c r="D3" s="3" t="s">
        <v>48</v>
      </c>
      <c r="E3" s="4" t="s">
        <v>52</v>
      </c>
    </row>
    <row r="4" spans="1:5" x14ac:dyDescent="0.25">
      <c r="A4" s="4" t="s">
        <v>31</v>
      </c>
      <c r="B4" s="19" t="s">
        <v>54</v>
      </c>
      <c r="D4" s="18" t="s">
        <v>44</v>
      </c>
      <c r="E4" s="4" t="s">
        <v>228</v>
      </c>
    </row>
    <row r="5" spans="1:5" x14ac:dyDescent="0.25">
      <c r="A5" s="4" t="s">
        <v>32</v>
      </c>
    </row>
    <row r="6" spans="1:5" x14ac:dyDescent="0.25">
      <c r="A6" s="4" t="s">
        <v>231</v>
      </c>
    </row>
    <row r="7" spans="1:5" x14ac:dyDescent="0.25">
      <c r="A7" s="4" t="s">
        <v>232</v>
      </c>
    </row>
    <row r="8" spans="1:5" x14ac:dyDescent="0.25">
      <c r="A8" s="4" t="s">
        <v>267</v>
      </c>
    </row>
    <row r="9" spans="1:5" x14ac:dyDescent="0.25">
      <c r="A9" s="4" t="s">
        <v>268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7D4601-3BD4-4F3C-A218-30BAFA674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70D5FC-DD67-468D-9EB5-5E4CACE83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868A1-2EC5-45AD-8CB6-B9ED1141E422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2024-05-20T15:58:15Z</cp:lastPrinted>
  <dcterms:created xsi:type="dcterms:W3CDTF">2019-01-30T14:18:32Z</dcterms:created>
  <dcterms:modified xsi:type="dcterms:W3CDTF">2024-05-20T15:58:24Z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