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codeName="ThisWorkbook" defaultThemeVersion="124226"/>
  <mc:AlternateContent xmlns:mc="http://schemas.openxmlformats.org/markup-compatibility/2006">
    <mc:Choice Requires="x15">
      <x15ac:absPath xmlns:x15ac="http://schemas.microsoft.com/office/spreadsheetml/2010/11/ac" url="https://icbfgob-my.sharepoint.com/personal/cesar_rodriguez_icbf_gov_co/Documents/documentos 22/recuperados/"/>
    </mc:Choice>
  </mc:AlternateContent>
  <xr:revisionPtr revIDLastSave="25" documentId="8_{4A2FF9D1-3920-4402-B85A-3C287E99BDA8}" xr6:coauthVersionLast="47" xr6:coauthVersionMax="47" xr10:uidLastSave="{295ABE9E-1B7E-431F-A3D7-40269549724C}"/>
  <bookViews>
    <workbookView xWindow="-120" yWindow="-120" windowWidth="29040" windowHeight="15720" tabRatio="844" firstSheet="1" activeTab="1" xr2:uid="{00000000-000D-0000-FFFF-FFFF00000000}"/>
  </bookViews>
  <sheets>
    <sheet name="0. Instrucciones" sheetId="93" state="hidden" r:id="rId1"/>
    <sheet name="1. Comp Legal" sheetId="101" r:id="rId2"/>
    <sheet name="2. Comp Financiero" sheetId="102" r:id="rId3"/>
    <sheet name="2.1. Anexo Ind Financieros" sheetId="103" r:id="rId4"/>
    <sheet name="3. Comp Técnico" sheetId="83" r:id="rId5"/>
    <sheet name="4. Comp Talento Humano" sheetId="104" r:id="rId6"/>
    <sheet name="5. Comp Infraestructura" sheetId="97" r:id="rId7"/>
    <sheet name="6. Resumen Componentes" sheetId="112" r:id="rId8"/>
  </sheets>
  <externalReferences>
    <externalReference r:id="rId9"/>
    <externalReference r:id="rId10"/>
    <externalReference r:id="rId11"/>
    <externalReference r:id="rId12"/>
    <externalReference r:id="rId13"/>
    <externalReference r:id="rId14"/>
  </externalReferences>
  <definedNames>
    <definedName name="_xlnm._FilterDatabase" localSheetId="1" hidden="1">'1. Comp Legal'!$A$17:$G$54</definedName>
    <definedName name="_xlnm._FilterDatabase" localSheetId="2" hidden="1">'2. Comp Financiero'!$A$17:$G$36</definedName>
    <definedName name="_xlnm._FilterDatabase" localSheetId="4" hidden="1">'3. Comp Técnico'!$A$20:$G$51</definedName>
    <definedName name="_xlnm._FilterDatabase" localSheetId="5" hidden="1">'4. Comp Talento Humano'!$A$17:$G$46</definedName>
    <definedName name="_xlnm._FilterDatabase" localSheetId="6" hidden="1">'5. Comp Infraestructura'!$A$19:$G$35</definedName>
    <definedName name="_xlnm.Print_Area" localSheetId="0">'0. Instrucciones'!$A$1:$G$18</definedName>
    <definedName name="_xlnm.Print_Area" localSheetId="1">'1. Comp Legal'!$A$1:$F$57</definedName>
    <definedName name="_xlnm.Print_Area" localSheetId="2">'2. Comp Financiero'!$A$1:$F$39</definedName>
    <definedName name="_xlnm.Print_Area" localSheetId="4">'3. Comp Técnico'!$A$1:$F$78</definedName>
    <definedName name="_xlnm.Print_Area" localSheetId="5">'4. Comp Talento Humano'!$A$1:$F$49</definedName>
    <definedName name="_xlnm.Print_Area" localSheetId="6">'5. Comp Infraestructura'!$A$1:$F$62</definedName>
    <definedName name="Auditoría">[1]!Acciones[Auditoría]</definedName>
    <definedName name="b" localSheetId="7">'[2]Verificables Comp. Legal'!$D$40</definedName>
    <definedName name="b">'[1]Verificables Comp. Legal'!$D$40</definedName>
    <definedName name="ca" localSheetId="7">'[2]Verificables Comp. Legal'!$K$19</definedName>
    <definedName name="ca">'[1]Verificables Comp. Legal'!$K$19</definedName>
    <definedName name="camp" localSheetId="7">'[2]Verificables Comp. Legal'!$U$16</definedName>
    <definedName name="camp">'[1]Verificables Comp. Legal'!$U$16</definedName>
    <definedName name="cap" localSheetId="7">'[2]Verificables Comp. Legal'!$O$29</definedName>
    <definedName name="cap">'[1]Verificables Comp. Legal'!$O$29</definedName>
    <definedName name="car" localSheetId="7">'[2]Verificables Comp. Legal'!$K$16</definedName>
    <definedName name="car">'[1]Verificables Comp. Legal'!$K$16</definedName>
    <definedName name="carg" localSheetId="7">'[2]Verificables Comp. Legal'!$K$17</definedName>
    <definedName name="carg">'[1]Verificables Comp. Legal'!$K$17</definedName>
    <definedName name="cargo" localSheetId="7">'[2]Verificables Comp. Legal'!$K$18</definedName>
    <definedName name="cargo">'[1]Verificables Comp. Legal'!$K$18</definedName>
    <definedName name="cargoo" localSheetId="7">'[2]Verificables Comp. Legal'!$J$38</definedName>
    <definedName name="cargoo">'[1]Verificables Comp. Legal'!$J$38</definedName>
    <definedName name="cargooo" localSheetId="7">'[2]Verificables Comp. Legal'!$J$37</definedName>
    <definedName name="cargooo">'[1]Verificables Comp. Legal'!$J$37</definedName>
    <definedName name="carrr" localSheetId="7">'[2]Verificables Comp. Legal'!$J$39</definedName>
    <definedName name="carrr">'[1]Verificables Comp. Legal'!$J$39</definedName>
    <definedName name="carrrr" localSheetId="7">'[2]Verificables Comp. Legal'!$J$40</definedName>
    <definedName name="carrrr">'[1]Verificables Comp. Legal'!$J$40</definedName>
    <definedName name="codpo" localSheetId="7">'[2]Verificables Comp. Legal'!$B$34</definedName>
    <definedName name="codpo">'[1]Verificables Comp. Legal'!$B$34</definedName>
    <definedName name="com" localSheetId="7">'[2]Verificables Comp. Legal'!$U$17</definedName>
    <definedName name="com">'[1]Verificables Comp. Legal'!$U$17</definedName>
    <definedName name="com´p" localSheetId="7">'[2]Verificables Comp. Legal'!$U$18</definedName>
    <definedName name="com´p">'[1]Verificables Comp. Legal'!$U$18</definedName>
    <definedName name="compel" localSheetId="7">'[2]Verificables Comp. Legal'!$Q$38</definedName>
    <definedName name="compel">'[1]Verificables Comp. Legal'!$Q$38</definedName>
    <definedName name="compen" localSheetId="7">'[2]Verificables Comp. Legal'!$Q$37</definedName>
    <definedName name="compen">'[1]Verificables Comp. Legal'!$Q$37</definedName>
    <definedName name="compo" localSheetId="7">'[2]Verificables Comp. Legal'!$U$19</definedName>
    <definedName name="compo">'[1]Verificables Comp. Legal'!$U$19</definedName>
    <definedName name="comppa" localSheetId="7">'[2]Verificables Comp. Legal'!$Q$39</definedName>
    <definedName name="comppa">'[1]Verificables Comp. Legal'!$Q$39</definedName>
    <definedName name="comppar" localSheetId="7">'[2]Verificables Comp. Legal'!$Q$40</definedName>
    <definedName name="comppar">'[1]Verificables Comp. Legal'!$Q$40</definedName>
    <definedName name="correo" localSheetId="7">'[2]Verificables Comp. Legal'!$U$23</definedName>
    <definedName name="correo">'[1]Verificables Comp. Legal'!$U$23</definedName>
    <definedName name="CPIA">[1]!Acciones[Auditoría]</definedName>
    <definedName name="cumple" localSheetId="1">'[3]0. Instrucciones'!#REF!</definedName>
    <definedName name="cumple" localSheetId="2">'[4]0. Instrucciones'!#REF!</definedName>
    <definedName name="cumple" localSheetId="3">#REF!</definedName>
    <definedName name="cumple" localSheetId="5">'[4]0. Instrucciones'!#REF!</definedName>
    <definedName name="cumple" localSheetId="6">'[5]0. Instrucciones'!#REF!</definedName>
    <definedName name="cumple" localSheetId="7">'[6]0. Instrucciones'!#REF!</definedName>
    <definedName name="cumple">'0. Instrucciones'!#REF!</definedName>
    <definedName name="cupo" localSheetId="7">'[2]Verificables Comp. Legal'!$Q$29</definedName>
    <definedName name="cupo">'[1]Verificables Comp. Legal'!$Q$29</definedName>
    <definedName name="cz" localSheetId="7">'[2]Verificables Comp. Legal'!$O$22</definedName>
    <definedName name="cz">'[1]Verificables Comp. Legal'!$O$22</definedName>
    <definedName name="desp" localSheetId="7">'[2]Verificables Comp. Legal'!$M$30</definedName>
    <definedName name="desp">'[1]Verificables Comp. Legal'!$M$30</definedName>
    <definedName name="dir" localSheetId="7">'[2]Verificables Comp. Legal'!$D$25</definedName>
    <definedName name="dir">'[1]Verificables Comp. Legal'!$D$25</definedName>
    <definedName name="dirse" localSheetId="7">'[2]Verificables Comp. Legal'!$D$32</definedName>
    <definedName name="dirse">'[1]Verificables Comp. Legal'!$D$32</definedName>
    <definedName name="dr" localSheetId="7">'[2]Verificables Comp. Legal'!$K$28</definedName>
    <definedName name="dr">'[1]Verificables Comp. Legal'!$K$28</definedName>
    <definedName name="email" localSheetId="7">'[2]Verificables Comp. Legal'!$S$28</definedName>
    <definedName name="email">'[1]Verificables Comp. Legal'!$S$28</definedName>
    <definedName name="fal" localSheetId="7">'[2]Verificables Comp. Legal'!$C$30</definedName>
    <definedName name="fal">'[1]Verificables Comp. Legal'!$C$30</definedName>
    <definedName name="fecha" localSheetId="7">'[2]Verificables Comp. Legal'!$D$11</definedName>
    <definedName name="fecha">'[1]Verificables Comp. Legal'!$D$11</definedName>
    <definedName name="fechaa" localSheetId="7">'[2]Verificables Comp. Legal'!$D$13</definedName>
    <definedName name="fechaa">'[1]Verificables Comp. Legal'!$D$13</definedName>
    <definedName name="Inicial">[1]!Acciones[Inicial]</definedName>
    <definedName name="Inspección">[1]!Acciones[Inspección]</definedName>
    <definedName name="lf" localSheetId="7">'[2]Verificables Comp. Legal'!$M$26</definedName>
    <definedName name="lf">'[1]Verificables Comp. Legal'!$M$26</definedName>
    <definedName name="m" localSheetId="7">'[2]Verificables Comp. Legal'!$D$39</definedName>
    <definedName name="m">'[1]Verificables Comp. Legal'!$D$39</definedName>
    <definedName name="mun" localSheetId="7">'[2]Verificables Comp. Legal'!$O$23</definedName>
    <definedName name="mun">'[1]Verificables Comp. Legal'!$O$23</definedName>
    <definedName name="muni" localSheetId="7">'[2]Verificables Comp. Legal'!$O$28</definedName>
    <definedName name="muni">'[1]Verificables Comp. Legal'!$O$28</definedName>
    <definedName name="n" localSheetId="7">'[2]Verificables Comp. Legal'!$D$37</definedName>
    <definedName name="n">'[1]Verificables Comp. Legal'!$D$37</definedName>
    <definedName name="nit" localSheetId="7">'[2]Verificables Comp. Legal'!$J$23</definedName>
    <definedName name="nit">'[1]Verificables Comp. Legal'!$J$23</definedName>
    <definedName name="no" localSheetId="7">'[2]Verificables Comp. Legal'!$F$31</definedName>
    <definedName name="no">'[1]Verificables Comp. Legal'!$F$31</definedName>
    <definedName name="noaplica" localSheetId="1">'[3]0. Instrucciones'!#REF!</definedName>
    <definedName name="noaplica" localSheetId="2">'[4]0. Instrucciones'!#REF!</definedName>
    <definedName name="noaplica" localSheetId="3">#REF!</definedName>
    <definedName name="noaplica" localSheetId="5">'[4]0. Instrucciones'!#REF!</definedName>
    <definedName name="noaplica" localSheetId="6">'[5]0. Instrucciones'!#REF!</definedName>
    <definedName name="noaplica" localSheetId="7">'[6]0. Instrucciones'!#REF!</definedName>
    <definedName name="noaplica">'0. Instrucciones'!#REF!</definedName>
    <definedName name="nomb" localSheetId="7">'[2]Verificables Comp. Legal'!$D$23</definedName>
    <definedName name="nomb">'[1]Verificables Comp. Legal'!$D$23</definedName>
    <definedName name="nombrep" localSheetId="7">'[2]Verificables Comp. Legal'!$D$24</definedName>
    <definedName name="nombrep">'[1]Verificables Comp. Legal'!$D$24</definedName>
    <definedName name="nomrep" localSheetId="7">'[2]Verificables Comp. Legal'!$D$29</definedName>
    <definedName name="nomrep">'[1]Verificables Comp. Legal'!$D$29</definedName>
    <definedName name="nomun" localSheetId="7">'[2]Verificables Comp. Legal'!$D$28</definedName>
    <definedName name="nomun">'[1]Verificables Comp. Legal'!$D$28</definedName>
    <definedName name="numbe" localSheetId="7">'[2]Verificables Comp. Legal'!$S$29</definedName>
    <definedName name="numbe">'[1]Verificables Comp. Legal'!$S$29</definedName>
    <definedName name="numbea" localSheetId="7">'[2]Verificables Comp. Legal'!$W$29</definedName>
    <definedName name="numbea">'[1]Verificables Comp. Legal'!$W$29</definedName>
    <definedName name="numero" localSheetId="7">'[2]Verificables Comp. Legal'!$D$12</definedName>
    <definedName name="numero">'[1]Verificables Comp. Legal'!$D$12</definedName>
    <definedName name="numid" localSheetId="7">'[2]Verificables Comp. Legal'!$O$24</definedName>
    <definedName name="numid">'[1]Verificables Comp. Legal'!$O$24</definedName>
    <definedName name="o" localSheetId="7">'[2]Verificables Comp. Legal'!$D$38</definedName>
    <definedName name="o">'[1]Verificables Comp. Legal'!$D$38</definedName>
    <definedName name="obj" localSheetId="7">'[2]Verificables Comp. Legal'!$D$14</definedName>
    <definedName name="obj">'[1]Verificables Comp. Legal'!$D$14</definedName>
    <definedName name="piyc" localSheetId="7">'[2]Verificables Comp. Legal'!$I$35</definedName>
    <definedName name="piyc">'[1]Verificables Comp. Legal'!$I$35</definedName>
    <definedName name="pj" localSheetId="7">'[2]Verificables Comp. Legal'!$D$26</definedName>
    <definedName name="pj">'[1]Verificables Comp. Legal'!$D$26</definedName>
    <definedName name="porfe" localSheetId="7">'[2]Verificables Comp. Legal'!$D$19</definedName>
    <definedName name="porfe">'[1]Verificables Comp. Legal'!$D$19</definedName>
    <definedName name="pro" localSheetId="7">'[2]Verificables Comp. Legal'!$D$17</definedName>
    <definedName name="pro">'[1]Verificables Comp. Legal'!$D$17</definedName>
    <definedName name="prof" localSheetId="7">'[2]Verificables Comp. Legal'!$D$18</definedName>
    <definedName name="prof">'[1]Verificables Comp. Legal'!$D$18</definedName>
    <definedName name="reg" localSheetId="7">'[2]Verificables Comp. Legal'!$D$22</definedName>
    <definedName name="reg">'[1]Verificables Comp. Legal'!$D$22</definedName>
    <definedName name="Renovación">[1]!Acciones[Renovación]</definedName>
    <definedName name="respli" localSheetId="7">'[2]Verificables Comp. Legal'!$D$16</definedName>
    <definedName name="respli">'[1]Verificables Comp. Legal'!$D$16</definedName>
    <definedName name="si" localSheetId="7">'[2]Verificables Comp. Legal'!$D$31</definedName>
    <definedName name="si">'[1]Verificables Comp. Legal'!$D$31</definedName>
    <definedName name="te" localSheetId="7">'[2]Verificables Comp. Legal'!$K$29</definedName>
    <definedName name="te">'[1]Verificables Comp. Legal'!$K$29</definedName>
    <definedName name="tel" localSheetId="7">'[2]Verificables Comp. Legal'!$W$24</definedName>
    <definedName name="tel">'[1]Verificables Comp. Legal'!$W$24</definedName>
    <definedName name="telad" localSheetId="7">'[2]Verificables Comp. Legal'!$O$25</definedName>
    <definedName name="telad">'[1]Verificables Comp. Legal'!$O$25</definedName>
    <definedName name="telun" localSheetId="7">'[2]Verificables Comp. Legal'!$W$28</definedName>
    <definedName name="telun">'[1]Verificables Comp. Legal'!$W$28</definedName>
    <definedName name="tipo" localSheetId="7">'[2]Lista Información'!$J$5:$K$5</definedName>
    <definedName name="tipo">'[1]Lista Información'!$J$5:$K$5</definedName>
    <definedName name="tipoa" localSheetId="7">'[2]Verificables Comp. Legal'!$D$10</definedName>
    <definedName name="tipoa">'[1]Verificables Comp. Legal'!$D$10</definedName>
    <definedName name="tipoa2" localSheetId="7">'[2]Verificables Comp. Legal'!$P$10</definedName>
    <definedName name="tipoa2">'[1]Verificables Comp. Legal'!$P$10</definedName>
    <definedName name="verificacion" localSheetId="7">'[2]Verificables Comp. Legal'!$V$12</definedName>
    <definedName name="verificacion">'[1]Verificables Comp. Legal'!$V$12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0" i="112" l="1"/>
  <c r="F14" i="83" l="1"/>
  <c r="F15" i="83"/>
  <c r="F16" i="83"/>
  <c r="G42" i="101" l="1"/>
  <c r="G43" i="101"/>
  <c r="G41" i="101"/>
  <c r="G37" i="101"/>
  <c r="G38" i="101"/>
  <c r="G39" i="101"/>
  <c r="G36" i="101"/>
  <c r="G24" i="101"/>
  <c r="G25" i="101" s="1"/>
  <c r="E25" i="101" s="1"/>
  <c r="G19" i="101"/>
  <c r="G20" i="101"/>
  <c r="G21" i="101"/>
  <c r="G22" i="101"/>
  <c r="G18" i="101"/>
  <c r="G45" i="101"/>
  <c r="G46" i="101" s="1"/>
  <c r="E46" i="101" s="1"/>
  <c r="G49" i="101"/>
  <c r="G47" i="101"/>
  <c r="G48" i="101" s="1"/>
  <c r="E48" i="101" s="1"/>
  <c r="G27" i="101"/>
  <c r="G28" i="101"/>
  <c r="G29" i="101"/>
  <c r="G30" i="101"/>
  <c r="G31" i="101"/>
  <c r="G32" i="101"/>
  <c r="G33" i="101"/>
  <c r="G34" i="101"/>
  <c r="G26" i="101"/>
  <c r="B16" i="97"/>
  <c r="B14" i="97"/>
  <c r="B11" i="97"/>
  <c r="B10" i="97"/>
  <c r="F9" i="97"/>
  <c r="B9" i="97"/>
  <c r="B8" i="97"/>
  <c r="F7" i="97"/>
  <c r="B7" i="97"/>
  <c r="B6" i="97"/>
  <c r="B5" i="97"/>
  <c r="B14" i="104"/>
  <c r="B12" i="104"/>
  <c r="B11" i="104"/>
  <c r="B10" i="104"/>
  <c r="F9" i="104"/>
  <c r="B9" i="104"/>
  <c r="B8" i="104"/>
  <c r="F7" i="104"/>
  <c r="B7" i="104"/>
  <c r="B6" i="104"/>
  <c r="B5" i="104"/>
  <c r="B17" i="83"/>
  <c r="B14" i="102"/>
  <c r="B11" i="102"/>
  <c r="B12" i="102"/>
  <c r="B10" i="102"/>
  <c r="F9" i="102"/>
  <c r="B9" i="102"/>
  <c r="B8" i="102"/>
  <c r="F7" i="102"/>
  <c r="B7" i="102"/>
  <c r="B6" i="102"/>
  <c r="B5" i="102"/>
  <c r="G24" i="97" l="1"/>
  <c r="G25" i="97"/>
  <c r="G29" i="97"/>
  <c r="G21" i="97"/>
  <c r="G20" i="97"/>
  <c r="G28" i="97"/>
  <c r="G30" i="97"/>
  <c r="G27" i="97"/>
  <c r="G22" i="97"/>
  <c r="G23" i="97"/>
  <c r="G26" i="104"/>
  <c r="G35" i="104"/>
  <c r="G27" i="104"/>
  <c r="G28" i="104"/>
  <c r="G32" i="104"/>
  <c r="G29" i="104"/>
  <c r="G30" i="104"/>
  <c r="G31" i="104"/>
  <c r="G20" i="104"/>
  <c r="G33" i="104"/>
  <c r="G41" i="104"/>
  <c r="G22" i="104"/>
  <c r="G39" i="104"/>
  <c r="G18" i="104"/>
  <c r="G37" i="104"/>
  <c r="G23" i="104"/>
  <c r="G24" i="104"/>
  <c r="G25" i="104"/>
  <c r="G27" i="102"/>
  <c r="G29" i="102"/>
  <c r="G18" i="102"/>
  <c r="G31" i="102"/>
  <c r="G19" i="102"/>
  <c r="G20" i="102"/>
  <c r="G21" i="102"/>
  <c r="G22" i="102"/>
  <c r="G23" i="102"/>
  <c r="G27" i="83"/>
  <c r="G23" i="83"/>
  <c r="G26" i="83"/>
  <c r="G22" i="83"/>
  <c r="G46" i="83"/>
  <c r="G45" i="83"/>
  <c r="G43" i="83"/>
  <c r="G42" i="83"/>
  <c r="G41" i="83"/>
  <c r="G39" i="83"/>
  <c r="G40" i="83" s="1"/>
  <c r="G37" i="83"/>
  <c r="G32" i="83"/>
  <c r="G33" i="83" s="1"/>
  <c r="G36" i="83"/>
  <c r="G35" i="83"/>
  <c r="G34" i="83"/>
  <c r="G30" i="83"/>
  <c r="G29" i="83"/>
  <c r="G24" i="83"/>
  <c r="G40" i="104"/>
  <c r="E40" i="104" s="1" a="1"/>
  <c r="G42" i="104"/>
  <c r="E42" i="104" s="1" a="1"/>
  <c r="G40" i="101"/>
  <c r="E40" i="101" s="1" a="1"/>
  <c r="G44" i="101"/>
  <c r="E44" i="101" s="1" a="1"/>
  <c r="G35" i="101"/>
  <c r="E35" i="101" s="1" a="1"/>
  <c r="G31" i="97" l="1"/>
  <c r="G44" i="83"/>
  <c r="E44" i="83" s="1" a="1"/>
  <c r="G47" i="83"/>
  <c r="E47" i="83" s="1" a="1"/>
  <c r="G34" i="104"/>
  <c r="E34" i="104" s="1" a="1"/>
  <c r="G26" i="97"/>
  <c r="G32" i="97" s="1"/>
  <c r="G31" i="83"/>
  <c r="G28" i="83"/>
  <c r="G25" i="83"/>
  <c r="E25" i="83" s="1" a="1"/>
  <c r="G38" i="83"/>
  <c r="E38" i="83" s="1" a="1"/>
  <c r="E28" i="83" a="1"/>
  <c r="G36" i="104"/>
  <c r="G25" i="102"/>
  <c r="E31" i="83" l="1" a="1"/>
  <c r="G48" i="83"/>
  <c r="G38" i="104"/>
  <c r="E38" i="104" s="1" a="1"/>
  <c r="E33" i="83" l="1" a="1"/>
  <c r="G21" i="104" l="1"/>
  <c r="G19" i="104"/>
  <c r="C20" i="103"/>
  <c r="B20" i="103"/>
  <c r="C19" i="103"/>
  <c r="B19" i="103"/>
  <c r="C18" i="103"/>
  <c r="B18" i="103"/>
  <c r="C17" i="103"/>
  <c r="B17" i="103"/>
  <c r="C16" i="103"/>
  <c r="B16" i="103"/>
  <c r="C15" i="103"/>
  <c r="B15" i="103"/>
  <c r="G32" i="102"/>
  <c r="E32" i="102" s="1"/>
  <c r="G30" i="102"/>
  <c r="E30" i="102" s="1" a="1"/>
  <c r="G26" i="102"/>
  <c r="E26" i="102" s="1" a="1"/>
  <c r="E19" i="104" l="1" a="1"/>
  <c r="G43" i="104"/>
  <c r="E21" i="104" a="1"/>
  <c r="G24" i="102"/>
  <c r="G28" i="102"/>
  <c r="E28" i="102" s="1" a="1"/>
  <c r="E24" i="102" l="1" a="1"/>
  <c r="G33" i="102"/>
  <c r="D16" i="112" s="1"/>
  <c r="D18" i="112"/>
  <c r="G50" i="101"/>
  <c r="E50" i="101" s="1"/>
  <c r="G23" i="101" l="1"/>
  <c r="E23" i="101" l="1" a="1"/>
  <c r="G51" i="101"/>
  <c r="D15" i="112" s="1"/>
  <c r="E40" i="83"/>
  <c r="E26" i="97" l="1" a="1"/>
  <c r="D19" i="112" l="1"/>
  <c r="E31" i="97" a="1"/>
  <c r="D17" i="11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tc={D7744333-5077-48FC-BBD7-198C14953597}</author>
  </authors>
  <commentList>
    <comment ref="E19" authorId="0" shapeId="0" xr:uid="{D7744333-5077-48FC-BBD7-198C14953597}">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En necesario activar la opción no aplica, toda vez que  hay diferencias entre el trámite de adopcion nacional e internacional </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<sst xmlns="http://schemas.openxmlformats.org/spreadsheetml/2006/main" count="609" uniqueCount="293">
  <si>
    <t xml:space="preserve">RESULTADO Y ANÁLISIS DE LA DOCUMENTACIÓN </t>
  </si>
  <si>
    <t xml:space="preserve">MODALIDADES DE ACOGIMIENTO RESIDENCIAL </t>
  </si>
  <si>
    <t>INTERNADO RESTABLECIMIENTO DE DERECHOS</t>
  </si>
  <si>
    <r>
      <t xml:space="preserve">Para el diligenciento de este instrumento, por favor tener en cuenta la siguiente información: 
</t>
    </r>
    <r>
      <rPr>
        <b/>
        <sz val="11"/>
        <color theme="1"/>
        <rFont val="Arial Narrow"/>
        <family val="2"/>
      </rPr>
      <t xml:space="preserve">1.  </t>
    </r>
    <r>
      <rPr>
        <b/>
        <u/>
        <sz val="11"/>
        <color theme="1"/>
        <rFont val="Arial Narrow"/>
        <family val="2"/>
      </rPr>
      <t>Finalidades del Instrumento:</t>
    </r>
    <r>
      <rPr>
        <sz val="11"/>
        <color theme="1"/>
        <rFont val="Arial Narrow"/>
        <family val="2"/>
      </rPr>
      <t xml:space="preserve">
1.1.       Es una herramienta de trabajo para la revisión de los requisitos establecidos para trámite de Licencias de Funcionamiento a cargo de la Oficina de Aseguramiento a la Calidad, en el marco de la normativa vigente, los lineamientos técnicos, manuales operativos definidos por la Dirección de Protección del ICBF.
1.2.      Facilitar la identificación de los aspectos a verificar en cada uno de los componentes (Legal, Financiero, Técnico (proceso de atención y nutrición), Administrativo (Talento humano, dotación e infraestructura)), para el trámite de Licencias de Funcionamiento.
1.3.      Tener conocimiento y apropiación técnica en el componente asignado por parte del profesional. 
</t>
    </r>
    <r>
      <rPr>
        <b/>
        <sz val="11"/>
        <color theme="1"/>
        <rFont val="Arial Narrow"/>
        <family val="2"/>
      </rPr>
      <t xml:space="preserve">2.	</t>
    </r>
    <r>
      <rPr>
        <b/>
        <u/>
        <sz val="11"/>
        <color theme="1"/>
        <rFont val="Arial Narrow"/>
        <family val="2"/>
      </rPr>
      <t>Contenido del instrumento:</t>
    </r>
    <r>
      <rPr>
        <sz val="11"/>
        <color theme="1"/>
        <rFont val="Arial Narrow"/>
        <family val="2"/>
      </rPr>
      <t xml:space="preserve">
2.1.      El instrumento se encuentra dividido en: instrucciones; componente legal; componente técnico (proceso de atención, salud y nutrición); componente administrativo (Talento humano, dotación e infaestructura) y componente financiero. 
2.2.      El registro de la información en cada uno de los componentes se efectuará de manera independiente, los cuales se encuentran divididos por hojas.  
2.3.      Cada uno de los componentes contiene condiciones de calidad y sus verificables, los cuales serviran como guía para el profesional que realiza la revisión de la información.
2.4.      La condición de calidad, es aquel requisito que debe cumplir la institución dentro del trámite de Licencia de Funcionamiento según el componente. 
2.5.      Los verificables, son los requisitos que nos llevan a cumplir la condición de calidad, que se encuentra establecida en los lineamientos técnicos, manuales operativos, definidas por la Dirección de Protección del ICBF.  
2.6.      Cada uno de los verificables tiene una casilla denominada "Observaciones", donde los profesionales podrán registrar la información que requiera adicionar, como: documentos faltantes, ajustes de forma, entre otros. 
2.7.      Las variables de evaluación de cada condición de calidad y  verificable estará identificada con las siguiente denominaciones: "Cumple", "No cumple" y "No aplica".
2.8.      Cada verificable cuenta con un porcentaje (%), que al sumarlo dará el acumulado del cumplimiento de la condición de calidad. 
2.9.      Para la selección de la muestra a verificar de cada componente, deberá hacer uso del anexo transversal denominado A2.IVC. Selección de Muestra. V2, de acuerdo con la ubicación definida por el ICBF. 
</t>
    </r>
    <r>
      <rPr>
        <b/>
        <sz val="11"/>
        <color theme="1"/>
        <rFont val="Arial Narrow"/>
        <family val="2"/>
      </rPr>
      <t xml:space="preserve">3.	</t>
    </r>
    <r>
      <rPr>
        <b/>
        <u/>
        <sz val="11"/>
        <color theme="1"/>
        <rFont val="Arial Narrow"/>
        <family val="2"/>
      </rPr>
      <t xml:space="preserve">Orientaciones para el diligenciamiento: </t>
    </r>
    <r>
      <rPr>
        <sz val="11"/>
        <color theme="1"/>
        <rFont val="Arial Narrow"/>
        <family val="2"/>
      </rPr>
      <t xml:space="preserve">
3.1.      En cada uno de los componentes diligenciar las filas del 5 al 13, teniendo en cuenta lo siguiente: 
3.1.1.   No. de radicado: relacione el número del radicado generado por el aplicativo OACOnline
3.1.2.   Fecha del radicado del trámite: relacione la fecha exacta del Radicado. 
3.1.3.   Regional: relacione el nombre de la Dirección Regional, en la cual, se brindará la modalidad/servicio. 
3.1.4.   Nombre de la institución: relacione el nombre de la institución, la cual, esta solicitando el trámite de Licencia de Funcionamiento, de acuerdo como se relacione en el acto administrativo de la Personería Jurídica. 
3.1.5.   Nit: relacione el número de identificación de la institución, el cual, es entregado por el acto administrativo de la Personería Jurídica. 
3.1.6.   Población: relacionar la población a atender que tiene establecida la PIYC. 
3.1.7.   Dirección de la sede administrativa: relacionar la nomenclatura, localidad, barrio, corregimiento y/o vereda, municipio y/o ciudad y departamento en donde se encuentra ubicada la sede administrativa de acuerdo a como se relaciona en el oficio de solicitud. 
3.1.8.   Dirección de la sede operativa: relacionar la nomenclatura, localidad, barrio, corregimiento y/o vereda, municipio y/o ciudad y departamento en donde se encuentra ubicada la sede operativa de acuerdo a como se relaciona en el oficio de solicitud.  
3.1.9.   Fecha de verificación por parte del profesional: relacione la fecha con día, mes y año de cuando se realiza la verificación por parte del profesional. </t>
    </r>
  </si>
  <si>
    <r>
      <rPr>
        <b/>
        <sz val="11"/>
        <color theme="1"/>
        <rFont val="Arial Narrow"/>
        <family val="2"/>
      </rPr>
      <t>4</t>
    </r>
    <r>
      <rPr>
        <sz val="11"/>
        <color theme="1"/>
        <rFont val="Arial Narrow"/>
        <family val="2"/>
      </rPr>
      <t xml:space="preserve">. </t>
    </r>
    <r>
      <rPr>
        <b/>
        <u/>
        <sz val="11"/>
        <color theme="1"/>
        <rFont val="Arial Narrow"/>
        <family val="2"/>
      </rPr>
      <t>En cada una de las columnas encontrará la siguiente información:</t>
    </r>
    <r>
      <rPr>
        <sz val="11"/>
        <color theme="1"/>
        <rFont val="Arial Narrow"/>
        <family val="2"/>
      </rPr>
      <t xml:space="preserve">
</t>
    </r>
    <r>
      <rPr>
        <b/>
        <sz val="11"/>
        <color theme="1"/>
        <rFont val="Arial Narrow"/>
        <family val="2"/>
      </rPr>
      <t xml:space="preserve">Columna A: </t>
    </r>
    <r>
      <rPr>
        <sz val="11"/>
        <color theme="1"/>
        <rFont val="Arial Narrow"/>
        <family val="2"/>
      </rPr>
      <t xml:space="preserve">   Los requisitos de cada uno de los componentes.
</t>
    </r>
    <r>
      <rPr>
        <b/>
        <sz val="11"/>
        <color theme="1"/>
        <rFont val="Arial Narrow"/>
        <family val="2"/>
      </rPr>
      <t xml:space="preserve">Columna B: </t>
    </r>
    <r>
      <rPr>
        <sz val="11"/>
        <color theme="1"/>
        <rFont val="Arial Narrow"/>
        <family val="2"/>
      </rPr>
      <t xml:space="preserve">   La normativa vigente, la cual rige a los requisitos. 
</t>
    </r>
    <r>
      <rPr>
        <b/>
        <sz val="11"/>
        <color theme="1"/>
        <rFont val="Arial Narrow"/>
        <family val="2"/>
      </rPr>
      <t xml:space="preserve">Columna C:  </t>
    </r>
    <r>
      <rPr>
        <sz val="11"/>
        <color theme="1"/>
        <rFont val="Arial Narrow"/>
        <family val="2"/>
      </rPr>
      <t xml:space="preserve">  La(s) condiciones de calidad que sustenta  los requisitos.  
</t>
    </r>
    <r>
      <rPr>
        <b/>
        <sz val="11"/>
        <color theme="1"/>
        <rFont val="Arial Narrow"/>
        <family val="2"/>
      </rPr>
      <t xml:space="preserve">Columna D:  </t>
    </r>
    <r>
      <rPr>
        <sz val="11"/>
        <color theme="1"/>
        <rFont val="Arial Narrow"/>
        <family val="2"/>
      </rPr>
      <t xml:space="preserve">  Los verificables, que permiten dar cumplimiento a las condiciones de calidad. 
</t>
    </r>
    <r>
      <rPr>
        <b/>
        <sz val="11"/>
        <color theme="1"/>
        <rFont val="Arial Narrow"/>
        <family val="2"/>
      </rPr>
      <t xml:space="preserve">Columna E:  </t>
    </r>
    <r>
      <rPr>
        <sz val="11"/>
        <color theme="1"/>
        <rFont val="Arial Narrow"/>
        <family val="2"/>
      </rPr>
      <t xml:space="preserve">   Desplegable con las opciones "Cumple", "No Cumple" y "No Aplica", el cual diligenciará, según el resultado de la revisión del verificable. 
</t>
    </r>
    <r>
      <rPr>
        <b/>
        <sz val="11"/>
        <color theme="1"/>
        <rFont val="Arial Narrow"/>
        <family val="2"/>
      </rPr>
      <t xml:space="preserve">Columna F:  </t>
    </r>
    <r>
      <rPr>
        <sz val="11"/>
        <color theme="1"/>
        <rFont val="Arial Narrow"/>
        <family val="2"/>
      </rPr>
      <t xml:space="preserve">   Registrar aquellas situaciones adicionales que identifique en el desarrollo de la revisión de cada uno de los verificables, como: documentos faltantes, errores de ortografía, ajustes de forma, entre otros. 
</t>
    </r>
    <r>
      <rPr>
        <b/>
        <sz val="11"/>
        <color theme="1"/>
        <rFont val="Arial Narrow"/>
        <family val="2"/>
      </rPr>
      <t xml:space="preserve">Columna G: </t>
    </r>
    <r>
      <rPr>
        <sz val="11"/>
        <color theme="1"/>
        <rFont val="Arial Narrow"/>
        <family val="2"/>
      </rPr>
      <t xml:space="preserve">   Encontrar el porcentaje (%) de cumplimiento por cada uno de los verificables, que la sumatoria de cada uno de ellos permitirá evidenciar el cumplimiento de la condición de calidad. </t>
    </r>
  </si>
  <si>
    <r>
      <rPr>
        <b/>
        <sz val="11"/>
        <color theme="1"/>
        <rFont val="Arial Narrow"/>
        <family val="2"/>
      </rPr>
      <t xml:space="preserve">5. </t>
    </r>
    <r>
      <rPr>
        <b/>
        <u/>
        <sz val="11"/>
        <color theme="1"/>
        <rFont val="Arial Narrow"/>
        <family val="2"/>
      </rPr>
      <t>Pasos para remitir los resultados de la verificación a la institución que se encuentran en trámite de Licencia de Funcionamiento:</t>
    </r>
    <r>
      <rPr>
        <sz val="11"/>
        <color theme="1"/>
        <rFont val="Arial Narrow"/>
        <family val="2"/>
      </rPr>
      <t xml:space="preserve">
5.1.       En la parte final del instrumento encontrará una fila denominada "Observaciones generales y Resultado de Cumplimiento", en donde podrá consignar aquellas observaciones en referencia a situaciones adicionales que se requiera para la aprobación del componente.
5.2.       Diligencie y firme la hoja que corresponde a su componente. 
5.3.       Oculte en la hoja correspondiente a su componente, la columna "G" del % de avance y entregué al líder del trámite la hoja correspondiente a su componente en formato PDF que incluya las columnas restantes.
5.4.       Enviar a través de correo electrónico el formato PDF consolidado de los componentes verificados y la hoja de Resumen de los Componentes a la institución. </t>
    </r>
  </si>
  <si>
    <t xml:space="preserve">Poblaciones establecidas en el Manual Operativo. </t>
  </si>
  <si>
    <t>Código</t>
  </si>
  <si>
    <t>Población</t>
  </si>
  <si>
    <t>Niñas, niños y adolescentes de 6 a 18 años, con Proceso Administrativo de Restablecimiento de Derechos</t>
  </si>
  <si>
    <t>Niñas y adolescentes menores de 18 años gestantes y/o en periodo de lactancia (contemplando los dos (2) años de lactancia materna complementaria), con Proceso Administrativo de Restablecimiento de Derechos, y sus hijos e hijas acompañantes menores de 18 años. Mujeres mayores de 18 años embarazadas con derechos amenazados y/o vulnerados y sus hijos e hijas acompañantes menores de 18 años.</t>
  </si>
  <si>
    <t>Niñas y niños mayores de 7 años y adolescentes, con discapacidad intelectual, con Proceso Administrativo de Restablecimiento de Derechos.</t>
  </si>
  <si>
    <t>Niñas y niños mayores de 7 años y adolescentes, con discapacidad psicosocial, con Proceso Administrativo de Restablecimiento de Derechos.</t>
  </si>
  <si>
    <t>Niñas, niños y adolescentes de 2 a 18 años, con discapacidad, con Proceso Administrativo de Restablecimiento de Derechos.</t>
  </si>
  <si>
    <t>Niñas, niños y adolescentes de 0 a 18 años, con Proceso Administrativo de Restablecimiento de Derechos, víctimas de violencia sexual dentro y fuera del conflicto armado y/o víctimas de trata.</t>
  </si>
  <si>
    <r>
      <rPr>
        <b/>
        <u/>
        <sz val="11"/>
        <color theme="1"/>
        <rFont val="Arial Narrow"/>
        <family val="2"/>
      </rPr>
      <t>Para internado de cero (0) a ocho (8) años:</t>
    </r>
    <r>
      <rPr>
        <sz val="11"/>
        <color theme="1"/>
        <rFont val="Arial Narrow"/>
        <family val="2"/>
      </rPr>
      <t xml:space="preserve">
• Niñas y niños de 0 a 8 años con Proceso Administrativo de Restablecimiento de Derechos.
• Niñas y niños mayores de ocho (8) años y /o adolescentes menores de dieciocho (18) años, cuando estos hagan parte de un grupo de hermanos o con situación jurídica en firme que lo determine como adoptable (consentimiento para la adopción, autorización para la adopción o declaratoria de adoptabilidad y esté en etapa de preparación para la adopción).</t>
    </r>
  </si>
  <si>
    <t>AMAZONAS</t>
  </si>
  <si>
    <t>ANTIOQUIA</t>
  </si>
  <si>
    <t>ARAUCA</t>
  </si>
  <si>
    <t>ATLANTICO</t>
  </si>
  <si>
    <t>BOGOTA</t>
  </si>
  <si>
    <t>BOLIVAR</t>
  </si>
  <si>
    <t>BOYACA</t>
  </si>
  <si>
    <t>CALDAS</t>
  </si>
  <si>
    <t>CAQUETA</t>
  </si>
  <si>
    <t>CASANARE</t>
  </si>
  <si>
    <t>CAUCA</t>
  </si>
  <si>
    <t>CESAR</t>
  </si>
  <si>
    <t>CHOCO</t>
  </si>
  <si>
    <t>CORDOBA</t>
  </si>
  <si>
    <t>CUNDINAMARCA</t>
  </si>
  <si>
    <t>GUAINIA</t>
  </si>
  <si>
    <t>GUAVIARE</t>
  </si>
  <si>
    <t>HUILA</t>
  </si>
  <si>
    <t>LA GUAJIRA</t>
  </si>
  <si>
    <t>MAGDALENA</t>
  </si>
  <si>
    <t>META</t>
  </si>
  <si>
    <t>NORTE DE SANTANDER</t>
  </si>
  <si>
    <t>NARIÑO</t>
  </si>
  <si>
    <t>PUTUMAYO</t>
  </si>
  <si>
    <t>QUINDIO</t>
  </si>
  <si>
    <t>RISARALDA</t>
  </si>
  <si>
    <t>SAN ANDRES</t>
  </si>
  <si>
    <t>SANTANDER</t>
  </si>
  <si>
    <t>SUCRE</t>
  </si>
  <si>
    <t>TOLIMA</t>
  </si>
  <si>
    <t>VALLE DEL CAUCA</t>
  </si>
  <si>
    <t>VAUPES</t>
  </si>
  <si>
    <t>VICHADA</t>
  </si>
  <si>
    <t xml:space="preserve">No. Radicado </t>
  </si>
  <si>
    <t>Fecha de radicación del trámite</t>
  </si>
  <si>
    <t>Ciudad / Municipio</t>
  </si>
  <si>
    <t>Nombre de la institución</t>
  </si>
  <si>
    <t>Nit.</t>
  </si>
  <si>
    <t>DV</t>
  </si>
  <si>
    <t>Población a atender</t>
  </si>
  <si>
    <t>Dirección de la sede operativa</t>
  </si>
  <si>
    <t>Dirección de la sede administrativa</t>
  </si>
  <si>
    <t>Fecha de verificación por parte del profesional.</t>
  </si>
  <si>
    <t>Fecha final de verificación por parte del profesional.</t>
  </si>
  <si>
    <t>Trámite</t>
  </si>
  <si>
    <t xml:space="preserve">1.      COMPONENTE LEGAL </t>
  </si>
  <si>
    <t xml:space="preserve">CONDICIÓN DE CALIDAD </t>
  </si>
  <si>
    <t>NORMATIVA</t>
  </si>
  <si>
    <t xml:space="preserve">VERIFICABLES </t>
  </si>
  <si>
    <t>CUMPLE / NO CUMPLE /NO APLICA</t>
  </si>
  <si>
    <t>OBSERVACIONES</t>
  </si>
  <si>
    <t>% DE AVANCE</t>
  </si>
  <si>
    <t>Cumple</t>
  </si>
  <si>
    <t>Resultado del requisito</t>
  </si>
  <si>
    <t>PORCENTAJE DE CUMPLIMIENTO</t>
  </si>
  <si>
    <t xml:space="preserve">Observaciones Generales y Resultado de Cumplimiento:   </t>
  </si>
  <si>
    <t xml:space="preserve">Firma de quién revisó el componente </t>
  </si>
  <si>
    <t xml:space="preserve">Nombre   </t>
  </si>
  <si>
    <t xml:space="preserve">Cargo </t>
  </si>
  <si>
    <t xml:space="preserve">Firma </t>
  </si>
  <si>
    <t xml:space="preserve">2.      COMPONENTE FINANCIERO </t>
  </si>
  <si>
    <t>VERIFICABLES</t>
  </si>
  <si>
    <t>2. Indicadores financieros</t>
  </si>
  <si>
    <t xml:space="preserve">Observaciones Generales y Resultado de Cumplimiento: 
</t>
  </si>
  <si>
    <t>DATOS INFORMATIVOS</t>
  </si>
  <si>
    <t>Institución</t>
  </si>
  <si>
    <t>Partida</t>
  </si>
  <si>
    <t>Estado financiero año Actual</t>
  </si>
  <si>
    <t>Estado financiero año Anterior</t>
  </si>
  <si>
    <t>Activo total</t>
  </si>
  <si>
    <t>Activo corriente</t>
  </si>
  <si>
    <t>Efectivo y equivalentes</t>
  </si>
  <si>
    <t>Pasivo total</t>
  </si>
  <si>
    <t>Pasivo corriente</t>
  </si>
  <si>
    <t>Patrimonio</t>
  </si>
  <si>
    <t>Utilidad neto</t>
  </si>
  <si>
    <t>INDICADORES FINANCIEROS</t>
  </si>
  <si>
    <t>Solidez financiera</t>
  </si>
  <si>
    <t>Un nivel bajo de capital propio en relación con las deudas puede indicar una falta de estabilidad a largo plazo</t>
  </si>
  <si>
    <t>Capital de trabajo</t>
  </si>
  <si>
    <t>Un capital de trabajo insuficiente para cubrir las obligaciones a corto plazo puede ser un signo de problemas de liquidez</t>
  </si>
  <si>
    <t>Liquidez</t>
  </si>
  <si>
    <t>Niveles de liquidez bajos indica dificultades para convertir activos en efectivo rápidamente</t>
  </si>
  <si>
    <t>Endeudamiento</t>
  </si>
  <si>
    <t xml:space="preserve">Un nivel de endeudamiento alto en relación con los ingresos y activos puede ser una señal de que la institución podría tener dificultades para cumplir con sus obligaciones financieras. </t>
  </si>
  <si>
    <t>Apalancamiento financiero</t>
  </si>
  <si>
    <t>Un alto grado de apalancamiento financiero puede significar un alto riesgo de insolvencia</t>
  </si>
  <si>
    <t>Rentabilidad sobre el patrimonio</t>
  </si>
  <si>
    <t xml:space="preserve">Rentabilidades negativas o extremadamente bajas sobre el patrimonio pueden indicar una falta de eficiencia en la generación de ganancias a partir de los recursos propios. </t>
  </si>
  <si>
    <t>3.      COMPONENTE TÉCNICO</t>
  </si>
  <si>
    <t xml:space="preserve">CONDICIONES DE CALIDAD </t>
  </si>
  <si>
    <t>MOMENTO 1</t>
  </si>
  <si>
    <t>4.      COMPONENTE TALENTO HUMANO</t>
  </si>
  <si>
    <t>El inmueble es/está: (Escoja una opción del listado)</t>
  </si>
  <si>
    <t>En Comodato</t>
  </si>
  <si>
    <t>En caso de tomar la opción Otro, indicar, ¿Cuál?</t>
  </si>
  <si>
    <t xml:space="preserve">5.      COMPONENTE INFRAESTRUCTURA </t>
  </si>
  <si>
    <t>Firma de quién recibe de la visita (Representante legal o quien autorice)</t>
  </si>
  <si>
    <t>No.</t>
  </si>
  <si>
    <t>1.1</t>
  </si>
  <si>
    <t>1.2</t>
  </si>
  <si>
    <t>1.3</t>
  </si>
  <si>
    <t>2.1</t>
  </si>
  <si>
    <t>2.2</t>
  </si>
  <si>
    <t>2.3</t>
  </si>
  <si>
    <t>2.4</t>
  </si>
  <si>
    <t>3.1</t>
  </si>
  <si>
    <t>3.2</t>
  </si>
  <si>
    <t>3.3</t>
  </si>
  <si>
    <t>3.4</t>
  </si>
  <si>
    <t>3.5</t>
  </si>
  <si>
    <t>3.6</t>
  </si>
  <si>
    <t>3.7</t>
  </si>
  <si>
    <t>3.8</t>
  </si>
  <si>
    <t>3.9</t>
  </si>
  <si>
    <t>3.10</t>
  </si>
  <si>
    <t>3.11</t>
  </si>
  <si>
    <t>3.12</t>
  </si>
  <si>
    <t>4.1</t>
  </si>
  <si>
    <t>4.2</t>
  </si>
  <si>
    <t>4.3</t>
  </si>
  <si>
    <t>4.4</t>
  </si>
  <si>
    <t>5.1</t>
  </si>
  <si>
    <t>5.2</t>
  </si>
  <si>
    <t>5.3</t>
  </si>
  <si>
    <t>6.1</t>
  </si>
  <si>
    <t>1.4</t>
  </si>
  <si>
    <t>1.5</t>
  </si>
  <si>
    <t>Dirección de la sede administrativa y sede operativa cuando aplique</t>
  </si>
  <si>
    <t>Teléfono y correo electrónico de contacto</t>
  </si>
  <si>
    <t xml:space="preserve">Estar inscrito en el Registro Único de Oferentes del ICBF (Información validada por el ICBF).
Se deberá Adjuntar soporte que demuestre el respectivo registro. </t>
  </si>
  <si>
    <t>Objeto social relacionado con la prestación de los servicios de protección dirigidos a niñas, niños, adolescentes, jóvenes o las familias.</t>
  </si>
  <si>
    <t xml:space="preserve">Domicilio Principal y en caso de que se establezca sedes, se deberá indicar las direcciones de las mismas. </t>
  </si>
  <si>
    <t>Facultades y obligaciones del representante legal, asamblea general, miembros de junta directiva y revisor fiscal, cuando este último cargo esté previsto.</t>
  </si>
  <si>
    <t>Quórum decisorio y régimen de mayorías.</t>
  </si>
  <si>
    <t>7.1</t>
  </si>
  <si>
    <t>8.1</t>
  </si>
  <si>
    <t>Antecedentes penales, disciplinarios y fiscales.</t>
  </si>
  <si>
    <t>Medidas correctivas.</t>
  </si>
  <si>
    <t>Inhabilidades por delitos sexuales.</t>
  </si>
  <si>
    <t>1.6</t>
  </si>
  <si>
    <t>Manual de políticas contables debidamente aprobado según el grupo NIIF al que pertenezca</t>
  </si>
  <si>
    <t>Certificación a los Estados Financieros, esta deberá estar suscrita por el representante legal y el contador público de la entidad solicitante</t>
  </si>
  <si>
    <t>Copia de la tarjeta profesional del contador público y revisor fiscal en los casos que aplique y antecedentes disciplinarios vigentes</t>
  </si>
  <si>
    <r>
      <t xml:space="preserve">Contar con indicadores financieros adecuados, bienes y patrimonio suficientes para el cumplimiento del objeto institucional
</t>
    </r>
    <r>
      <rPr>
        <b/>
        <sz val="11"/>
        <rFont val="Arial Narrow"/>
        <family val="2"/>
      </rPr>
      <t xml:space="preserve">Nota: </t>
    </r>
    <r>
      <rPr>
        <sz val="11"/>
        <rFont val="Arial Narrow"/>
        <family val="2"/>
      </rPr>
      <t>Los indicadores financieros a los que se hace referencia son: solidez financiera, capital de trabajo, liquidez, endeudamiento, apalancamiento y rentabilidad sobre el patrimonio. (Ver hoja 2.1 Anexo de Indicadores financieros)</t>
    </r>
  </si>
  <si>
    <t>Renovación</t>
  </si>
  <si>
    <t>Nombre de la entidad</t>
  </si>
  <si>
    <t>COMPONENTE</t>
  </si>
  <si>
    <t>CUMPLE / NO CUMPLE</t>
  </si>
  <si>
    <t>Legal</t>
  </si>
  <si>
    <t>Financiero</t>
  </si>
  <si>
    <t xml:space="preserve">Talento Humano </t>
  </si>
  <si>
    <t>Infraestructura</t>
  </si>
  <si>
    <t xml:space="preserve">Firma de quienes revisaron los componentes </t>
  </si>
  <si>
    <t xml:space="preserve">Profesión </t>
  </si>
  <si>
    <t>Componente Técnico</t>
  </si>
  <si>
    <t>OFICINA DE INSPECCIÓN, VIGILANCIA Y CONTROL Y CALIDAD DE SERVICIOS</t>
  </si>
  <si>
    <t>INSTITUCIONES AUTORIZADAS PARA DESARROLLAR EL PROGRAMA DE ADOPCIÓN EN COLOMBIA</t>
  </si>
  <si>
    <t>IAPAS</t>
  </si>
  <si>
    <t>1. Oficio de solicitud para la renovación de Licencia de Funcionamiento.</t>
  </si>
  <si>
    <t>Es dirigida a la Oficina de Inspección, Vigilancia y Control, y Calidad de Servicios</t>
  </si>
  <si>
    <t>Esta firmada por el representante legal</t>
  </si>
  <si>
    <t>Presenta el programa a desarrollar</t>
  </si>
  <si>
    <t xml:space="preserve">Presentar copia de la personería jurídica vigente otorgada o reconocida por el ICBF
Se deberá Adjuntar soporte que demuestre el respectivo registro. </t>
  </si>
  <si>
    <t>2. Personería Jurídica vigente</t>
  </si>
  <si>
    <t xml:space="preserve">3. Estatutos vigentes 
</t>
  </si>
  <si>
    <t>NUMERAL 1.1. Generales. TÍTULO II INSTITUCIONES AUTORIZADAS PARA DESARROLLAR EL PROGRAMA DE ADOPCIÓN EN COLOMBIA (IAPAS); CAPÍTULO II RENOVACIÓN LICENCIAS DE FUNCIONAMIENTO (IAPAS) de la GUÍA DE REQUISITOS PARA OTORGAMIENTO Y RENOVACIÓN DE LICENCIA DE FUNCIONAMIENTO PARA ADOPCIONES G1.P22.IVC</t>
  </si>
  <si>
    <t>Nombre y clase de persona jurídica</t>
  </si>
  <si>
    <t>El patrimonio y la forma de hacer los aportes</t>
  </si>
  <si>
    <t>La periodicidad de las reuniones ordinarias y los casos en los cuales habrá de convocarse a reuniones extraordinarias</t>
  </si>
  <si>
    <t>Término de duración de la constitución legal y causales de disolución</t>
  </si>
  <si>
    <t>La forma de hacer la liquidación una vez disuelta la persona jurídica</t>
  </si>
  <si>
    <t xml:space="preserve">4. Documentos de representación vigentes. </t>
  </si>
  <si>
    <t>Documento de elección o nombramiento del cargo de representante legal.</t>
  </si>
  <si>
    <t>Documento de elección o nombramiento de los miembros de la junta directiva o quienes hagan sus veces.</t>
  </si>
  <si>
    <t>Documento de elección o nombramiento del revisor fiscal, cuando este último cargo esté previsto</t>
  </si>
  <si>
    <t>Documento en el que conste la aceptación de los cargos, así como las copias de los documentos de identificación de los integrantes</t>
  </si>
  <si>
    <t>5. Aportar certificados vigentes de antecedentes penales, disciplinarios fiscales, medidas correctivas y de inhabilidades por delitos sexuales, expedidos por las autoridades competentes, cuya fecha de expedición no supere los treinta (30) días calendario, en los cuales conste que el Representante Legal y los integrantes de la junta directiva o quien haga sus veces, no registran sanciones, penas o inhabilidades</t>
  </si>
  <si>
    <t>Medidas correctivas cuya fecha de expedición no supere los treinta (30) días calendario.</t>
  </si>
  <si>
    <t>Antecedentes penales, disciplinarios y fiscales cuya fecha de expedición no supere los treinta (30) días calendario.</t>
  </si>
  <si>
    <t>Inhabilidades por delitos sexuales cuya fecha de expedición no supere los treinta (30) días calendario.</t>
  </si>
  <si>
    <t>8. Inscripción Registro Único de Oferentes</t>
  </si>
  <si>
    <t>6. No registrar sanciones derivadas de procedimientos administrativos sancionatorios contractuales</t>
  </si>
  <si>
    <t>7. No registrar sanciones derivadas de procedimientos administrativos sancionatorios contractuales</t>
  </si>
  <si>
    <t xml:space="preserve">No registrar sanciones derivadas de procedimientos administrativos sancionatorios contractuales de los que trata el artículo 86 de la Ley 1474 de 2011 por incumplimientos parciales o totales de las obligaciones derivadas de contratos suscritos con el ICBF u otras entidades del Estado.
Nota: Allegar documento suscrito por su representante legal, en el que conste que no registra sanciones contractuales, en los términos del artículo 86 de la ley 1474 de 2011, ni sanciones impuestas por otras entidades públicas pendientes de ejecución </t>
  </si>
  <si>
    <t xml:space="preserve">No tener pendiente de ejecución, sanciones impuestas por otra entidad pública.
Nota: Allegar documento suscrito por su representante legal, en el que conste que no registra sanciones contractuales, en los términos del artículo 86 de la ley 1474 de 2011, ni sanciones impuestas por otras entidades públicas pendientes de ejecución </t>
  </si>
  <si>
    <t>NUMERAL 2.1. Requisitos Legales y Financieros. TÍTULO II INSTITUCIONES AUTORIZADAS PARA DESARROLLAR EL PROGRAMA DE ADOPCIÓN EN COLOMBIA (IAPAS); CAPÍTULO II RENOVACIÓN LICENCIAS DE FUNCIONAMIENTO (IAPAS) de la GUÍA DE REQUISITOS PARA OTORGAMIENTO Y RENOVACIÓN DE LICENCIA DE FUNCIONAMIENTO PARA ADOPCIONES G1.P22.IVC</t>
  </si>
  <si>
    <t>1.  Contar con bienes y patrimonio para el cumplimiento del objeto</t>
  </si>
  <si>
    <t>Conjunto completo de Estados Financieros comparativos de la última vigencia bajo NIIF junto con las notas explicativas.</t>
  </si>
  <si>
    <t>1.2.</t>
  </si>
  <si>
    <t>Dictamen de los Estados Financieros presentados (cuando cuenten con revisor fiscal)</t>
  </si>
  <si>
    <t xml:space="preserve">Acta de aprobación de la última vigencia de acuerdo con el siguiente grupo al que pertenece:
GRUPO 1 Y 2:
Estado de situación financiera
Estado de resultados único o integral
Notas y/o revelaciones a los estados financieros
Flujo de efectivo 	 
Estado de cambios en el patrimonio
GRUPO 3:
Estado de situación financiera
Estado de resultados único o integral
Notas y/o revelaciones a los estados financieros </t>
  </si>
  <si>
    <t>3. Donaciones</t>
  </si>
  <si>
    <t>Certificación emitida por Revisor Fiscal o Auditor, en la que conste que, en caso de que la persona jurídica reciba donaciones, ninguna de éstas proviene de solicitantes que han hecho o hacen parte de un trámite de adopción indeterminado nacional o internacional. Esto con fundamento en el artículo 74 del Código de la Infancia y la Adolescencia</t>
  </si>
  <si>
    <t>4. Soportes de pago de los costos administrativos</t>
  </si>
  <si>
    <t>Presentar los soportes de pago de los costos administrativos de cada familia que ha adelantado un trámite de adopción indeterminado, sea nacional o internacional. Esto para el término de la vigencia de la Licencia de Funcionamiento que se pretende renovar</t>
  </si>
  <si>
    <t>5. Publicidad de la totalidad de los costos de servicios</t>
  </si>
  <si>
    <t>Presentar documento suscrito por el representante legal donde se comprometa a garantizar la publicidad de la totalidad de los costos de servicios, los cuales deben estar a disposición del público, tanto en sus respectivas páginas web, como en el micrositio del Programa de Adopción del ICBF</t>
  </si>
  <si>
    <t>1. Documento del Programa del servicio de la IAPA</t>
  </si>
  <si>
    <t>NUMERAL 2.3. Requisitos Técnicos. TÍTULO II INSTITUCIONES AUTORIZADAS PARA DESARROLLAR EL PROGRAMA DE ADOPCIÓN EN COLOMBIA (IAPAS); CAPÍTULO II RENOVACIÓN LICENCIAS DE FUNCIONAMIENTO (IAPAS) de la GUÍA DE REQUISITOS PARA OTORGAMIENTO Y RENOVACIÓN DE LICENCIA DE FUNCIONAMIENTO PARA ADOPCIONES G1.P22.IVC</t>
  </si>
  <si>
    <t>El documento describe y desarrolla las actividades del programa de adopciones</t>
  </si>
  <si>
    <t>Presentar los informes de idoneidad mental, social, moral y física, o psicológico y social de acuerdo con los parámetros establecidos en los documentos Técnicos del Programa de Adopción colombiano que se encuentren vigentes</t>
  </si>
  <si>
    <t xml:space="preserve">1. Infraestructura Física. Verificación en sitio.
</t>
  </si>
  <si>
    <t>NUMERAL 2.2. Requisitos Administrativos. TÍTULO II INSTITUCIONES AUTORIZADAS PARA DESARROLLAR EL PROGRAMA DE ADOPCIÓN EN COLOMBIA (IAPAS); CAPÍTULO II RENOVACIÓN LICENCIAS DE FUNCIONAMIENTO (IAPAS) de la GUÍA DE REQUISITOS PARA OTORGAMIENTO Y RENOVACIÓN DE LICENCIA DE FUNCIONAMIENTO PARA ADOPCIONES G1.P22.IVC</t>
  </si>
  <si>
    <t>Cuenta con instalaciones para la atención al público</t>
  </si>
  <si>
    <t>Cuenta con instalaciones para el comité de adopciones</t>
  </si>
  <si>
    <t>Evidencia mobiliario para el comité de adopciones</t>
  </si>
  <si>
    <t>Cuenta con mobiliario para el desarrollo de las actividades de preparación, evaluación y acompañamiento a las familias</t>
  </si>
  <si>
    <t>Identifica instalaciones para el desarrollo de las actividades de preparación, evaluación y acompañamiento a las familias</t>
  </si>
  <si>
    <t>Tiene mobiliario para la atención al público</t>
  </si>
  <si>
    <t>2. Sistema de archivo y conservación</t>
  </si>
  <si>
    <t>Cuenta con un sistema de archivo y conservación de la información relativa a la situación del niño, niña o adolescente, de las familias adoptantes y de las postuladas para ser adoptantes</t>
  </si>
  <si>
    <t>Organizado con base en las tablas de retención documental del ICBF</t>
  </si>
  <si>
    <t>Espacio Seguro</t>
  </si>
  <si>
    <t>Espacio restringido</t>
  </si>
  <si>
    <t>1. Talento Humano</t>
  </si>
  <si>
    <t>Se presenta el talento humano con cargo, perfil y funciones</t>
  </si>
  <si>
    <t>Se identifica quienes conforman el comité de adopciones</t>
  </si>
  <si>
    <t>2. Comité de Adopciones</t>
  </si>
  <si>
    <t>3. Requisitos del Talento Humano</t>
  </si>
  <si>
    <t>Obligación: Gestionar y coordinar espacio de Orientación legal
Profesional: Abogado, con formación de postgrado
Experiencia: Experiencia superior a 2 años en trabajo con familias y niños, niñas y adolescentes del sistema de Protección.
Nota: Si este abogado cumple funciones de secretario o secretaria de comité de adopciones no podrá adelantar demandas relacionadas con adopción.</t>
  </si>
  <si>
    <t>Obligación: Analizar los documentos para aceptar o denegar el inicio de la solicitud del trámite de adopción
Profesional: Abogado, con formación de postgrado
Experiencia: Experiencia superior a 2 años en trabajo con familias y niños, niñas y adolescentes del sistema de Protección.
Nota: Si este abogado cumple funciones de secretario o secretaria de comité de adopciones no podrá adelantar demandas relacionadas con adopción.</t>
  </si>
  <si>
    <t>Obligación: Preparar a los solicitantes para convertirse en padres a través de la adopción
Profesional: Trabajador Social o profesional en desarrollo familiar
Experiencia: 2 años de experiencia, trabajo con familias y niños, niñas y adolescentes.</t>
  </si>
  <si>
    <t>Obligación: Preparar a los solicitantes para convertirse en padres a través de la adopción
Profesional: Psicólogo
Experiencia: 2 años de experiencia, trabajo con familias y niños, niñas y adolescentes.</t>
  </si>
  <si>
    <t>Obligación: Evaluar la idoneidad de los solicitantes para convertirse en padres a través de la adopción
Profesional: Trabajador Social o profesional en desarrollo familiar
Experiencia: 2 años de experiencia en intervención en familia.</t>
  </si>
  <si>
    <t>Obligación: Elaborar los informes y remisión de la historia al Comité de Adopciones
Profesional: Trabajador Social o profesional en desarrollo familiar
Experiencia: 2 años de experiencia en intervención en familia.</t>
  </si>
  <si>
    <t>Obligación: Evaluar la idoneidad de los solicitantes para convertirse en padres a través de la adopción
Profesional: Psicólogo
Experiencia: 2 años de experiencia en evaluación de familias..</t>
  </si>
  <si>
    <t>Obligación: Elaborar los informes y remisión de la historia al Comité de Adopciones
Profesional: Psicólogo
Experiencia: 2 años de experiencia en evaluación de familias.</t>
  </si>
  <si>
    <t>Obligación: Preparar al niño, niña o adolescente para el encuentro con la familia adoptante.
Profesional: Trabajador Social o profesional en desarrollo familiar
Experiencia: 2 años de experiencia, trabajo con familias y niños, niñas y adolescentes.</t>
  </si>
  <si>
    <t>Obligación: Preparar al niño, niña o adolescente para el encuentro con la familia adoptante.
Profesional: Psicólogo
Experiencia: 2 años de experiencia, trabajo con familias y niños, niñas y adolescentes.</t>
  </si>
  <si>
    <t>Obligación: Realizar seguimiento post adopción
Profesional: Trabajador Social o profesional en desarrollo familiar
Experiencia: 2 años de experiencia, trabajo con familias y niños, niñas y adolescentes.</t>
  </si>
  <si>
    <t>Obligación: Realizar seguimiento post adopción
Profesional: Psicólogo
Experiencia: 2 años de experiencia, trabajo con familias y niños, niñas y adolescentes.</t>
  </si>
  <si>
    <t>Se identifica que el talento humano cuenta con afiliación al Sistema de Seguridad Social. (Personal nacional y extranjero)</t>
  </si>
  <si>
    <t>Cuenta con el reglamento interno de trabajo</t>
  </si>
  <si>
    <t>4. Aportar certificados de antecedentes e inhabilidades del personal que labora en ella, los cuales deberán ser expedidos por la autoridad competente y acreditar que dicho personal no ha sido sancionado ni presenta impedimentos o inhabilidades para el ejercicio de sus funciones que no supere los treinte (30) días.</t>
  </si>
  <si>
    <t>5. Afiliación al Sistema de Seguridad Social</t>
  </si>
  <si>
    <t>6. Reglamento Interno de Trabajo</t>
  </si>
  <si>
    <t>Fecha final de la verificación por parte de las y los profesionales</t>
  </si>
  <si>
    <t>Se describe el paso a paso establecido en  los documentos Técnicos del Programa de Adopción que se encuentren vigentes.</t>
  </si>
  <si>
    <t>Presentar carta de aceptación o de complementación de los documentos radicados para que las familias del trámite de Adopción Indeterminado nacional inicien la ruta de preparación y evaluación</t>
  </si>
  <si>
    <t xml:space="preserve">Presenta comunicación en la cual se le informe a las familias solicitantes la citación para los talleres y la constancia de asistencia a los mismos (solo aplica para támite de adopción nacional indetermiando) </t>
  </si>
  <si>
    <t xml:space="preserve">El indicador de seguimientos post adopción se encuentre en el "Rango óptimo" (entre el 95% al 100%) </t>
  </si>
  <si>
    <t xml:space="preserve">2.1 </t>
  </si>
  <si>
    <t xml:space="preserve">2.Documento de registro de las solicitudes de adopción nacional e internacional y de las niñas, niños y adolescentes. </t>
  </si>
  <si>
    <t xml:space="preserve">Presentar el listado  de las solicitudes de adopción nacional e internacional en los diferentes estados </t>
  </si>
  <si>
    <t xml:space="preserve">Presentar el listado de las niñas, niños y adolescentes con definición jurídica de adoptabilidad </t>
  </si>
  <si>
    <t>3. Documentos, por parte de las familias solicitantes</t>
  </si>
  <si>
    <t>4. Fase de Preparación</t>
  </si>
  <si>
    <t>5. Fase de Evaluación</t>
  </si>
  <si>
    <t>5.4</t>
  </si>
  <si>
    <t>6. Seguimientos Post adopción</t>
  </si>
  <si>
    <t>7. Historia de Atención</t>
  </si>
  <si>
    <t>7.2</t>
  </si>
  <si>
    <t>Se cuenta con el informe integral de la  niña, niño o adolescente de acuerdo con los parámetros establecidos en los documentos Técnicos del Programa de Adopción vigente</t>
  </si>
  <si>
    <t xml:space="preserve">Se cuenta con el registro de las actuaciones en el Sistema de Información Misional – SIM  de acuerdo con el estado  de la definición juridica de adoptabilidad de la niña, niño o adolescente </t>
  </si>
  <si>
    <t xml:space="preserve">8. Actas de las sesiones de Comité de Adopciones </t>
  </si>
  <si>
    <t>8.2</t>
  </si>
  <si>
    <t xml:space="preserve">Presentar  actas del Comité de Adopciones en fisico  firmadas por  los asistentes al Comité  de Adopciones y  archivadas en orden cronológico </t>
  </si>
  <si>
    <t>Registrar las actas del Comité de Adopciones en el Sistema de Información Misional (SIM) con las decisiones tomadas por el Comité de Adopciones.</t>
  </si>
  <si>
    <t>Total de Solicitudes de adopción de familias residentes en Colombia y en el extranjero</t>
  </si>
  <si>
    <t>Muestra de solicitudes de adopción</t>
  </si>
  <si>
    <t>Registrar en el Sistema de Información Misional -SIM- las actuaciones que correspondan de acuerdo con la Ruta establecida en los documentos Técnicos del Programa de Adopción que se encuentren vigentes</t>
  </si>
  <si>
    <t xml:space="preserve">Se cuenta con la carpeta de la atención institucional de las niñas, niños y adolescentes  con definición jurídica de adoptabilidad </t>
  </si>
  <si>
    <t>Muestra de sesiones de Comité de Adopciones</t>
  </si>
  <si>
    <t>Departamento</t>
  </si>
  <si>
    <t>Total de historia de atención de atención de niños, niñas y adolescentes con definición jurídica de adoptabilidad</t>
  </si>
  <si>
    <t>Muestra de historias de atención</t>
  </si>
  <si>
    <t>Total de sesiones del Comité de Adopciones realizadas durante la presente vigencia</t>
  </si>
  <si>
    <t>Se describe las  metodología, tiempos y responsables de cada uno de los pasos del trámite de Adopción Indeterminado Nacional, como el Trámite de Adopción indeterminado internacional, de conformidad con los documentos Técnicos del Programa de Adopción que se encuentren vigentes.</t>
  </si>
  <si>
    <t>Presenta soportes de la radicación de los documentos, por parte de las familias solicitantes, organismos acreditados o Autoridaes Centrales para el inicio del proceso de Adopción ante la IAPA</t>
  </si>
  <si>
    <t>Se cuenta con comunicación en la cual se le informe a las familias  solicitantes de Adopción Indeterminada Nacional la citación para las entrevistas de evaluación</t>
  </si>
  <si>
    <t xml:space="preserve">Presentar notificaciones a las familias, equipos evaluadores, organismos o agencias autorizadas, o Autoridades Centrales de las decisiones tomadas en sesiones de comité de adopciones o por parte de la Subdirección de Adopciones </t>
  </si>
  <si>
    <t>No aplica</t>
  </si>
  <si>
    <t>Población beneficiaria</t>
  </si>
  <si>
    <t>Fecha inicial de verificación por parte de las y los profesionales</t>
  </si>
  <si>
    <t>NO</t>
  </si>
  <si>
    <t xml:space="preserve">Se cuenta con soporte del concepto de aprobación del programa de servicios por parte de la Subdirección de Adopciones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</si>
</sst>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 #,##0.00_-;\-&quot;$&quot;\ * #,##0.00_-;_-&quot;$&quot;\ * &quot;-&quot;??_-;_-@_-"/>
    <numFmt numFmtId="164" formatCode="0.0%"/>
    <numFmt numFmtId="165" formatCode="#,##0.00_ ;[Red]\-#,##0.00\ "/>
  </numFmts>
  <fonts count="33">
    <font>
      <sz val="11"/>
      <color theme="1"/>
      <name val="Calibri"/>
      <family val="2"/>
      <scheme val="minor"/>
    </font>
    <font>
      <sz val="11"/>
      <name val="Calibri"/>
      <family val="2"/>
      <scheme val="minor"/>
    </font>
    <font>
      <sz val="11"/>
      <name val="Arial Narrow"/>
      <family val="2"/>
    </font>
    <font>
      <b/>
      <sz val="11"/>
      <name val="Calibri"/>
      <family val="2"/>
      <scheme val="minor"/>
    </font>
    <font>
      <sz val="10"/>
      <name val="Arial"/>
      <family val="2"/>
    </font>
    <font>
      <sz val="10"/>
      <name val="Arial"/>
      <family val="2"/>
    </font>
    <font>
      <sz val="11"/>
      <color theme="1"/>
      <name val="Calibri"/>
      <family val="2"/>
    </font>
    <font>
      <sz val="10"/>
      <color theme="1"/>
      <name val="Zurich BT"/>
      <family val="2"/>
    </font>
    <font>
      <sz val="11"/>
      <color theme="1"/>
      <name val="Arial Narrow"/>
      <family val="2"/>
    </font>
    <font>
      <sz val="11"/>
      <color theme="1"/>
      <name val="Calibri"/>
      <family val="2"/>
      <scheme val="minor"/>
    </font>
    <font>
      <b/>
      <sz val="11"/>
      <color rgb="FF000000"/>
      <name val="Arial Narrow"/>
      <family val="2"/>
    </font>
    <font>
      <sz val="11"/>
      <color rgb="FF000000"/>
      <name val="Arial Narrow"/>
      <family val="2"/>
    </font>
    <font>
      <b/>
      <i/>
      <sz val="11"/>
      <name val="Calibri"/>
      <family val="2"/>
      <scheme val="minor"/>
    </font>
    <font>
      <b/>
      <i/>
      <sz val="11"/>
      <name val="Arial Narrow"/>
      <family val="2"/>
    </font>
    <font>
      <b/>
      <i/>
      <sz val="11"/>
      <color rgb="FF000000"/>
      <name val="Arial"/>
      <family val="2"/>
    </font>
    <font>
      <b/>
      <sz val="11"/>
      <name val="Arial Narrow"/>
      <family val="2"/>
    </font>
    <font>
      <b/>
      <sz val="11"/>
      <color theme="1"/>
      <name val="Arial Narrow"/>
      <family val="2"/>
    </font>
    <font>
      <sz val="11"/>
      <color theme="1"/>
      <name val="Arial"/>
      <family val="2"/>
    </font>
    <font>
      <b/>
      <u/>
      <sz val="11"/>
      <color theme="1"/>
      <name val="Arial Narrow"/>
      <family val="2"/>
    </font>
    <font>
      <b/>
      <i/>
      <sz val="11"/>
      <color theme="1"/>
      <name val="Arial Narrow"/>
      <family val="2"/>
    </font>
    <font>
      <sz val="11"/>
      <color theme="0"/>
      <name val="Calibri"/>
      <family val="2"/>
      <scheme val="minor"/>
    </font>
    <font>
      <b/>
      <i/>
      <sz val="11"/>
      <color rgb="FF000000"/>
      <name val="Arial Narrow"/>
      <family val="2"/>
    </font>
    <font>
      <sz val="11"/>
      <color rgb="FFFF0000"/>
      <name val="Calibri"/>
      <family val="2"/>
      <scheme val="minor"/>
    </font>
    <font>
      <b/>
      <sz val="11"/>
      <color theme="1"/>
      <name val="Calibri"/>
      <family val="2"/>
      <scheme val="minor"/>
    </font>
    <font>
      <sz val="8"/>
      <name val="Calibri"/>
      <family val="2"/>
      <scheme val="minor"/>
    </font>
    <font>
      <b/>
      <sz val="11"/>
      <name val="Verdana"/>
      <family val="2"/>
    </font>
    <font>
      <b/>
      <sz val="11"/>
      <color rgb="FF000000"/>
      <name val="Verdana"/>
      <family val="2"/>
    </font>
    <font>
      <b/>
      <i/>
      <sz val="11"/>
      <color rgb="FF000000"/>
      <name val="Verdana"/>
      <family val="2"/>
    </font>
    <font>
      <sz val="11"/>
      <color rgb="FF000000"/>
      <name val="Verdana"/>
      <family val="2"/>
    </font>
    <font>
      <sz val="11"/>
      <color theme="1"/>
      <name val="Verdana"/>
      <family val="2"/>
    </font>
    <font>
      <b/>
      <i/>
      <sz val="11"/>
      <name val="Verdana"/>
      <family val="2"/>
    </font>
    <font>
      <b/>
      <sz val="11"/>
      <color rgb="FFFF0000"/>
      <name val="Arial Narrow"/>
      <family val="2"/>
    </font>
    <font>
      <b/>
      <sz val="11"/>
      <color theme="0" tint="-0.34998626667073579"/>
      <name val="Arial Narrow"/>
      <family val="2"/>
    </font>
  </fonts>
  <fills count="16">
    <fill>
      <patternFill patternType="none"/>
    </fill>
    <fill>
      <patternFill patternType="gray125"/>
    </fill>
    <fill>
      <patternFill patternType="solid">
        <fgColor theme="0"/>
        <bgColor indexed="64"/>
      </patternFill>
    </fill>
    <fill>
      <patternFill patternType="solid">
        <fgColor rgb="FFFFFFFF"/>
        <bgColor rgb="FF000000"/>
      </patternFill>
    </fill>
    <fill>
      <patternFill patternType="solid">
        <fgColor theme="4" tint="0.79998168889431442"/>
        <bgColor indexed="64"/>
      </patternFill>
    </fill>
    <fill>
      <patternFill patternType="solid">
        <fgColor theme="3" tint="0.79998168889431442"/>
        <bgColor rgb="FF000000"/>
      </patternFill>
    </fill>
    <fill>
      <patternFill patternType="solid">
        <fgColor theme="4" tint="0.79998168889431442"/>
        <bgColor rgb="FF000000"/>
      </patternFill>
    </fill>
    <fill>
      <patternFill patternType="solid">
        <fgColor theme="4" tint="0.59999389629810485"/>
        <bgColor indexed="64"/>
      </patternFill>
    </fill>
    <fill>
      <patternFill patternType="solid">
        <fgColor rgb="FFFFFF00"/>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theme="4" tint="0.59999389629810485"/>
        <bgColor rgb="FF000000"/>
      </patternFill>
    </fill>
    <fill>
      <patternFill patternType="solid">
        <fgColor theme="0"/>
        <bgColor rgb="FF000000"/>
      </patternFill>
    </fill>
    <fill>
      <patternFill patternType="solid">
        <fgColor theme="8" tint="0.59999389629810485"/>
        <bgColor indexed="64"/>
      </patternFill>
    </fill>
    <fill>
      <patternFill patternType="solid">
        <fgColor theme="9" tint="0.79998168889431442"/>
        <bgColor indexed="64"/>
      </patternFill>
    </fill>
    <fill>
      <patternFill patternType="solid">
        <fgColor rgb="FF9EF22E"/>
        <bgColor indexed="64"/>
      </patternFill>
    </fill>
  </fills>
  <borders count="7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right/>
      <top/>
      <bottom style="medium">
        <color indexed="64"/>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style="thin">
        <color rgb="FF000000"/>
      </bottom>
      <diagonal/>
    </border>
    <border>
      <left style="medium">
        <color indexed="64"/>
      </left>
      <right/>
      <top/>
      <bottom style="thin">
        <color indexed="64"/>
      </bottom>
      <diagonal/>
    </border>
    <border>
      <left style="medium">
        <color indexed="64"/>
      </left>
      <right/>
      <top style="thin">
        <color rgb="FF000000"/>
      </top>
      <bottom style="thin">
        <color rgb="FF000000"/>
      </bottom>
      <diagonal/>
    </border>
    <border>
      <left style="thin">
        <color indexed="64"/>
      </left>
      <right style="thin">
        <color indexed="64"/>
      </right>
      <top/>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style="medium">
        <color indexed="64"/>
      </top>
      <bottom/>
      <diagonal/>
    </border>
    <border>
      <left style="medium">
        <color indexed="64"/>
      </left>
      <right/>
      <top style="thin">
        <color rgb="FF000000"/>
      </top>
      <bottom/>
      <diagonal/>
    </border>
    <border>
      <left/>
      <right/>
      <top style="thin">
        <color indexed="64"/>
      </top>
      <bottom style="thin">
        <color indexed="64"/>
      </bottom>
      <diagonal/>
    </border>
    <border>
      <left style="medium">
        <color indexed="64"/>
      </left>
      <right/>
      <top/>
      <bottom/>
      <diagonal/>
    </border>
    <border>
      <left style="thin">
        <color indexed="64"/>
      </left>
      <right/>
      <top/>
      <bottom style="thin">
        <color indexed="64"/>
      </bottom>
      <diagonal/>
    </border>
    <border>
      <left/>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diagonal/>
    </border>
    <border>
      <left style="thin">
        <color indexed="64"/>
      </left>
      <right/>
      <top style="medium">
        <color indexed="64"/>
      </top>
      <bottom style="medium">
        <color indexed="64"/>
      </bottom>
      <diagonal/>
    </border>
    <border>
      <left/>
      <right style="medium">
        <color indexed="64"/>
      </right>
      <top/>
      <bottom style="thin">
        <color indexed="64"/>
      </bottom>
      <diagonal/>
    </border>
    <border>
      <left/>
      <right style="thin">
        <color indexed="64"/>
      </right>
      <top/>
      <bottom style="thin">
        <color indexed="64"/>
      </bottom>
      <diagonal/>
    </border>
    <border>
      <left style="thin">
        <color indexed="64"/>
      </left>
      <right/>
      <top/>
      <bottom style="medium">
        <color indexed="64"/>
      </bottom>
      <diagonal/>
    </border>
    <border>
      <left/>
      <right/>
      <top style="thin">
        <color indexed="64"/>
      </top>
      <bottom/>
      <diagonal/>
    </border>
    <border>
      <left/>
      <right style="medium">
        <color indexed="64"/>
      </right>
      <top style="thin">
        <color indexed="64"/>
      </top>
      <bottom/>
      <diagonal/>
    </border>
    <border>
      <left style="medium">
        <color indexed="64"/>
      </left>
      <right/>
      <top style="medium">
        <color indexed="64"/>
      </top>
      <bottom style="thin">
        <color rgb="FF000000"/>
      </bottom>
      <diagonal/>
    </border>
    <border>
      <left/>
      <right/>
      <top style="medium">
        <color indexed="64"/>
      </top>
      <bottom style="thin">
        <color rgb="FF000000"/>
      </bottom>
      <diagonal/>
    </border>
    <border>
      <left style="thin">
        <color indexed="64"/>
      </left>
      <right/>
      <top style="medium">
        <color indexed="64"/>
      </top>
      <bottom style="thin">
        <color indexed="64"/>
      </bottom>
      <diagonal/>
    </border>
    <border>
      <left/>
      <right style="medium">
        <color indexed="64"/>
      </right>
      <top style="medium">
        <color indexed="64"/>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top style="thin">
        <color indexed="64"/>
      </top>
      <bottom/>
      <diagonal/>
    </border>
    <border>
      <left/>
      <right style="medium">
        <color indexed="64"/>
      </right>
      <top style="thin">
        <color rgb="FF000000"/>
      </top>
      <bottom style="thin">
        <color rgb="FF000000"/>
      </bottom>
      <diagonal/>
    </border>
    <border>
      <left style="medium">
        <color indexed="64"/>
      </left>
      <right style="thin">
        <color rgb="FF000000"/>
      </right>
      <top/>
      <bottom style="thin">
        <color rgb="FF000000"/>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rgb="FF000000"/>
      </right>
      <top style="thin">
        <color rgb="FF000000"/>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diagonal/>
    </border>
  </borders>
  <cellStyleXfs count="8">
    <xf numFmtId="0" fontId="0" fillId="0" borderId="0"/>
    <xf numFmtId="0" fontId="4" fillId="0" borderId="0"/>
    <xf numFmtId="0" fontId="5" fillId="0" borderId="0"/>
    <xf numFmtId="0" fontId="6" fillId="0" borderId="0"/>
    <xf numFmtId="0" fontId="4" fillId="0" borderId="0"/>
    <xf numFmtId="0" fontId="7" fillId="0" borderId="0"/>
    <xf numFmtId="9" fontId="9" fillId="0" borderId="0" applyFont="0" applyFill="0" applyBorder="0" applyAlignment="0" applyProtection="0"/>
    <xf numFmtId="44" fontId="9" fillId="0" borderId="0" applyFont="0" applyFill="0" applyBorder="0" applyAlignment="0" applyProtection="0"/>
  </cellStyleXfs>
  <cellXfs count="452">
    <xf numFmtId="0" fontId="0" fillId="0" borderId="0" xfId="0"/>
    <xf numFmtId="0" fontId="1" fillId="0" borderId="0" xfId="0" applyFont="1" applyProtection="1">
      <protection locked="0"/>
    </xf>
    <xf numFmtId="0" fontId="1" fillId="2" borderId="0" xfId="0" applyFont="1" applyFill="1" applyProtection="1">
      <protection locked="0"/>
    </xf>
    <xf numFmtId="0" fontId="3" fillId="0" borderId="0" xfId="0" applyFont="1" applyAlignment="1" applyProtection="1">
      <alignment horizontal="center" vertical="top" wrapText="1"/>
      <protection locked="0"/>
    </xf>
    <xf numFmtId="0" fontId="1" fillId="0" borderId="0" xfId="0" applyFont="1" applyAlignment="1" applyProtection="1">
      <alignment horizontal="justify" vertical="top" wrapText="1"/>
      <protection locked="0"/>
    </xf>
    <xf numFmtId="0" fontId="2" fillId="0" borderId="0" xfId="0" applyFont="1" applyAlignment="1" applyProtection="1">
      <alignment horizontal="justify" vertical="top" wrapText="1"/>
      <protection locked="0"/>
    </xf>
    <xf numFmtId="0" fontId="1" fillId="0" borderId="0" xfId="0" applyFont="1" applyAlignment="1" applyProtection="1">
      <alignment wrapText="1"/>
      <protection locked="0"/>
    </xf>
    <xf numFmtId="0" fontId="17" fillId="0" borderId="0" xfId="0" applyFont="1" applyAlignment="1">
      <alignment vertical="center"/>
    </xf>
    <xf numFmtId="0" fontId="17" fillId="0" borderId="0" xfId="0" applyFont="1"/>
    <xf numFmtId="0" fontId="17" fillId="0" borderId="36" xfId="0" applyFont="1" applyBorder="1"/>
    <xf numFmtId="0" fontId="16" fillId="0" borderId="42" xfId="0" applyFont="1" applyBorder="1" applyAlignment="1">
      <alignment horizontal="center" vertical="center"/>
    </xf>
    <xf numFmtId="0" fontId="16" fillId="0" borderId="41" xfId="0" applyFont="1" applyBorder="1" applyAlignment="1">
      <alignment horizontal="center" vertical="center"/>
    </xf>
    <xf numFmtId="0" fontId="16" fillId="0" borderId="8" xfId="0" applyFont="1" applyBorder="1" applyAlignment="1">
      <alignment horizontal="center" vertical="center"/>
    </xf>
    <xf numFmtId="0" fontId="1" fillId="0" borderId="0" xfId="0" applyFont="1" applyAlignment="1" applyProtection="1">
      <alignment horizontal="center" wrapText="1"/>
      <protection locked="0"/>
    </xf>
    <xf numFmtId="0" fontId="19" fillId="10" borderId="11" xfId="0" applyFont="1" applyFill="1" applyBorder="1" applyAlignment="1">
      <alignment horizontal="center" vertical="center"/>
    </xf>
    <xf numFmtId="0" fontId="16" fillId="0" borderId="16" xfId="0" applyFont="1" applyBorder="1" applyAlignment="1">
      <alignment horizontal="center" vertical="center"/>
    </xf>
    <xf numFmtId="0" fontId="16" fillId="0" borderId="6" xfId="0" applyFont="1" applyBorder="1" applyAlignment="1">
      <alignment horizontal="center" vertical="center"/>
    </xf>
    <xf numFmtId="0" fontId="20" fillId="0" borderId="0" xfId="0" applyFont="1"/>
    <xf numFmtId="0" fontId="0" fillId="2" borderId="0" xfId="0" applyFill="1"/>
    <xf numFmtId="0" fontId="23" fillId="13" borderId="11" xfId="0" applyFont="1" applyFill="1" applyBorder="1" applyAlignment="1">
      <alignment horizontal="center"/>
    </xf>
    <xf numFmtId="0" fontId="23" fillId="13" borderId="12" xfId="0" applyFont="1" applyFill="1" applyBorder="1" applyAlignment="1">
      <alignment horizontal="center"/>
    </xf>
    <xf numFmtId="0" fontId="23" fillId="2" borderId="29" xfId="0" applyFont="1" applyFill="1" applyBorder="1"/>
    <xf numFmtId="0" fontId="23" fillId="14" borderId="13" xfId="0" applyFont="1" applyFill="1" applyBorder="1" applyAlignment="1">
      <alignment horizontal="center"/>
    </xf>
    <xf numFmtId="0" fontId="0" fillId="2" borderId="16" xfId="0" applyFill="1" applyBorder="1"/>
    <xf numFmtId="0" fontId="0" fillId="2" borderId="6" xfId="0" applyFill="1" applyBorder="1"/>
    <xf numFmtId="0" fontId="22" fillId="2" borderId="0" xfId="0" applyFont="1" applyFill="1"/>
    <xf numFmtId="0" fontId="0" fillId="2" borderId="8" xfId="0" applyFill="1" applyBorder="1"/>
    <xf numFmtId="0" fontId="23" fillId="13" borderId="11" xfId="0" applyFont="1" applyFill="1" applyBorder="1"/>
    <xf numFmtId="0" fontId="0" fillId="2" borderId="16" xfId="0" applyFill="1" applyBorder="1" applyAlignment="1">
      <alignment vertical="center"/>
    </xf>
    <xf numFmtId="165" fontId="0" fillId="2" borderId="14" xfId="0" applyNumberFormat="1" applyFill="1" applyBorder="1" applyAlignment="1">
      <alignment vertical="center"/>
    </xf>
    <xf numFmtId="165" fontId="0" fillId="2" borderId="15" xfId="0" applyNumberFormat="1" applyFill="1" applyBorder="1" applyAlignment="1">
      <alignment vertical="center"/>
    </xf>
    <xf numFmtId="0" fontId="0" fillId="2" borderId="0" xfId="0" applyFill="1" applyAlignment="1">
      <alignment vertical="center"/>
    </xf>
    <xf numFmtId="0" fontId="0" fillId="2" borderId="6" xfId="0" applyFill="1" applyBorder="1" applyAlignment="1">
      <alignment vertical="center"/>
    </xf>
    <xf numFmtId="165" fontId="0" fillId="2" borderId="1" xfId="0" applyNumberFormat="1" applyFill="1" applyBorder="1" applyAlignment="1">
      <alignment vertical="center"/>
    </xf>
    <xf numFmtId="165" fontId="0" fillId="2" borderId="7" xfId="0" applyNumberFormat="1" applyFill="1" applyBorder="1" applyAlignment="1">
      <alignment vertical="center"/>
    </xf>
    <xf numFmtId="9" fontId="0" fillId="2" borderId="1" xfId="6" applyFont="1" applyFill="1" applyBorder="1" applyAlignment="1">
      <alignment vertical="center"/>
    </xf>
    <xf numFmtId="9" fontId="0" fillId="2" borderId="7" xfId="6" applyFont="1" applyFill="1" applyBorder="1" applyAlignment="1">
      <alignment vertical="center"/>
    </xf>
    <xf numFmtId="0" fontId="0" fillId="2" borderId="8" xfId="0" applyFill="1" applyBorder="1" applyAlignment="1">
      <alignment vertical="center"/>
    </xf>
    <xf numFmtId="9" fontId="0" fillId="2" borderId="9" xfId="6" applyFont="1" applyFill="1" applyBorder="1" applyAlignment="1">
      <alignment vertical="center"/>
    </xf>
    <xf numFmtId="9" fontId="0" fillId="2" borderId="10" xfId="6" applyFont="1" applyFill="1" applyBorder="1" applyAlignment="1">
      <alignment vertical="center"/>
    </xf>
    <xf numFmtId="0" fontId="8" fillId="0" borderId="1" xfId="0" applyFont="1" applyBorder="1" applyAlignment="1">
      <alignment horizontal="justify" vertical="center" wrapText="1"/>
    </xf>
    <xf numFmtId="0" fontId="11" fillId="0" borderId="17" xfId="0" applyFont="1" applyBorder="1" applyAlignment="1" applyProtection="1">
      <alignment horizontal="center" vertical="center" wrapText="1"/>
      <protection locked="0"/>
    </xf>
    <xf numFmtId="0" fontId="11" fillId="0" borderId="1" xfId="0" applyFont="1" applyBorder="1" applyAlignment="1">
      <alignment horizontal="left" vertical="center" wrapText="1"/>
    </xf>
    <xf numFmtId="0" fontId="11" fillId="0" borderId="1" xfId="0" applyFont="1" applyBorder="1" applyAlignment="1">
      <alignment horizontal="justify" vertical="center" wrapText="1"/>
    </xf>
    <xf numFmtId="10" fontId="11" fillId="8" borderId="5" xfId="6" applyNumberFormat="1" applyFont="1" applyFill="1" applyBorder="1" applyAlignment="1" applyProtection="1">
      <alignment horizontal="center" wrapText="1"/>
    </xf>
    <xf numFmtId="0" fontId="2" fillId="0" borderId="1" xfId="0" applyFont="1" applyBorder="1" applyAlignment="1">
      <alignment horizontal="justify" vertical="center" wrapText="1"/>
    </xf>
    <xf numFmtId="0" fontId="2" fillId="12" borderId="1" xfId="0" applyFont="1" applyFill="1" applyBorder="1" applyAlignment="1">
      <alignment horizontal="justify" vertical="center" wrapText="1"/>
    </xf>
    <xf numFmtId="165" fontId="0" fillId="2" borderId="14" xfId="7" applyNumberFormat="1" applyFont="1" applyFill="1" applyBorder="1" applyProtection="1">
      <protection locked="0"/>
    </xf>
    <xf numFmtId="165" fontId="0" fillId="2" borderId="15" xfId="7" applyNumberFormat="1" applyFont="1" applyFill="1" applyBorder="1" applyProtection="1">
      <protection locked="0"/>
    </xf>
    <xf numFmtId="165" fontId="0" fillId="2" borderId="1" xfId="7" applyNumberFormat="1" applyFont="1" applyFill="1" applyBorder="1" applyProtection="1">
      <protection locked="0"/>
    </xf>
    <xf numFmtId="165" fontId="0" fillId="2" borderId="7" xfId="7" applyNumberFormat="1" applyFont="1" applyFill="1" applyBorder="1" applyProtection="1">
      <protection locked="0"/>
    </xf>
    <xf numFmtId="165" fontId="0" fillId="2" borderId="9" xfId="7" applyNumberFormat="1" applyFont="1" applyFill="1" applyBorder="1" applyProtection="1">
      <protection locked="0"/>
    </xf>
    <xf numFmtId="165" fontId="0" fillId="2" borderId="10" xfId="7" applyNumberFormat="1" applyFont="1" applyFill="1" applyBorder="1" applyProtection="1">
      <protection locked="0"/>
    </xf>
    <xf numFmtId="0" fontId="8" fillId="0" borderId="1" xfId="0" applyFont="1" applyBorder="1" applyAlignment="1">
      <alignment horizontal="left" vertical="center" wrapText="1"/>
    </xf>
    <xf numFmtId="0" fontId="11" fillId="0" borderId="1" xfId="0" applyFont="1" applyBorder="1" applyAlignment="1" applyProtection="1">
      <alignment horizontal="justify" vertical="center" wrapText="1"/>
      <protection locked="0"/>
    </xf>
    <xf numFmtId="0" fontId="13" fillId="0" borderId="14" xfId="0" applyFont="1" applyBorder="1" applyAlignment="1" applyProtection="1">
      <alignment horizontal="center" vertical="center" wrapText="1"/>
      <protection locked="0"/>
    </xf>
    <xf numFmtId="0" fontId="13" fillId="0" borderId="1" xfId="0" applyFont="1" applyBorder="1" applyAlignment="1" applyProtection="1">
      <alignment horizontal="center" vertical="center" wrapText="1"/>
      <protection locked="0"/>
    </xf>
    <xf numFmtId="0" fontId="13" fillId="0" borderId="9" xfId="0" applyFont="1" applyBorder="1" applyAlignment="1" applyProtection="1">
      <alignment horizontal="center" vertical="center" wrapText="1"/>
      <protection locked="0"/>
    </xf>
    <xf numFmtId="0" fontId="11" fillId="0" borderId="1" xfId="0" applyFont="1" applyBorder="1" applyAlignment="1" applyProtection="1">
      <alignment horizontal="center" vertical="center" wrapText="1"/>
      <protection locked="0"/>
    </xf>
    <xf numFmtId="0" fontId="10" fillId="0" borderId="8" xfId="0" applyFont="1" applyBorder="1" applyAlignment="1">
      <alignment horizontal="left" vertical="center" wrapText="1"/>
    </xf>
    <xf numFmtId="0" fontId="10" fillId="0" borderId="6" xfId="0" applyFont="1" applyBorder="1" applyAlignment="1">
      <alignment vertical="center" wrapText="1"/>
    </xf>
    <xf numFmtId="0" fontId="10" fillId="0" borderId="8" xfId="0" applyFont="1" applyBorder="1" applyAlignment="1">
      <alignment vertical="center" wrapText="1"/>
    </xf>
    <xf numFmtId="0" fontId="12" fillId="0" borderId="9" xfId="0" applyFont="1" applyBorder="1" applyAlignment="1" applyProtection="1">
      <alignment horizontal="center" vertical="center" wrapText="1"/>
      <protection locked="0"/>
    </xf>
    <xf numFmtId="0" fontId="12" fillId="0" borderId="14" xfId="0" applyFont="1" applyBorder="1" applyAlignment="1" applyProtection="1">
      <alignment horizontal="center" vertical="center" wrapText="1"/>
      <protection locked="0"/>
    </xf>
    <xf numFmtId="0" fontId="12" fillId="0" borderId="1" xfId="0" applyFont="1" applyBorder="1" applyAlignment="1" applyProtection="1">
      <alignment horizontal="center" vertical="center" wrapText="1"/>
      <protection locked="0"/>
    </xf>
    <xf numFmtId="10" fontId="11" fillId="3" borderId="21" xfId="6" applyNumberFormat="1" applyFont="1" applyFill="1" applyBorder="1" applyAlignment="1" applyProtection="1">
      <alignment horizontal="center" vertical="center" wrapText="1"/>
    </xf>
    <xf numFmtId="0" fontId="11" fillId="0" borderId="58" xfId="0" applyFont="1" applyBorder="1" applyAlignment="1" applyProtection="1">
      <alignment horizontal="justify" wrapText="1"/>
      <protection locked="0"/>
    </xf>
    <xf numFmtId="0" fontId="10" fillId="0" borderId="58" xfId="0" applyFont="1" applyBorder="1" applyAlignment="1" applyProtection="1">
      <alignment horizontal="justify" wrapText="1"/>
      <protection locked="0"/>
    </xf>
    <xf numFmtId="0" fontId="10" fillId="0" borderId="60" xfId="0" applyFont="1" applyBorder="1" applyAlignment="1" applyProtection="1">
      <alignment horizontal="justify" wrapText="1"/>
      <protection locked="0"/>
    </xf>
    <xf numFmtId="0" fontId="11" fillId="0" borderId="58" xfId="0" applyFont="1" applyBorder="1" applyAlignment="1" applyProtection="1">
      <alignment horizontal="justify" vertical="center" wrapText="1"/>
      <protection locked="0"/>
    </xf>
    <xf numFmtId="0" fontId="10" fillId="0" borderId="7" xfId="0" applyFont="1" applyBorder="1" applyAlignment="1" applyProtection="1">
      <alignment horizontal="center" vertical="center" wrapText="1"/>
      <protection locked="0"/>
    </xf>
    <xf numFmtId="14" fontId="10" fillId="0" borderId="7" xfId="0" applyNumberFormat="1" applyFont="1" applyBorder="1" applyAlignment="1" applyProtection="1">
      <alignment horizontal="center" vertical="center" wrapText="1"/>
      <protection locked="0"/>
    </xf>
    <xf numFmtId="0" fontId="10" fillId="0" borderId="16" xfId="0" applyFont="1" applyBorder="1" applyAlignment="1">
      <alignment vertical="center" wrapText="1"/>
    </xf>
    <xf numFmtId="0" fontId="15" fillId="0" borderId="0" xfId="0" applyFont="1" applyAlignment="1">
      <alignment vertical="top" wrapText="1"/>
    </xf>
    <xf numFmtId="0" fontId="10" fillId="0" borderId="0" xfId="0" applyFont="1" applyAlignment="1">
      <alignment vertical="top" wrapText="1"/>
    </xf>
    <xf numFmtId="0" fontId="10" fillId="0" borderId="0" xfId="0" applyFont="1" applyAlignment="1" applyProtection="1">
      <alignment vertical="center" wrapText="1"/>
      <protection locked="0"/>
    </xf>
    <xf numFmtId="0" fontId="10" fillId="0" borderId="0" xfId="0" applyFont="1" applyAlignment="1">
      <alignment wrapText="1"/>
    </xf>
    <xf numFmtId="0" fontId="10" fillId="0" borderId="0" xfId="0" applyFont="1" applyAlignment="1" applyProtection="1">
      <alignment vertical="top" wrapText="1"/>
      <protection locked="0"/>
    </xf>
    <xf numFmtId="0" fontId="10" fillId="0" borderId="0" xfId="0" applyFont="1" applyAlignment="1" applyProtection="1">
      <alignment horizontal="center" vertical="center" wrapText="1"/>
      <protection locked="0"/>
    </xf>
    <xf numFmtId="14" fontId="10" fillId="0" borderId="0" xfId="0" applyNumberFormat="1" applyFont="1" applyAlignment="1" applyProtection="1">
      <alignment vertical="top" wrapText="1"/>
      <protection locked="0"/>
    </xf>
    <xf numFmtId="0" fontId="10" fillId="5" borderId="19" xfId="0" applyFont="1" applyFill="1" applyBorder="1" applyAlignment="1">
      <alignment wrapText="1"/>
    </xf>
    <xf numFmtId="10" fontId="11" fillId="8" borderId="40" xfId="6" applyNumberFormat="1" applyFont="1" applyFill="1" applyBorder="1" applyAlignment="1" applyProtection="1">
      <alignment horizontal="center" vertical="center" wrapText="1"/>
    </xf>
    <xf numFmtId="0" fontId="12" fillId="0" borderId="0" xfId="0" applyFont="1" applyAlignment="1">
      <alignment vertical="top" wrapText="1"/>
    </xf>
    <xf numFmtId="0" fontId="12" fillId="0" borderId="0" xfId="0" applyFont="1" applyAlignment="1" applyProtection="1">
      <alignment vertical="top" wrapText="1"/>
      <protection locked="0"/>
    </xf>
    <xf numFmtId="0" fontId="13" fillId="0" borderId="0" xfId="0" applyFont="1" applyAlignment="1">
      <alignment vertical="top" wrapText="1"/>
    </xf>
    <xf numFmtId="0" fontId="13" fillId="0" borderId="0" xfId="0" applyFont="1" applyAlignment="1" applyProtection="1">
      <alignment vertical="top" wrapText="1"/>
      <protection locked="0"/>
    </xf>
    <xf numFmtId="0" fontId="13" fillId="0" borderId="0" xfId="0" applyFont="1" applyAlignment="1">
      <alignment horizontal="center" vertical="top" wrapText="1"/>
    </xf>
    <xf numFmtId="0" fontId="13" fillId="0" borderId="0" xfId="0" applyFont="1" applyAlignment="1" applyProtection="1">
      <alignment horizontal="center" vertical="top" wrapText="1"/>
      <protection locked="0"/>
    </xf>
    <xf numFmtId="0" fontId="10" fillId="4" borderId="21" xfId="0" applyFont="1" applyFill="1" applyBorder="1" applyAlignment="1">
      <alignment vertical="center" wrapText="1"/>
    </xf>
    <xf numFmtId="10" fontId="11" fillId="3" borderId="50" xfId="6" applyNumberFormat="1" applyFont="1" applyFill="1" applyBorder="1" applyAlignment="1" applyProtection="1">
      <alignment horizontal="center" vertical="center" wrapText="1"/>
    </xf>
    <xf numFmtId="0" fontId="13" fillId="7" borderId="12" xfId="0" applyFont="1" applyFill="1" applyBorder="1" applyAlignment="1">
      <alignment horizontal="center" vertical="center" wrapText="1"/>
    </xf>
    <xf numFmtId="10" fontId="11" fillId="8" borderId="40" xfId="6" applyNumberFormat="1" applyFont="1" applyFill="1" applyBorder="1" applyAlignment="1" applyProtection="1">
      <alignment horizontal="center" wrapText="1"/>
    </xf>
    <xf numFmtId="0" fontId="12" fillId="7" borderId="12" xfId="0" applyFont="1" applyFill="1" applyBorder="1" applyAlignment="1">
      <alignment horizontal="center" vertical="center" wrapText="1"/>
    </xf>
    <xf numFmtId="0" fontId="11" fillId="0" borderId="0" xfId="0" applyFont="1" applyAlignment="1" applyProtection="1">
      <alignment vertical="center" wrapText="1"/>
      <protection locked="0"/>
    </xf>
    <xf numFmtId="0" fontId="10" fillId="0" borderId="26" xfId="0" applyFont="1" applyBorder="1" applyAlignment="1">
      <alignment vertical="center" wrapText="1"/>
    </xf>
    <xf numFmtId="10" fontId="11" fillId="8" borderId="47" xfId="6" applyNumberFormat="1" applyFont="1" applyFill="1" applyBorder="1" applyAlignment="1" applyProtection="1">
      <alignment horizontal="center" vertical="center" wrapText="1"/>
    </xf>
    <xf numFmtId="164" fontId="11" fillId="3" borderId="50" xfId="6" applyNumberFormat="1" applyFont="1" applyFill="1" applyBorder="1" applyAlignment="1" applyProtection="1">
      <alignment horizontal="center" vertical="center" wrapText="1"/>
    </xf>
    <xf numFmtId="0" fontId="10" fillId="0" borderId="1" xfId="0" applyFont="1" applyBorder="1" applyAlignment="1">
      <alignment vertical="center" wrapText="1"/>
    </xf>
    <xf numFmtId="0" fontId="10" fillId="0" borderId="7" xfId="0" applyFont="1" applyBorder="1" applyAlignment="1">
      <alignment horizontal="center" vertical="center" wrapText="1"/>
    </xf>
    <xf numFmtId="0" fontId="11" fillId="0" borderId="1" xfId="0" applyFont="1" applyBorder="1" applyAlignment="1">
      <alignment horizontal="center" vertical="center" wrapText="1"/>
    </xf>
    <xf numFmtId="0" fontId="1" fillId="0" borderId="0" xfId="0" applyFont="1" applyAlignment="1" applyProtection="1">
      <alignment horizontal="center" vertical="center" wrapText="1"/>
      <protection locked="0"/>
    </xf>
    <xf numFmtId="0" fontId="8" fillId="0" borderId="1" xfId="0" applyFont="1" applyBorder="1" applyAlignment="1">
      <alignment horizontal="center" vertical="center" wrapText="1"/>
    </xf>
    <xf numFmtId="9" fontId="10" fillId="4" borderId="1" xfId="6" applyFont="1" applyFill="1" applyBorder="1" applyAlignment="1" applyProtection="1">
      <alignment horizontal="center" vertical="center" wrapText="1"/>
    </xf>
    <xf numFmtId="0" fontId="10" fillId="4" borderId="1" xfId="0" applyFont="1" applyFill="1" applyBorder="1" applyAlignment="1" applyProtection="1">
      <alignment horizontal="justify" vertical="center" wrapText="1"/>
      <protection locked="0"/>
    </xf>
    <xf numFmtId="10" fontId="10" fillId="4" borderId="21" xfId="6" applyNumberFormat="1" applyFont="1" applyFill="1" applyBorder="1" applyAlignment="1" applyProtection="1">
      <alignment horizontal="center" vertical="center" wrapText="1"/>
    </xf>
    <xf numFmtId="0" fontId="2" fillId="0" borderId="1" xfId="0" applyFont="1" applyBorder="1" applyAlignment="1" applyProtection="1">
      <alignment horizontal="justify" vertical="center" wrapText="1"/>
      <protection locked="0"/>
    </xf>
    <xf numFmtId="0" fontId="26" fillId="0" borderId="24" xfId="0" applyFont="1" applyBorder="1" applyAlignment="1">
      <alignment vertical="top" wrapText="1"/>
    </xf>
    <xf numFmtId="0" fontId="26" fillId="0" borderId="25" xfId="0" applyFont="1" applyBorder="1" applyAlignment="1">
      <alignment vertical="top" wrapText="1"/>
    </xf>
    <xf numFmtId="0" fontId="26" fillId="0" borderId="26" xfId="0" applyFont="1" applyBorder="1" applyAlignment="1">
      <alignment vertical="top" wrapText="1"/>
    </xf>
    <xf numFmtId="0" fontId="26" fillId="0" borderId="34" xfId="0" applyFont="1" applyBorder="1" applyAlignment="1">
      <alignment vertical="top" wrapText="1"/>
    </xf>
    <xf numFmtId="0" fontId="30" fillId="7" borderId="12" xfId="0" applyFont="1" applyFill="1" applyBorder="1" applyAlignment="1">
      <alignment horizontal="center" vertical="top" wrapText="1"/>
    </xf>
    <xf numFmtId="0" fontId="30" fillId="0" borderId="14" xfId="0" applyFont="1" applyBorder="1" applyAlignment="1" applyProtection="1">
      <alignment horizontal="center" vertical="top" wrapText="1"/>
      <protection locked="0"/>
    </xf>
    <xf numFmtId="0" fontId="30" fillId="0" borderId="1" xfId="0" applyFont="1" applyBorder="1" applyAlignment="1" applyProtection="1">
      <alignment horizontal="center" vertical="top" wrapText="1"/>
      <protection locked="0"/>
    </xf>
    <xf numFmtId="0" fontId="30" fillId="0" borderId="9" xfId="0" applyFont="1" applyBorder="1" applyAlignment="1" applyProtection="1">
      <alignment horizontal="center" vertical="top" wrapText="1"/>
      <protection locked="0"/>
    </xf>
    <xf numFmtId="9" fontId="10" fillId="10" borderId="18" xfId="6" applyFont="1" applyFill="1" applyBorder="1" applyAlignment="1" applyProtection="1">
      <alignment horizontal="center" vertical="center" wrapText="1"/>
      <protection locked="0"/>
    </xf>
    <xf numFmtId="0" fontId="10" fillId="10" borderId="58" xfId="0" applyFont="1" applyFill="1" applyBorder="1" applyAlignment="1" applyProtection="1">
      <alignment horizontal="justify" wrapText="1"/>
      <protection locked="0"/>
    </xf>
    <xf numFmtId="10" fontId="10" fillId="10" borderId="21" xfId="6" applyNumberFormat="1" applyFont="1" applyFill="1" applyBorder="1" applyAlignment="1" applyProtection="1">
      <alignment horizontal="center" vertical="center" wrapText="1"/>
    </xf>
    <xf numFmtId="9" fontId="10" fillId="10" borderId="19" xfId="6" applyFont="1" applyFill="1" applyBorder="1" applyAlignment="1" applyProtection="1">
      <alignment horizontal="center" vertical="center" wrapText="1"/>
      <protection locked="0"/>
    </xf>
    <xf numFmtId="9" fontId="10" fillId="10" borderId="17" xfId="6" applyFont="1" applyFill="1" applyBorder="1" applyAlignment="1" applyProtection="1">
      <alignment horizontal="center" vertical="center" wrapText="1"/>
      <protection locked="0"/>
    </xf>
    <xf numFmtId="9" fontId="10" fillId="10" borderId="17" xfId="6" applyFont="1" applyFill="1" applyBorder="1" applyAlignment="1" applyProtection="1">
      <alignment horizontal="center" vertical="center" wrapText="1"/>
    </xf>
    <xf numFmtId="9" fontId="10" fillId="10" borderId="1" xfId="6" applyFont="1" applyFill="1" applyBorder="1" applyAlignment="1" applyProtection="1">
      <alignment horizontal="center" vertical="center" wrapText="1"/>
    </xf>
    <xf numFmtId="10" fontId="10" fillId="10" borderId="28" xfId="6" applyNumberFormat="1" applyFont="1" applyFill="1" applyBorder="1" applyAlignment="1" applyProtection="1">
      <alignment horizontal="center" vertical="center" wrapText="1"/>
    </xf>
    <xf numFmtId="0" fontId="10" fillId="10" borderId="58" xfId="0" applyFont="1" applyFill="1" applyBorder="1" applyAlignment="1" applyProtection="1">
      <alignment horizontal="justify" vertical="center" wrapText="1"/>
      <protection locked="0"/>
    </xf>
    <xf numFmtId="0" fontId="11" fillId="0" borderId="1" xfId="0" applyFont="1" applyBorder="1" applyAlignment="1">
      <alignment vertical="center" wrapText="1"/>
    </xf>
    <xf numFmtId="0" fontId="31" fillId="0" borderId="0" xfId="0" applyFont="1" applyAlignment="1" applyProtection="1">
      <alignment vertical="top" wrapText="1"/>
      <protection locked="0"/>
    </xf>
    <xf numFmtId="0" fontId="22" fillId="0" borderId="0" xfId="0" applyFont="1" applyProtection="1">
      <protection locked="0"/>
    </xf>
    <xf numFmtId="1" fontId="31" fillId="0" borderId="1" xfId="0" applyNumberFormat="1" applyFont="1" applyBorder="1" applyAlignment="1" applyProtection="1">
      <alignment horizontal="center" vertical="center" wrapText="1"/>
      <protection locked="0"/>
    </xf>
    <xf numFmtId="10" fontId="10" fillId="8" borderId="76" xfId="6" applyNumberFormat="1" applyFont="1" applyFill="1" applyBorder="1" applyAlignment="1" applyProtection="1">
      <alignment horizontal="center" wrapText="1"/>
    </xf>
    <xf numFmtId="14" fontId="32" fillId="0" borderId="1" xfId="0" applyNumberFormat="1" applyFont="1" applyBorder="1" applyAlignment="1" applyProtection="1">
      <alignment vertical="center" wrapText="1"/>
      <protection locked="0"/>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 xfId="0" applyFont="1" applyBorder="1" applyAlignment="1">
      <alignment horizontal="left" vertical="center" wrapText="1"/>
    </xf>
    <xf numFmtId="0" fontId="15" fillId="0" borderId="6" xfId="0" applyFont="1" applyBorder="1" applyAlignment="1">
      <alignment vertical="center" wrapText="1"/>
    </xf>
    <xf numFmtId="1" fontId="15" fillId="0" borderId="1" xfId="0" applyNumberFormat="1" applyFont="1" applyBorder="1" applyAlignment="1" applyProtection="1">
      <alignment horizontal="center" vertical="center" wrapText="1"/>
      <protection locked="0"/>
    </xf>
    <xf numFmtId="14" fontId="15" fillId="0" borderId="1" xfId="0" applyNumberFormat="1" applyFont="1" applyBorder="1" applyAlignment="1">
      <alignment vertical="center" wrapText="1"/>
    </xf>
    <xf numFmtId="0" fontId="10" fillId="0" borderId="29" xfId="0" applyFont="1" applyBorder="1" applyAlignment="1">
      <alignment horizontal="left" vertical="center" wrapText="1"/>
    </xf>
    <xf numFmtId="10" fontId="15" fillId="0" borderId="7" xfId="0" applyNumberFormat="1" applyFont="1" applyBorder="1" applyAlignment="1" applyProtection="1">
      <alignment horizontal="right" vertical="center" wrapText="1"/>
      <protection locked="0"/>
    </xf>
    <xf numFmtId="1" fontId="31" fillId="0" borderId="9" xfId="0" applyNumberFormat="1" applyFont="1" applyBorder="1" applyAlignment="1" applyProtection="1">
      <alignment horizontal="center" vertical="center" wrapText="1"/>
      <protection locked="0"/>
    </xf>
    <xf numFmtId="14" fontId="15" fillId="0" borderId="9" xfId="0" applyNumberFormat="1" applyFont="1" applyBorder="1" applyAlignment="1">
      <alignment vertical="center" wrapText="1"/>
    </xf>
    <xf numFmtId="10" fontId="15" fillId="0" borderId="10" xfId="0" applyNumberFormat="1" applyFont="1" applyBorder="1" applyAlignment="1" applyProtection="1">
      <alignment horizontal="right" vertical="center" wrapText="1"/>
      <protection locked="0"/>
    </xf>
    <xf numFmtId="0" fontId="10" fillId="10" borderId="1" xfId="0" applyFont="1" applyFill="1" applyBorder="1" applyAlignment="1">
      <alignment horizontal="justify" vertical="center" wrapText="1"/>
    </xf>
    <xf numFmtId="0" fontId="26" fillId="0" borderId="4" xfId="0" applyFont="1" applyBorder="1" applyAlignment="1" applyProtection="1">
      <alignment horizontal="center" vertical="center" wrapText="1"/>
      <protection locked="0"/>
    </xf>
    <xf numFmtId="0" fontId="30" fillId="0" borderId="8" xfId="0" applyFont="1" applyBorder="1" applyAlignment="1" applyProtection="1">
      <alignment horizontal="center" vertical="top" wrapText="1"/>
      <protection locked="0"/>
    </xf>
    <xf numFmtId="0" fontId="30" fillId="0" borderId="9" xfId="0" applyFont="1" applyBorder="1" applyAlignment="1" applyProtection="1">
      <alignment horizontal="center" vertical="top" wrapText="1"/>
      <protection locked="0"/>
    </xf>
    <xf numFmtId="0" fontId="30" fillId="0" borderId="10" xfId="0" applyFont="1" applyBorder="1" applyAlignment="1" applyProtection="1">
      <alignment horizontal="center" vertical="top" wrapText="1"/>
      <protection locked="0"/>
    </xf>
    <xf numFmtId="0" fontId="30" fillId="0" borderId="65" xfId="0" applyFont="1" applyBorder="1" applyAlignment="1" applyProtection="1">
      <alignment horizontal="center" vertical="top" wrapText="1"/>
      <protection locked="0"/>
    </xf>
    <xf numFmtId="0" fontId="30" fillId="0" borderId="21" xfId="0" applyFont="1" applyBorder="1" applyAlignment="1" applyProtection="1">
      <alignment horizontal="center" vertical="top" wrapText="1"/>
      <protection locked="0"/>
    </xf>
    <xf numFmtId="0" fontId="30" fillId="0" borderId="32" xfId="0" applyFont="1" applyBorder="1" applyAlignment="1" applyProtection="1">
      <alignment horizontal="center" vertical="top" wrapText="1"/>
      <protection locked="0"/>
    </xf>
    <xf numFmtId="0" fontId="30" fillId="0" borderId="43" xfId="0" applyFont="1" applyBorder="1" applyAlignment="1" applyProtection="1">
      <alignment horizontal="center" vertical="top" wrapText="1"/>
      <protection locked="0"/>
    </xf>
    <xf numFmtId="0" fontId="30" fillId="0" borderId="6" xfId="0" applyFont="1" applyBorder="1" applyAlignment="1" applyProtection="1">
      <alignment horizontal="center" vertical="top" wrapText="1"/>
      <protection locked="0"/>
    </xf>
    <xf numFmtId="0" fontId="30" fillId="0" borderId="1" xfId="0" applyFont="1" applyBorder="1" applyAlignment="1" applyProtection="1">
      <alignment horizontal="center" vertical="top" wrapText="1"/>
      <protection locked="0"/>
    </xf>
    <xf numFmtId="0" fontId="30" fillId="0" borderId="7" xfId="0" applyFont="1" applyBorder="1" applyAlignment="1" applyProtection="1">
      <alignment horizontal="center" vertical="top" wrapText="1"/>
      <protection locked="0"/>
    </xf>
    <xf numFmtId="0" fontId="30" fillId="0" borderId="16" xfId="0" applyFont="1" applyBorder="1" applyAlignment="1" applyProtection="1">
      <alignment horizontal="center" vertical="top" wrapText="1"/>
      <protection locked="0"/>
    </xf>
    <xf numFmtId="0" fontId="30" fillId="0" borderId="14" xfId="0" applyFont="1" applyBorder="1" applyAlignment="1" applyProtection="1">
      <alignment horizontal="center" vertical="top" wrapText="1"/>
      <protection locked="0"/>
    </xf>
    <xf numFmtId="0" fontId="30" fillId="0" borderId="15" xfId="0" applyFont="1" applyBorder="1" applyAlignment="1" applyProtection="1">
      <alignment horizontal="center" vertical="top" wrapText="1"/>
      <protection locked="0"/>
    </xf>
    <xf numFmtId="0" fontId="30" fillId="7" borderId="11" xfId="0" applyFont="1" applyFill="1" applyBorder="1" applyAlignment="1">
      <alignment horizontal="center" vertical="top" wrapText="1"/>
    </xf>
    <xf numFmtId="0" fontId="30" fillId="7" borderId="12" xfId="0" applyFont="1" applyFill="1" applyBorder="1" applyAlignment="1">
      <alignment horizontal="center" vertical="top" wrapText="1"/>
    </xf>
    <xf numFmtId="0" fontId="30" fillId="7" borderId="13" xfId="0" applyFont="1" applyFill="1" applyBorder="1" applyAlignment="1">
      <alignment horizontal="center" vertical="top" wrapText="1"/>
    </xf>
    <xf numFmtId="0" fontId="26" fillId="0" borderId="11" xfId="0" applyFont="1" applyBorder="1" applyAlignment="1">
      <alignment horizontal="left" vertical="center" wrapText="1"/>
    </xf>
    <xf numFmtId="0" fontId="26" fillId="0" borderId="12" xfId="0" applyFont="1" applyBorder="1" applyAlignment="1">
      <alignment horizontal="left" vertical="center" wrapText="1"/>
    </xf>
    <xf numFmtId="0" fontId="26" fillId="0" borderId="13" xfId="0" applyFont="1" applyBorder="1" applyAlignment="1">
      <alignment horizontal="left" vertical="center" wrapText="1"/>
    </xf>
    <xf numFmtId="10" fontId="29" fillId="0" borderId="70" xfId="0" applyNumberFormat="1" applyFont="1" applyBorder="1" applyAlignment="1">
      <alignment horizontal="center" vertical="center"/>
    </xf>
    <xf numFmtId="10" fontId="29" fillId="0" borderId="12" xfId="0" applyNumberFormat="1" applyFont="1" applyBorder="1" applyAlignment="1">
      <alignment horizontal="center" vertical="center"/>
    </xf>
    <xf numFmtId="10" fontId="29" fillId="0" borderId="13" xfId="0" applyNumberFormat="1" applyFont="1" applyBorder="1" applyAlignment="1">
      <alignment horizontal="center" vertical="center"/>
    </xf>
    <xf numFmtId="0" fontId="26" fillId="0" borderId="42" xfId="0" applyFont="1" applyBorder="1" applyAlignment="1">
      <alignment horizontal="left" vertical="center" wrapText="1"/>
    </xf>
    <xf numFmtId="0" fontId="26" fillId="0" borderId="27" xfId="0" applyFont="1" applyBorder="1" applyAlignment="1">
      <alignment horizontal="left" vertical="center" wrapText="1"/>
    </xf>
    <xf numFmtId="0" fontId="26" fillId="0" borderId="74" xfId="0" applyFont="1" applyBorder="1" applyAlignment="1">
      <alignment horizontal="left" vertical="center" wrapText="1"/>
    </xf>
    <xf numFmtId="0" fontId="27" fillId="4" borderId="3" xfId="0" applyFont="1" applyFill="1" applyBorder="1" applyAlignment="1">
      <alignment horizontal="center" wrapText="1"/>
    </xf>
    <xf numFmtId="0" fontId="26" fillId="4" borderId="4" xfId="0" applyFont="1" applyFill="1" applyBorder="1" applyAlignment="1">
      <alignment horizontal="center" wrapText="1"/>
    </xf>
    <xf numFmtId="0" fontId="26" fillId="4" borderId="5" xfId="0" applyFont="1" applyFill="1" applyBorder="1" applyAlignment="1">
      <alignment horizontal="center" wrapText="1"/>
    </xf>
    <xf numFmtId="0" fontId="26" fillId="0" borderId="3" xfId="0" applyFont="1" applyBorder="1" applyAlignment="1">
      <alignment horizontal="left" vertical="center" wrapText="1"/>
    </xf>
    <xf numFmtId="0" fontId="26" fillId="0" borderId="4" xfId="0" applyFont="1" applyBorder="1" applyAlignment="1">
      <alignment horizontal="left" vertical="center" wrapText="1"/>
    </xf>
    <xf numFmtId="10" fontId="29" fillId="0" borderId="4" xfId="0" applyNumberFormat="1" applyFont="1" applyBorder="1" applyAlignment="1">
      <alignment horizontal="center" vertical="center"/>
    </xf>
    <xf numFmtId="10" fontId="29" fillId="0" borderId="5" xfId="0" applyNumberFormat="1" applyFont="1" applyBorder="1" applyAlignment="1">
      <alignment horizontal="center" vertical="center"/>
    </xf>
    <xf numFmtId="10" fontId="29" fillId="0" borderId="75" xfId="0" applyNumberFormat="1" applyFont="1" applyBorder="1" applyAlignment="1">
      <alignment horizontal="center" vertical="center"/>
    </xf>
    <xf numFmtId="10" fontId="29" fillId="0" borderId="27" xfId="0" applyNumberFormat="1" applyFont="1" applyBorder="1" applyAlignment="1">
      <alignment horizontal="center" vertical="center"/>
    </xf>
    <xf numFmtId="10" fontId="29" fillId="0" borderId="74" xfId="0" applyNumberFormat="1" applyFont="1" applyBorder="1" applyAlignment="1">
      <alignment horizontal="center" vertical="center"/>
    </xf>
    <xf numFmtId="0" fontId="10" fillId="0" borderId="32" xfId="0" applyFont="1" applyBorder="1" applyAlignment="1" applyProtection="1">
      <alignment horizontal="center" vertical="top" wrapText="1"/>
      <protection locked="0"/>
    </xf>
    <xf numFmtId="0" fontId="10" fillId="0" borderId="35" xfId="0" applyFont="1" applyBorder="1" applyAlignment="1" applyProtection="1">
      <alignment horizontal="center" vertical="top" wrapText="1"/>
      <protection locked="0"/>
    </xf>
    <xf numFmtId="0" fontId="10" fillId="0" borderId="43" xfId="0" applyFont="1" applyBorder="1" applyAlignment="1" applyProtection="1">
      <alignment horizontal="center" vertical="top" wrapText="1"/>
      <protection locked="0"/>
    </xf>
    <xf numFmtId="14" fontId="10" fillId="0" borderId="44" xfId="0" applyNumberFormat="1" applyFont="1" applyBorder="1" applyAlignment="1" applyProtection="1">
      <alignment horizontal="center" vertical="top" wrapText="1"/>
      <protection locked="0"/>
    </xf>
    <xf numFmtId="0" fontId="10" fillId="0" borderId="45" xfId="0" applyFont="1" applyBorder="1" applyAlignment="1" applyProtection="1">
      <alignment horizontal="center" vertical="top" wrapText="1"/>
      <protection locked="0"/>
    </xf>
    <xf numFmtId="0" fontId="10" fillId="0" borderId="46" xfId="0" applyFont="1" applyBorder="1" applyAlignment="1" applyProtection="1">
      <alignment horizontal="center" vertical="top" wrapText="1"/>
      <protection locked="0"/>
    </xf>
    <xf numFmtId="0" fontId="27" fillId="10" borderId="71" xfId="0" applyFont="1" applyFill="1" applyBorder="1" applyAlignment="1">
      <alignment horizontal="center" vertical="center" wrapText="1"/>
    </xf>
    <xf numFmtId="0" fontId="27" fillId="10" borderId="72" xfId="0" applyFont="1" applyFill="1" applyBorder="1" applyAlignment="1">
      <alignment horizontal="center" vertical="center" wrapText="1"/>
    </xf>
    <xf numFmtId="0" fontId="27" fillId="10" borderId="73" xfId="0" applyFont="1" applyFill="1" applyBorder="1" applyAlignment="1">
      <alignment horizontal="center" vertical="center" wrapText="1"/>
    </xf>
    <xf numFmtId="0" fontId="27" fillId="10" borderId="39" xfId="0" applyFont="1" applyFill="1" applyBorder="1" applyAlignment="1">
      <alignment horizontal="center" vertical="center" wrapText="1"/>
    </xf>
    <xf numFmtId="0" fontId="27" fillId="10" borderId="33" xfId="0" applyFont="1" applyFill="1" applyBorder="1" applyAlignment="1">
      <alignment horizontal="center" vertical="center" wrapText="1"/>
    </xf>
    <xf numFmtId="0" fontId="27" fillId="10" borderId="40" xfId="0" applyFont="1" applyFill="1" applyBorder="1" applyAlignment="1">
      <alignment horizontal="center" vertical="center" wrapText="1"/>
    </xf>
    <xf numFmtId="10" fontId="28" fillId="0" borderId="70" xfId="0" applyNumberFormat="1" applyFont="1" applyBorder="1" applyAlignment="1">
      <alignment horizontal="center" vertical="center" wrapText="1"/>
    </xf>
    <xf numFmtId="10" fontId="28" fillId="0" borderId="12" xfId="0" applyNumberFormat="1" applyFont="1" applyBorder="1" applyAlignment="1">
      <alignment horizontal="center" vertical="center" wrapText="1"/>
    </xf>
    <xf numFmtId="10" fontId="28" fillId="0" borderId="13" xfId="0" applyNumberFormat="1" applyFont="1" applyBorder="1" applyAlignment="1">
      <alignment horizontal="center" vertical="center" wrapText="1"/>
    </xf>
    <xf numFmtId="14" fontId="10" fillId="0" borderId="32" xfId="0" applyNumberFormat="1" applyFont="1" applyBorder="1" applyAlignment="1" applyProtection="1">
      <alignment horizontal="center" vertical="top" wrapText="1"/>
      <protection locked="0"/>
    </xf>
    <xf numFmtId="14" fontId="10" fillId="0" borderId="35" xfId="0" applyNumberFormat="1" applyFont="1" applyBorder="1" applyAlignment="1" applyProtection="1">
      <alignment horizontal="center" vertical="top" wrapText="1"/>
      <protection locked="0"/>
    </xf>
    <xf numFmtId="14" fontId="10" fillId="0" borderId="43" xfId="0" applyNumberFormat="1" applyFont="1" applyBorder="1" applyAlignment="1" applyProtection="1">
      <alignment horizontal="center" vertical="top" wrapText="1"/>
      <protection locked="0"/>
    </xf>
    <xf numFmtId="0" fontId="25" fillId="9" borderId="3" xfId="0" applyFont="1" applyFill="1" applyBorder="1" applyAlignment="1">
      <alignment horizontal="center" vertical="top" wrapText="1"/>
    </xf>
    <xf numFmtId="0" fontId="25" fillId="9" borderId="4" xfId="0" applyFont="1" applyFill="1" applyBorder="1" applyAlignment="1">
      <alignment horizontal="center" vertical="top" wrapText="1"/>
    </xf>
    <xf numFmtId="0" fontId="25" fillId="9" borderId="5" xfId="0" applyFont="1" applyFill="1" applyBorder="1" applyAlignment="1">
      <alignment horizontal="center" vertical="top" wrapText="1"/>
    </xf>
    <xf numFmtId="0" fontId="25" fillId="10" borderId="22" xfId="0" applyFont="1" applyFill="1" applyBorder="1" applyAlignment="1">
      <alignment horizontal="center" vertical="top" wrapText="1"/>
    </xf>
    <xf numFmtId="0" fontId="25" fillId="10" borderId="20" xfId="0" applyFont="1" applyFill="1" applyBorder="1" applyAlignment="1">
      <alignment horizontal="center" vertical="top" wrapText="1"/>
    </xf>
    <xf numFmtId="0" fontId="25" fillId="10" borderId="23" xfId="0" applyFont="1" applyFill="1" applyBorder="1" applyAlignment="1">
      <alignment horizontal="center" vertical="top" wrapText="1"/>
    </xf>
    <xf numFmtId="0" fontId="26" fillId="11" borderId="3" xfId="0" applyFont="1" applyFill="1" applyBorder="1" applyAlignment="1">
      <alignment horizontal="center" vertical="center" wrapText="1"/>
    </xf>
    <xf numFmtId="0" fontId="26" fillId="11" borderId="4" xfId="0" applyFont="1" applyFill="1" applyBorder="1" applyAlignment="1">
      <alignment horizontal="center" vertical="center" wrapText="1"/>
    </xf>
    <xf numFmtId="0" fontId="26" fillId="11" borderId="5" xfId="0" applyFont="1" applyFill="1" applyBorder="1" applyAlignment="1">
      <alignment horizontal="center" vertical="center" wrapText="1"/>
    </xf>
    <xf numFmtId="0" fontId="26" fillId="6" borderId="3" xfId="0" applyFont="1" applyFill="1" applyBorder="1" applyAlignment="1">
      <alignment horizontal="center" vertical="center" wrapText="1"/>
    </xf>
    <xf numFmtId="0" fontId="26" fillId="6" borderId="4" xfId="0" applyFont="1" applyFill="1" applyBorder="1" applyAlignment="1">
      <alignment horizontal="center" vertical="center" wrapText="1"/>
    </xf>
    <xf numFmtId="0" fontId="26" fillId="6" borderId="5" xfId="0" applyFont="1" applyFill="1" applyBorder="1" applyAlignment="1">
      <alignment horizontal="center" vertical="center" wrapText="1"/>
    </xf>
    <xf numFmtId="0" fontId="10" fillId="0" borderId="56" xfId="0" applyFont="1" applyBorder="1" applyAlignment="1" applyProtection="1">
      <alignment horizontal="center" vertical="top" wrapText="1"/>
      <protection locked="0"/>
    </xf>
    <xf numFmtId="0" fontId="10" fillId="0" borderId="64" xfId="0" applyFont="1" applyBorder="1" applyAlignment="1" applyProtection="1">
      <alignment horizontal="center" vertical="top" wrapText="1"/>
      <protection locked="0"/>
    </xf>
    <xf numFmtId="0" fontId="10" fillId="0" borderId="62" xfId="0" applyFont="1" applyBorder="1" applyAlignment="1" applyProtection="1">
      <alignment horizontal="center" vertical="top" wrapText="1"/>
      <protection locked="0"/>
    </xf>
    <xf numFmtId="0" fontId="8" fillId="0" borderId="37" xfId="0" applyFont="1" applyBorder="1" applyAlignment="1">
      <alignment horizontal="justify" vertical="center" wrapText="1"/>
    </xf>
    <xf numFmtId="0" fontId="8" fillId="0" borderId="38" xfId="0" applyFont="1" applyBorder="1" applyAlignment="1">
      <alignment horizontal="justify" vertical="center" wrapText="1"/>
    </xf>
    <xf numFmtId="0" fontId="8" fillId="0" borderId="49" xfId="0" applyFont="1" applyBorder="1" applyAlignment="1">
      <alignment horizontal="justify" vertical="center" wrapText="1"/>
    </xf>
    <xf numFmtId="0" fontId="8" fillId="0" borderId="32" xfId="0" applyFont="1" applyBorder="1" applyAlignment="1">
      <alignment horizontal="justify" vertical="center" wrapText="1"/>
    </xf>
    <xf numFmtId="0" fontId="8" fillId="0" borderId="35" xfId="0" applyFont="1" applyBorder="1" applyAlignment="1">
      <alignment horizontal="justify" vertical="center" wrapText="1"/>
    </xf>
    <xf numFmtId="0" fontId="8" fillId="0" borderId="43" xfId="0" applyFont="1" applyBorder="1" applyAlignment="1">
      <alignment horizontal="justify" vertical="center" wrapText="1"/>
    </xf>
    <xf numFmtId="0" fontId="8" fillId="0" borderId="44" xfId="0" applyFont="1" applyBorder="1" applyAlignment="1">
      <alignment horizontal="justify" vertical="center" wrapText="1"/>
    </xf>
    <xf numFmtId="0" fontId="8" fillId="0" borderId="45" xfId="0" applyFont="1" applyBorder="1" applyAlignment="1">
      <alignment horizontal="justify" vertical="center" wrapText="1"/>
    </xf>
    <xf numFmtId="0" fontId="8" fillId="0" borderId="46" xfId="0" applyFont="1" applyBorder="1" applyAlignment="1">
      <alignment horizontal="justify" vertical="center" wrapText="1"/>
    </xf>
    <xf numFmtId="0" fontId="19" fillId="9" borderId="3" xfId="0" applyFont="1" applyFill="1" applyBorder="1" applyAlignment="1">
      <alignment horizontal="center" vertical="center"/>
    </xf>
    <xf numFmtId="0" fontId="19" fillId="9" borderId="4" xfId="0" applyFont="1" applyFill="1" applyBorder="1" applyAlignment="1">
      <alignment horizontal="center" vertical="center"/>
    </xf>
    <xf numFmtId="0" fontId="19" fillId="9" borderId="5" xfId="0" applyFont="1" applyFill="1" applyBorder="1" applyAlignment="1">
      <alignment horizontal="center" vertical="center"/>
    </xf>
    <xf numFmtId="0" fontId="19" fillId="10" borderId="48" xfId="0" applyFont="1" applyFill="1" applyBorder="1" applyAlignment="1">
      <alignment horizontal="center" vertical="center"/>
    </xf>
    <xf numFmtId="0" fontId="19" fillId="10" borderId="4" xfId="0" applyFont="1" applyFill="1" applyBorder="1" applyAlignment="1">
      <alignment horizontal="center" vertical="center"/>
    </xf>
    <xf numFmtId="0" fontId="19" fillId="10" borderId="5" xfId="0" applyFont="1" applyFill="1" applyBorder="1" applyAlignment="1">
      <alignment horizontal="center" vertical="center"/>
    </xf>
    <xf numFmtId="0" fontId="8" fillId="0" borderId="14" xfId="0" applyFont="1" applyBorder="1" applyAlignment="1">
      <alignment horizontal="justify" vertical="center" wrapText="1"/>
    </xf>
    <xf numFmtId="0" fontId="8" fillId="0" borderId="15" xfId="0" applyFont="1" applyBorder="1" applyAlignment="1">
      <alignment horizontal="justify" vertical="center" wrapText="1"/>
    </xf>
    <xf numFmtId="0" fontId="8" fillId="0" borderId="1" xfId="0" applyFont="1" applyBorder="1" applyAlignment="1">
      <alignment horizontal="justify" vertical="center" wrapText="1"/>
    </xf>
    <xf numFmtId="0" fontId="8" fillId="0" borderId="7" xfId="0" applyFont="1" applyBorder="1" applyAlignment="1">
      <alignment horizontal="justify" vertical="center" wrapText="1"/>
    </xf>
    <xf numFmtId="0" fontId="15" fillId="9" borderId="3" xfId="0" applyFont="1" applyFill="1" applyBorder="1" applyAlignment="1" applyProtection="1">
      <alignment horizontal="center" vertical="top" wrapText="1"/>
      <protection locked="0"/>
    </xf>
    <xf numFmtId="0" fontId="15" fillId="9" borderId="4" xfId="0" applyFont="1" applyFill="1" applyBorder="1" applyAlignment="1" applyProtection="1">
      <alignment horizontal="center" vertical="top" wrapText="1"/>
      <protection locked="0"/>
    </xf>
    <xf numFmtId="0" fontId="15" fillId="9" borderId="5" xfId="0" applyFont="1" applyFill="1" applyBorder="1" applyAlignment="1" applyProtection="1">
      <alignment horizontal="center" vertical="top" wrapText="1"/>
      <protection locked="0"/>
    </xf>
    <xf numFmtId="0" fontId="15" fillId="10" borderId="22" xfId="0" applyFont="1" applyFill="1" applyBorder="1" applyAlignment="1" applyProtection="1">
      <alignment horizontal="center" vertical="top" wrapText="1"/>
      <protection locked="0"/>
    </xf>
    <xf numFmtId="0" fontId="15" fillId="10" borderId="20" xfId="0" applyFont="1" applyFill="1" applyBorder="1" applyAlignment="1" applyProtection="1">
      <alignment horizontal="center" vertical="top" wrapText="1"/>
      <protection locked="0"/>
    </xf>
    <xf numFmtId="0" fontId="15" fillId="10" borderId="23" xfId="0" applyFont="1" applyFill="1" applyBorder="1" applyAlignment="1" applyProtection="1">
      <alignment horizontal="center" vertical="top" wrapText="1"/>
      <protection locked="0"/>
    </xf>
    <xf numFmtId="0" fontId="10" fillId="11" borderId="3" xfId="0" applyFont="1" applyFill="1" applyBorder="1" applyAlignment="1" applyProtection="1">
      <alignment horizontal="center" vertical="top" wrapText="1"/>
      <protection locked="0"/>
    </xf>
    <xf numFmtId="0" fontId="10" fillId="11" borderId="4" xfId="0" applyFont="1" applyFill="1" applyBorder="1" applyAlignment="1" applyProtection="1">
      <alignment horizontal="center" vertical="top" wrapText="1"/>
      <protection locked="0"/>
    </xf>
    <xf numFmtId="0" fontId="10" fillId="11" borderId="5" xfId="0" applyFont="1" applyFill="1" applyBorder="1" applyAlignment="1" applyProtection="1">
      <alignment horizontal="center" vertical="top" wrapText="1"/>
      <protection locked="0"/>
    </xf>
    <xf numFmtId="0" fontId="10" fillId="6" borderId="3" xfId="0" applyFont="1" applyFill="1" applyBorder="1" applyAlignment="1" applyProtection="1">
      <alignment horizontal="center" vertical="top" wrapText="1"/>
      <protection locked="0"/>
    </xf>
    <xf numFmtId="0" fontId="10" fillId="6" borderId="4" xfId="0" applyFont="1" applyFill="1" applyBorder="1" applyAlignment="1" applyProtection="1">
      <alignment horizontal="center" vertical="top" wrapText="1"/>
      <protection locked="0"/>
    </xf>
    <xf numFmtId="0" fontId="10" fillId="6" borderId="5" xfId="0" applyFont="1" applyFill="1" applyBorder="1" applyAlignment="1" applyProtection="1">
      <alignment horizontal="center" vertical="top" wrapText="1"/>
      <protection locked="0"/>
    </xf>
    <xf numFmtId="0" fontId="8" fillId="0" borderId="39" xfId="0" applyFont="1" applyBorder="1" applyAlignment="1">
      <alignment horizontal="justify" vertical="center" wrapText="1"/>
    </xf>
    <xf numFmtId="0" fontId="8" fillId="0" borderId="33" xfId="0" applyFont="1" applyBorder="1" applyAlignment="1">
      <alignment horizontal="justify" vertical="center" wrapText="1"/>
    </xf>
    <xf numFmtId="0" fontId="8" fillId="0" borderId="40" xfId="0" applyFont="1" applyBorder="1" applyAlignment="1">
      <alignment horizontal="justify" vertical="center" wrapText="1"/>
    </xf>
    <xf numFmtId="0" fontId="8" fillId="0" borderId="36" xfId="0" applyFont="1" applyBorder="1" applyAlignment="1">
      <alignment horizontal="justify" vertical="center" wrapText="1"/>
    </xf>
    <xf numFmtId="0" fontId="8" fillId="0" borderId="0" xfId="0" applyFont="1" applyAlignment="1">
      <alignment horizontal="justify" vertical="center" wrapText="1"/>
    </xf>
    <xf numFmtId="0" fontId="8" fillId="0" borderId="47" xfId="0" applyFont="1" applyBorder="1" applyAlignment="1">
      <alignment horizontal="justify" vertical="center" wrapText="1"/>
    </xf>
    <xf numFmtId="0" fontId="8" fillId="0" borderId="36" xfId="0" applyFont="1" applyBorder="1" applyAlignment="1">
      <alignment horizontal="justify" vertical="top" wrapText="1"/>
    </xf>
    <xf numFmtId="0" fontId="8" fillId="0" borderId="0" xfId="0" applyFont="1" applyAlignment="1">
      <alignment horizontal="justify" vertical="top" wrapText="1"/>
    </xf>
    <xf numFmtId="0" fontId="8" fillId="0" borderId="47" xfId="0" applyFont="1" applyBorder="1" applyAlignment="1">
      <alignment horizontal="justify" vertical="top" wrapText="1"/>
    </xf>
    <xf numFmtId="0" fontId="8" fillId="0" borderId="22" xfId="0" applyFont="1" applyBorder="1" applyAlignment="1">
      <alignment horizontal="justify" vertical="top" wrapText="1"/>
    </xf>
    <xf numFmtId="0" fontId="8" fillId="0" borderId="20" xfId="0" applyFont="1" applyBorder="1" applyAlignment="1">
      <alignment horizontal="justify" vertical="top" wrapText="1"/>
    </xf>
    <xf numFmtId="0" fontId="8" fillId="0" borderId="23" xfId="0" applyFont="1" applyBorder="1" applyAlignment="1">
      <alignment horizontal="justify" vertical="top" wrapText="1"/>
    </xf>
    <xf numFmtId="0" fontId="11" fillId="0" borderId="34" xfId="0" applyFont="1" applyBorder="1" applyAlignment="1">
      <alignment horizontal="justify" vertical="center" wrapText="1"/>
    </xf>
    <xf numFmtId="0" fontId="11" fillId="0" borderId="24" xfId="0" applyFont="1" applyBorder="1" applyAlignment="1">
      <alignment horizontal="justify" vertical="center" wrapText="1"/>
    </xf>
    <xf numFmtId="0" fontId="10" fillId="10" borderId="1" xfId="0" applyFont="1" applyFill="1" applyBorder="1" applyAlignment="1">
      <alignment horizontal="center" vertical="center" wrapText="1"/>
    </xf>
    <xf numFmtId="0" fontId="11" fillId="0" borderId="34" xfId="0" applyFont="1" applyBorder="1" applyAlignment="1">
      <alignment horizontal="left" vertical="center" wrapText="1"/>
    </xf>
    <xf numFmtId="0" fontId="11" fillId="0" borderId="36" xfId="0" applyFont="1" applyBorder="1" applyAlignment="1">
      <alignment horizontal="left" vertical="center" wrapText="1"/>
    </xf>
    <xf numFmtId="0" fontId="11" fillId="0" borderId="24" xfId="0" applyFont="1" applyBorder="1" applyAlignment="1">
      <alignment horizontal="left" vertical="center" wrapText="1"/>
    </xf>
    <xf numFmtId="0" fontId="8" fillId="0" borderId="1" xfId="0" applyFont="1" applyBorder="1" applyAlignment="1">
      <alignment horizontal="left" vertical="center" wrapText="1"/>
    </xf>
    <xf numFmtId="0" fontId="12" fillId="0" borderId="66" xfId="0" applyFont="1" applyBorder="1" applyAlignment="1" applyProtection="1">
      <alignment horizontal="center" vertical="center" wrapText="1"/>
      <protection locked="0"/>
    </xf>
    <xf numFmtId="0" fontId="12" fillId="0" borderId="45" xfId="0" applyFont="1" applyBorder="1" applyAlignment="1" applyProtection="1">
      <alignment horizontal="center" vertical="center" wrapText="1"/>
      <protection locked="0"/>
    </xf>
    <xf numFmtId="0" fontId="12" fillId="0" borderId="68" xfId="0" applyFont="1" applyBorder="1" applyAlignment="1" applyProtection="1">
      <alignment horizontal="center" vertical="center" wrapText="1"/>
      <protection locked="0"/>
    </xf>
    <xf numFmtId="0" fontId="12" fillId="0" borderId="65" xfId="0" applyFont="1" applyBorder="1" applyAlignment="1" applyProtection="1">
      <alignment horizontal="center" vertical="center" wrapText="1"/>
      <protection locked="0"/>
    </xf>
    <xf numFmtId="0" fontId="12" fillId="0" borderId="35" xfId="0" applyFont="1" applyBorder="1" applyAlignment="1" applyProtection="1">
      <alignment horizontal="center" vertical="center" wrapText="1"/>
      <protection locked="0"/>
    </xf>
    <xf numFmtId="0" fontId="12" fillId="0" borderId="21" xfId="0" applyFont="1" applyBorder="1" applyAlignment="1" applyProtection="1">
      <alignment horizontal="center" vertical="center" wrapText="1"/>
      <protection locked="0"/>
    </xf>
    <xf numFmtId="0" fontId="12" fillId="0" borderId="63" xfId="0" applyFont="1" applyBorder="1" applyAlignment="1" applyProtection="1">
      <alignment horizontal="center" vertical="center" wrapText="1"/>
      <protection locked="0"/>
    </xf>
    <xf numFmtId="0" fontId="12" fillId="0" borderId="64" xfId="0" applyFont="1" applyBorder="1" applyAlignment="1" applyProtection="1">
      <alignment horizontal="center" vertical="center" wrapText="1"/>
      <protection locked="0"/>
    </xf>
    <xf numFmtId="0" fontId="12" fillId="0" borderId="69" xfId="0" applyFont="1" applyBorder="1" applyAlignment="1" applyProtection="1">
      <alignment horizontal="center" vertical="center" wrapText="1"/>
      <protection locked="0"/>
    </xf>
    <xf numFmtId="0" fontId="12" fillId="7" borderId="3" xfId="0" applyFont="1" applyFill="1" applyBorder="1" applyAlignment="1">
      <alignment horizontal="center" vertical="center" wrapText="1"/>
    </xf>
    <xf numFmtId="0" fontId="12" fillId="7" borderId="4" xfId="0" applyFont="1" applyFill="1" applyBorder="1" applyAlignment="1">
      <alignment horizontal="center" vertical="center" wrapText="1"/>
    </xf>
    <xf numFmtId="0" fontId="12" fillId="7" borderId="70" xfId="0" applyFont="1" applyFill="1" applyBorder="1" applyAlignment="1">
      <alignment horizontal="center" vertical="center" wrapText="1"/>
    </xf>
    <xf numFmtId="0" fontId="10" fillId="4" borderId="11" xfId="0" applyFont="1" applyFill="1" applyBorder="1" applyAlignment="1">
      <alignment horizontal="center" wrapText="1"/>
    </xf>
    <xf numFmtId="0" fontId="10" fillId="4" borderId="12" xfId="0" applyFont="1" applyFill="1" applyBorder="1" applyAlignment="1">
      <alignment horizontal="center" wrapText="1"/>
    </xf>
    <xf numFmtId="0" fontId="10" fillId="4" borderId="13" xfId="0" applyFont="1" applyFill="1" applyBorder="1" applyAlignment="1">
      <alignment horizontal="center" wrapText="1"/>
    </xf>
    <xf numFmtId="0" fontId="12" fillId="0" borderId="56" xfId="0" applyFont="1" applyBorder="1" applyAlignment="1" applyProtection="1">
      <alignment horizontal="center" vertical="center" wrapText="1"/>
      <protection locked="0"/>
    </xf>
    <xf numFmtId="0" fontId="12" fillId="0" borderId="62" xfId="0" applyFont="1" applyBorder="1" applyAlignment="1" applyProtection="1">
      <alignment horizontal="center" vertical="center" wrapText="1"/>
      <protection locked="0"/>
    </xf>
    <xf numFmtId="0" fontId="12" fillId="0" borderId="32" xfId="0" applyFont="1" applyBorder="1" applyAlignment="1" applyProtection="1">
      <alignment horizontal="center" vertical="center" wrapText="1"/>
      <protection locked="0"/>
    </xf>
    <xf numFmtId="0" fontId="12" fillId="0" borderId="43" xfId="0" applyFont="1" applyBorder="1" applyAlignment="1" applyProtection="1">
      <alignment horizontal="center" vertical="center" wrapText="1"/>
      <protection locked="0"/>
    </xf>
    <xf numFmtId="0" fontId="12" fillId="0" borderId="44" xfId="0" applyFont="1" applyBorder="1" applyAlignment="1" applyProtection="1">
      <alignment horizontal="center" vertical="center" wrapText="1"/>
      <protection locked="0"/>
    </xf>
    <xf numFmtId="0" fontId="12" fillId="0" borderId="46" xfId="0" applyFont="1" applyBorder="1" applyAlignment="1" applyProtection="1">
      <alignment horizontal="center" vertical="center" wrapText="1"/>
      <protection locked="0"/>
    </xf>
    <xf numFmtId="0" fontId="14" fillId="4" borderId="3" xfId="0" applyFont="1" applyFill="1" applyBorder="1" applyAlignment="1">
      <alignment horizontal="center" vertical="center" wrapText="1"/>
    </xf>
    <xf numFmtId="0" fontId="14" fillId="4" borderId="4" xfId="0" applyFont="1" applyFill="1" applyBorder="1" applyAlignment="1">
      <alignment horizontal="center" vertical="center" wrapText="1"/>
    </xf>
    <xf numFmtId="0" fontId="14" fillId="4" borderId="5" xfId="0" applyFont="1" applyFill="1" applyBorder="1" applyAlignment="1">
      <alignment horizontal="center" vertical="center" wrapText="1"/>
    </xf>
    <xf numFmtId="0" fontId="12" fillId="7" borderId="48" xfId="0" applyFont="1" applyFill="1" applyBorder="1" applyAlignment="1">
      <alignment horizontal="center" vertical="center" wrapText="1"/>
    </xf>
    <xf numFmtId="0" fontId="12" fillId="7" borderId="5" xfId="0" applyFont="1" applyFill="1" applyBorder="1" applyAlignment="1">
      <alignment horizontal="center" vertical="center" wrapText="1"/>
    </xf>
    <xf numFmtId="0" fontId="10" fillId="4" borderId="17" xfId="0" applyFont="1" applyFill="1" applyBorder="1" applyAlignment="1">
      <alignment horizontal="center" vertical="center" wrapText="1"/>
    </xf>
    <xf numFmtId="0" fontId="10" fillId="4" borderId="18" xfId="0" applyFont="1" applyFill="1" applyBorder="1" applyAlignment="1">
      <alignment horizontal="center" vertical="center" wrapText="1"/>
    </xf>
    <xf numFmtId="0" fontId="11" fillId="0" borderId="65" xfId="0" applyFont="1" applyBorder="1" applyAlignment="1">
      <alignment horizontal="left" vertical="center" wrapText="1"/>
    </xf>
    <xf numFmtId="0" fontId="11" fillId="0" borderId="1" xfId="0" applyFont="1" applyBorder="1" applyAlignment="1">
      <alignment horizontal="justify" vertical="center" wrapText="1"/>
    </xf>
    <xf numFmtId="0" fontId="10" fillId="4" borderId="1" xfId="0" applyFont="1" applyFill="1" applyBorder="1" applyAlignment="1">
      <alignment horizontal="center" vertical="center" wrapText="1"/>
    </xf>
    <xf numFmtId="0" fontId="10" fillId="0" borderId="32" xfId="0" applyFont="1" applyBorder="1" applyAlignment="1" applyProtection="1">
      <alignment horizontal="left" vertical="center" wrapText="1"/>
      <protection locked="0"/>
    </xf>
    <xf numFmtId="0" fontId="10" fillId="0" borderId="35" xfId="0" applyFont="1" applyBorder="1" applyAlignment="1" applyProtection="1">
      <alignment horizontal="left" vertical="center" wrapText="1"/>
      <protection locked="0"/>
    </xf>
    <xf numFmtId="0" fontId="10" fillId="0" borderId="21" xfId="0" applyFont="1" applyBorder="1" applyAlignment="1" applyProtection="1">
      <alignment horizontal="left" vertical="center" wrapText="1"/>
      <protection locked="0"/>
    </xf>
    <xf numFmtId="3" fontId="10" fillId="0" borderId="32" xfId="0" applyNumberFormat="1" applyFont="1" applyBorder="1" applyAlignment="1" applyProtection="1">
      <alignment horizontal="center" vertical="center" wrapText="1"/>
      <protection locked="0"/>
    </xf>
    <xf numFmtId="3" fontId="10" fillId="0" borderId="35" xfId="0" applyNumberFormat="1" applyFont="1" applyBorder="1" applyAlignment="1" applyProtection="1">
      <alignment horizontal="center" vertical="center" wrapText="1"/>
      <protection locked="0"/>
    </xf>
    <xf numFmtId="3" fontId="10" fillId="0" borderId="21" xfId="0" applyNumberFormat="1" applyFont="1" applyBorder="1" applyAlignment="1" applyProtection="1">
      <alignment horizontal="center" vertical="center" wrapText="1"/>
      <protection locked="0"/>
    </xf>
    <xf numFmtId="0" fontId="10" fillId="0" borderId="32" xfId="0" applyFont="1" applyBorder="1" applyAlignment="1" applyProtection="1">
      <alignment horizontal="center" vertical="center" wrapText="1"/>
      <protection locked="0"/>
    </xf>
    <xf numFmtId="0" fontId="10" fillId="0" borderId="35" xfId="0" applyFont="1" applyBorder="1" applyAlignment="1" applyProtection="1">
      <alignment horizontal="center" vertical="center" wrapText="1"/>
      <protection locked="0"/>
    </xf>
    <xf numFmtId="0" fontId="10" fillId="0" borderId="43" xfId="0" applyFont="1" applyBorder="1" applyAlignment="1" applyProtection="1">
      <alignment horizontal="center" vertical="center" wrapText="1"/>
      <protection locked="0"/>
    </xf>
    <xf numFmtId="0" fontId="10" fillId="15" borderId="44" xfId="0" applyFont="1" applyFill="1" applyBorder="1" applyAlignment="1" applyProtection="1">
      <alignment horizontal="center" vertical="center" wrapText="1"/>
      <protection locked="0"/>
    </xf>
    <xf numFmtId="0" fontId="10" fillId="15" borderId="45" xfId="0" applyFont="1" applyFill="1" applyBorder="1" applyAlignment="1" applyProtection="1">
      <alignment horizontal="center" vertical="center" wrapText="1"/>
      <protection locked="0"/>
    </xf>
    <xf numFmtId="0" fontId="10" fillId="15" borderId="46" xfId="0" applyFont="1" applyFill="1" applyBorder="1" applyAlignment="1" applyProtection="1">
      <alignment horizontal="center" vertical="center" wrapText="1"/>
      <protection locked="0"/>
    </xf>
    <xf numFmtId="14" fontId="10" fillId="0" borderId="32" xfId="0" applyNumberFormat="1" applyFont="1" applyBorder="1" applyAlignment="1" applyProtection="1">
      <alignment horizontal="center" vertical="center" wrapText="1"/>
      <protection locked="0"/>
    </xf>
    <xf numFmtId="14" fontId="10" fillId="0" borderId="35" xfId="0" applyNumberFormat="1" applyFont="1" applyBorder="1" applyAlignment="1" applyProtection="1">
      <alignment horizontal="center" vertical="center" wrapText="1"/>
      <protection locked="0"/>
    </xf>
    <xf numFmtId="14" fontId="10" fillId="0" borderId="21" xfId="0" applyNumberFormat="1" applyFont="1" applyBorder="1" applyAlignment="1" applyProtection="1">
      <alignment horizontal="center" vertical="center" wrapText="1"/>
      <protection locked="0"/>
    </xf>
    <xf numFmtId="0" fontId="10" fillId="5" borderId="54" xfId="0" applyFont="1" applyFill="1" applyBorder="1" applyAlignment="1">
      <alignment horizontal="center" vertical="center" wrapText="1"/>
    </xf>
    <xf numFmtId="0" fontId="10" fillId="5" borderId="33" xfId="0" applyFont="1" applyFill="1" applyBorder="1" applyAlignment="1">
      <alignment horizontal="center" vertical="center" wrapText="1"/>
    </xf>
    <xf numFmtId="0" fontId="10" fillId="5" borderId="55" xfId="0" applyFont="1" applyFill="1" applyBorder="1" applyAlignment="1">
      <alignment horizontal="center" vertical="center" wrapText="1"/>
    </xf>
    <xf numFmtId="0" fontId="10" fillId="5" borderId="57" xfId="0" applyFont="1" applyFill="1" applyBorder="1" applyAlignment="1">
      <alignment horizontal="center" vertical="center" wrapText="1"/>
    </xf>
    <xf numFmtId="0" fontId="10" fillId="0" borderId="3" xfId="0" applyFont="1" applyBorder="1" applyAlignment="1" applyProtection="1">
      <alignment horizontal="left" vertical="top" wrapText="1"/>
      <protection locked="0"/>
    </xf>
    <xf numFmtId="0" fontId="10" fillId="0" borderId="4" xfId="0" applyFont="1" applyBorder="1" applyAlignment="1" applyProtection="1">
      <alignment horizontal="left" vertical="top" wrapText="1"/>
      <protection locked="0"/>
    </xf>
    <xf numFmtId="0" fontId="10" fillId="0" borderId="5" xfId="0" applyFont="1" applyBorder="1" applyAlignment="1" applyProtection="1">
      <alignment horizontal="left" vertical="top" wrapText="1"/>
      <protection locked="0"/>
    </xf>
    <xf numFmtId="0" fontId="10" fillId="4" borderId="34" xfId="0" applyFont="1" applyFill="1" applyBorder="1" applyAlignment="1">
      <alignment horizontal="center" vertical="center" wrapText="1"/>
    </xf>
    <xf numFmtId="0" fontId="10" fillId="4" borderId="24" xfId="0" applyFont="1" applyFill="1" applyBorder="1" applyAlignment="1">
      <alignment horizontal="center" vertical="center" wrapText="1"/>
    </xf>
    <xf numFmtId="0" fontId="10" fillId="4" borderId="19" xfId="0" applyFont="1" applyFill="1" applyBorder="1" applyAlignment="1">
      <alignment horizontal="center" vertical="center" wrapText="1"/>
    </xf>
    <xf numFmtId="0" fontId="11" fillId="0" borderId="59" xfId="0" applyFont="1" applyBorder="1" applyAlignment="1">
      <alignment horizontal="left" vertical="center" wrapText="1"/>
    </xf>
    <xf numFmtId="0" fontId="10" fillId="4" borderId="58" xfId="0" applyFont="1" applyFill="1" applyBorder="1" applyAlignment="1">
      <alignment horizontal="center" vertical="center" wrapText="1"/>
    </xf>
    <xf numFmtId="0" fontId="10" fillId="0" borderId="37" xfId="0" applyFont="1" applyBorder="1" applyAlignment="1" applyProtection="1">
      <alignment horizontal="center" vertical="center" wrapText="1"/>
      <protection locked="0"/>
    </xf>
    <xf numFmtId="0" fontId="10" fillId="0" borderId="38" xfId="0" applyFont="1" applyBorder="1" applyAlignment="1" applyProtection="1">
      <alignment horizontal="center" vertical="center" wrapText="1"/>
      <protection locked="0"/>
    </xf>
    <xf numFmtId="0" fontId="10" fillId="0" borderId="49" xfId="0" applyFont="1" applyBorder="1" applyAlignment="1" applyProtection="1">
      <alignment horizontal="center" vertical="center" wrapText="1"/>
      <protection locked="0"/>
    </xf>
    <xf numFmtId="0" fontId="15" fillId="9" borderId="3" xfId="0" applyFont="1" applyFill="1" applyBorder="1" applyAlignment="1">
      <alignment horizontal="center" vertical="center" wrapText="1"/>
    </xf>
    <xf numFmtId="0" fontId="15" fillId="9" borderId="4" xfId="0" applyFont="1" applyFill="1" applyBorder="1" applyAlignment="1">
      <alignment horizontal="center" vertical="center" wrapText="1"/>
    </xf>
    <xf numFmtId="0" fontId="15" fillId="9" borderId="5" xfId="0" applyFont="1" applyFill="1" applyBorder="1" applyAlignment="1">
      <alignment horizontal="center" vertical="center" wrapText="1"/>
    </xf>
    <xf numFmtId="0" fontId="15" fillId="10" borderId="3" xfId="0" applyFont="1" applyFill="1" applyBorder="1" applyAlignment="1">
      <alignment horizontal="center" vertical="center" wrapText="1"/>
    </xf>
    <xf numFmtId="0" fontId="15" fillId="10" borderId="4" xfId="0" applyFont="1" applyFill="1" applyBorder="1" applyAlignment="1">
      <alignment horizontal="center" vertical="center" wrapText="1"/>
    </xf>
    <xf numFmtId="0" fontId="15" fillId="10" borderId="5" xfId="0" applyFont="1" applyFill="1" applyBorder="1" applyAlignment="1">
      <alignment horizontal="center" vertical="center" wrapText="1"/>
    </xf>
    <xf numFmtId="0" fontId="10" fillId="11" borderId="3" xfId="0" applyFont="1" applyFill="1" applyBorder="1" applyAlignment="1">
      <alignment horizontal="center" vertical="center" wrapText="1"/>
    </xf>
    <xf numFmtId="0" fontId="10" fillId="11" borderId="4" xfId="0" applyFont="1" applyFill="1" applyBorder="1" applyAlignment="1">
      <alignment horizontal="center" vertical="center" wrapText="1"/>
    </xf>
    <xf numFmtId="0" fontId="10" fillId="11" borderId="5" xfId="0" applyFont="1" applyFill="1" applyBorder="1" applyAlignment="1">
      <alignment horizontal="center" vertical="center" wrapText="1"/>
    </xf>
    <xf numFmtId="0" fontId="10" fillId="6" borderId="3" xfId="0" applyFont="1" applyFill="1" applyBorder="1" applyAlignment="1">
      <alignment horizontal="center" vertical="center" wrapText="1"/>
    </xf>
    <xf numFmtId="0" fontId="10" fillId="6" borderId="4" xfId="0" applyFont="1" applyFill="1" applyBorder="1" applyAlignment="1">
      <alignment horizontal="center" vertical="center" wrapText="1"/>
    </xf>
    <xf numFmtId="0" fontId="10" fillId="6" borderId="5" xfId="0" applyFont="1" applyFill="1" applyBorder="1" applyAlignment="1">
      <alignment horizontal="center" vertical="center" wrapText="1"/>
    </xf>
    <xf numFmtId="0" fontId="10" fillId="4" borderId="11" xfId="0" applyFont="1" applyFill="1" applyBorder="1" applyAlignment="1">
      <alignment horizontal="center" vertical="center" wrapText="1"/>
    </xf>
    <xf numFmtId="0" fontId="10" fillId="4" borderId="12" xfId="0" applyFont="1" applyFill="1" applyBorder="1" applyAlignment="1">
      <alignment horizontal="center" vertical="center" wrapText="1"/>
    </xf>
    <xf numFmtId="0" fontId="10" fillId="4" borderId="13" xfId="0" applyFont="1" applyFill="1" applyBorder="1" applyAlignment="1">
      <alignment horizontal="center" vertical="center" wrapText="1"/>
    </xf>
    <xf numFmtId="0" fontId="10" fillId="15" borderId="44" xfId="0" applyFont="1" applyFill="1" applyBorder="1" applyAlignment="1">
      <alignment horizontal="center" vertical="center" wrapText="1"/>
    </xf>
    <xf numFmtId="0" fontId="10" fillId="15" borderId="45" xfId="0" applyFont="1" applyFill="1" applyBorder="1" applyAlignment="1">
      <alignment horizontal="center" vertical="center" wrapText="1"/>
    </xf>
    <xf numFmtId="0" fontId="10" fillId="15" borderId="46" xfId="0" applyFont="1" applyFill="1" applyBorder="1" applyAlignment="1">
      <alignment horizontal="center" vertical="center" wrapText="1"/>
    </xf>
    <xf numFmtId="0" fontId="11" fillId="0" borderId="36" xfId="0" applyFont="1" applyBorder="1" applyAlignment="1">
      <alignment horizontal="justify" vertical="center" wrapText="1"/>
    </xf>
    <xf numFmtId="0" fontId="10" fillId="0" borderId="32" xfId="0" applyFont="1" applyBorder="1" applyAlignment="1">
      <alignment horizontal="center" vertical="center" wrapText="1"/>
    </xf>
    <xf numFmtId="0" fontId="10" fillId="0" borderId="35" xfId="0" applyFont="1" applyBorder="1" applyAlignment="1">
      <alignment horizontal="center" vertical="center" wrapText="1"/>
    </xf>
    <xf numFmtId="0" fontId="10" fillId="0" borderId="43" xfId="0" applyFont="1" applyBorder="1" applyAlignment="1">
      <alignment horizontal="center" vertical="center" wrapText="1"/>
    </xf>
    <xf numFmtId="0" fontId="10" fillId="0" borderId="37" xfId="0" applyFont="1" applyBorder="1" applyAlignment="1">
      <alignment horizontal="center" vertical="center" wrapText="1"/>
    </xf>
    <xf numFmtId="0" fontId="10" fillId="0" borderId="38" xfId="0" applyFont="1" applyBorder="1" applyAlignment="1">
      <alignment horizontal="center" vertical="center" wrapText="1"/>
    </xf>
    <xf numFmtId="0" fontId="10" fillId="0" borderId="49" xfId="0" applyFont="1" applyBorder="1" applyAlignment="1">
      <alignment horizontal="center" vertical="center" wrapText="1"/>
    </xf>
    <xf numFmtId="14" fontId="10" fillId="0" borderId="32" xfId="0" applyNumberFormat="1" applyFont="1" applyBorder="1" applyAlignment="1">
      <alignment horizontal="center" vertical="center" wrapText="1"/>
    </xf>
    <xf numFmtId="14" fontId="10" fillId="0" borderId="35" xfId="0" applyNumberFormat="1" applyFont="1" applyBorder="1" applyAlignment="1">
      <alignment horizontal="center" vertical="center" wrapText="1"/>
    </xf>
    <xf numFmtId="0" fontId="10" fillId="0" borderId="21" xfId="0" applyFont="1" applyBorder="1" applyAlignment="1">
      <alignment horizontal="center" vertical="center" wrapText="1"/>
    </xf>
    <xf numFmtId="3" fontId="10" fillId="0" borderId="32" xfId="0" applyNumberFormat="1" applyFont="1" applyBorder="1" applyAlignment="1">
      <alignment horizontal="center" vertical="center" wrapText="1"/>
    </xf>
    <xf numFmtId="3" fontId="10" fillId="0" borderId="35" xfId="0" applyNumberFormat="1" applyFont="1" applyBorder="1" applyAlignment="1">
      <alignment horizontal="center" vertical="center" wrapText="1"/>
    </xf>
    <xf numFmtId="3" fontId="10" fillId="0" borderId="21" xfId="0" applyNumberFormat="1" applyFont="1" applyBorder="1" applyAlignment="1">
      <alignment horizontal="center" vertical="center" wrapText="1"/>
    </xf>
    <xf numFmtId="0" fontId="23" fillId="13" borderId="11" xfId="0" applyFont="1" applyFill="1" applyBorder="1" applyAlignment="1">
      <alignment horizontal="center"/>
    </xf>
    <xf numFmtId="0" fontId="23" fillId="13" borderId="12" xfId="0" applyFont="1" applyFill="1" applyBorder="1" applyAlignment="1">
      <alignment horizontal="center"/>
    </xf>
    <xf numFmtId="0" fontId="23" fillId="13" borderId="13" xfId="0" applyFont="1" applyFill="1" applyBorder="1" applyAlignment="1">
      <alignment horizontal="center"/>
    </xf>
    <xf numFmtId="0" fontId="0" fillId="2" borderId="51" xfId="0" applyFill="1" applyBorder="1" applyAlignment="1">
      <alignment horizontal="left"/>
    </xf>
    <xf numFmtId="0" fontId="0" fillId="2" borderId="23" xfId="0" applyFill="1" applyBorder="1" applyAlignment="1">
      <alignment horizontal="left"/>
    </xf>
    <xf numFmtId="0" fontId="2" fillId="0" borderId="2" xfId="0" applyFont="1" applyBorder="1" applyAlignment="1">
      <alignment horizontal="left" vertical="center" wrapText="1"/>
    </xf>
    <xf numFmtId="0" fontId="2" fillId="0" borderId="27" xfId="0" applyFont="1" applyBorder="1" applyAlignment="1">
      <alignment horizontal="left" vertical="center" wrapText="1"/>
    </xf>
    <xf numFmtId="0" fontId="2" fillId="0" borderId="14" xfId="0" applyFont="1" applyBorder="1" applyAlignment="1">
      <alignment horizontal="left" vertical="center" wrapText="1"/>
    </xf>
    <xf numFmtId="0" fontId="13" fillId="0" borderId="66" xfId="0" applyFont="1" applyBorder="1" applyAlignment="1" applyProtection="1">
      <alignment horizontal="center" vertical="center" wrapText="1"/>
      <protection locked="0"/>
    </xf>
    <xf numFmtId="0" fontId="13" fillId="0" borderId="45" xfId="0" applyFont="1" applyBorder="1" applyAlignment="1" applyProtection="1">
      <alignment horizontal="center" vertical="center" wrapText="1"/>
      <protection locked="0"/>
    </xf>
    <xf numFmtId="0" fontId="13" fillId="0" borderId="68" xfId="0" applyFont="1" applyBorder="1" applyAlignment="1" applyProtection="1">
      <alignment horizontal="center" vertical="center" wrapText="1"/>
      <protection locked="0"/>
    </xf>
    <xf numFmtId="0" fontId="13" fillId="0" borderId="65" xfId="0" applyFont="1" applyBorder="1" applyAlignment="1" applyProtection="1">
      <alignment horizontal="center" vertical="center" wrapText="1"/>
      <protection locked="0"/>
    </xf>
    <xf numFmtId="0" fontId="13" fillId="0" borderId="35" xfId="0" applyFont="1" applyBorder="1" applyAlignment="1" applyProtection="1">
      <alignment horizontal="center" vertical="center" wrapText="1"/>
      <protection locked="0"/>
    </xf>
    <xf numFmtId="0" fontId="13" fillId="0" borderId="21" xfId="0" applyFont="1" applyBorder="1" applyAlignment="1" applyProtection="1">
      <alignment horizontal="center" vertical="center" wrapText="1"/>
      <protection locked="0"/>
    </xf>
    <xf numFmtId="0" fontId="13" fillId="0" borderId="63" xfId="0" applyFont="1" applyBorder="1" applyAlignment="1" applyProtection="1">
      <alignment horizontal="center" vertical="center" wrapText="1"/>
      <protection locked="0"/>
    </xf>
    <xf numFmtId="0" fontId="13" fillId="0" borderId="64" xfId="0" applyFont="1" applyBorder="1" applyAlignment="1" applyProtection="1">
      <alignment horizontal="center" vertical="center" wrapText="1"/>
      <protection locked="0"/>
    </xf>
    <xf numFmtId="0" fontId="13" fillId="0" borderId="69" xfId="0" applyFont="1" applyBorder="1" applyAlignment="1" applyProtection="1">
      <alignment horizontal="center" vertical="center" wrapText="1"/>
      <protection locked="0"/>
    </xf>
    <xf numFmtId="0" fontId="13" fillId="7" borderId="3" xfId="0" applyFont="1" applyFill="1" applyBorder="1" applyAlignment="1">
      <alignment horizontal="center" vertical="center" wrapText="1"/>
    </xf>
    <xf numFmtId="0" fontId="13" fillId="7" borderId="4" xfId="0" applyFont="1" applyFill="1" applyBorder="1" applyAlignment="1">
      <alignment horizontal="center" vertical="center" wrapText="1"/>
    </xf>
    <xf numFmtId="0" fontId="13" fillId="7" borderId="70" xfId="0" applyFont="1" applyFill="1" applyBorder="1" applyAlignment="1">
      <alignment horizontal="center" vertical="center" wrapText="1"/>
    </xf>
    <xf numFmtId="0" fontId="21" fillId="4" borderId="22" xfId="0" applyFont="1" applyFill="1" applyBorder="1" applyAlignment="1">
      <alignment horizontal="center" vertical="center" wrapText="1"/>
    </xf>
    <xf numFmtId="0" fontId="21" fillId="4" borderId="20" xfId="0" applyFont="1" applyFill="1" applyBorder="1" applyAlignment="1">
      <alignment horizontal="center" vertical="center" wrapText="1"/>
    </xf>
    <xf numFmtId="0" fontId="21" fillId="4" borderId="23" xfId="0" applyFont="1" applyFill="1" applyBorder="1" applyAlignment="1">
      <alignment horizontal="center" vertical="center" wrapText="1"/>
    </xf>
    <xf numFmtId="0" fontId="13" fillId="7" borderId="48" xfId="0" applyFont="1" applyFill="1" applyBorder="1" applyAlignment="1">
      <alignment horizontal="center" vertical="center" wrapText="1"/>
    </xf>
    <xf numFmtId="0" fontId="13" fillId="7" borderId="5" xfId="0" applyFont="1" applyFill="1" applyBorder="1" applyAlignment="1">
      <alignment horizontal="center" vertical="center" wrapText="1"/>
    </xf>
    <xf numFmtId="0" fontId="13" fillId="0" borderId="1" xfId="0" applyFont="1" applyBorder="1" applyAlignment="1" applyProtection="1">
      <alignment horizontal="center" vertical="center" wrapText="1"/>
      <protection locked="0"/>
    </xf>
    <xf numFmtId="0" fontId="13" fillId="0" borderId="7" xfId="0" applyFont="1" applyBorder="1" applyAlignment="1" applyProtection="1">
      <alignment horizontal="center" vertical="center" wrapText="1"/>
      <protection locked="0"/>
    </xf>
    <xf numFmtId="0" fontId="13" fillId="0" borderId="9" xfId="0" applyFont="1" applyBorder="1" applyAlignment="1" applyProtection="1">
      <alignment horizontal="center" vertical="center" wrapText="1"/>
      <protection locked="0"/>
    </xf>
    <xf numFmtId="0" fontId="13" fillId="0" borderId="10" xfId="0" applyFont="1" applyBorder="1" applyAlignment="1" applyProtection="1">
      <alignment horizontal="center" vertical="center" wrapText="1"/>
      <protection locked="0"/>
    </xf>
    <xf numFmtId="0" fontId="10" fillId="4" borderId="21" xfId="0" applyFont="1" applyFill="1" applyBorder="1" applyAlignment="1">
      <alignment horizontal="center" vertical="center" wrapText="1"/>
    </xf>
    <xf numFmtId="0" fontId="10" fillId="15" borderId="51" xfId="0" applyFont="1" applyFill="1" applyBorder="1" applyAlignment="1">
      <alignment horizontal="center" vertical="center" wrapText="1"/>
    </xf>
    <xf numFmtId="0" fontId="10" fillId="15" borderId="20" xfId="0" applyFont="1" applyFill="1" applyBorder="1" applyAlignment="1">
      <alignment horizontal="center" vertical="center" wrapText="1"/>
    </xf>
    <xf numFmtId="0" fontId="10" fillId="15" borderId="23" xfId="0" applyFont="1" applyFill="1" applyBorder="1" applyAlignment="1">
      <alignment horizontal="center" vertical="center" wrapText="1"/>
    </xf>
    <xf numFmtId="0" fontId="10" fillId="5" borderId="63" xfId="0" applyFont="1" applyFill="1" applyBorder="1" applyAlignment="1">
      <alignment horizontal="center" vertical="center" wrapText="1"/>
    </xf>
    <xf numFmtId="0" fontId="10" fillId="5" borderId="64" xfId="0" applyFont="1" applyFill="1" applyBorder="1" applyAlignment="1">
      <alignment horizontal="center" vertical="center" wrapText="1"/>
    </xf>
    <xf numFmtId="0" fontId="10" fillId="5" borderId="62" xfId="0" applyFont="1" applyFill="1" applyBorder="1" applyAlignment="1">
      <alignment horizontal="center" vertical="center" wrapText="1"/>
    </xf>
    <xf numFmtId="0" fontId="15" fillId="0" borderId="65" xfId="0" applyFont="1" applyBorder="1" applyAlignment="1">
      <alignment horizontal="left" vertical="center" wrapText="1"/>
    </xf>
    <xf numFmtId="0" fontId="15" fillId="0" borderId="21" xfId="0" applyFont="1" applyBorder="1" applyAlignment="1">
      <alignment horizontal="left" vertical="center" wrapText="1"/>
    </xf>
    <xf numFmtId="0" fontId="15" fillId="0" borderId="66" xfId="0" applyFont="1" applyBorder="1" applyAlignment="1">
      <alignment horizontal="left" vertical="center"/>
    </xf>
    <xf numFmtId="0" fontId="15" fillId="0" borderId="68" xfId="0" applyFont="1" applyBorder="1" applyAlignment="1">
      <alignment horizontal="left" vertical="center"/>
    </xf>
    <xf numFmtId="0" fontId="15" fillId="0" borderId="65" xfId="0" applyFont="1" applyBorder="1" applyAlignment="1">
      <alignment horizontal="left" vertical="center"/>
    </xf>
    <xf numFmtId="0" fontId="15" fillId="0" borderId="21" xfId="0" applyFont="1" applyBorder="1" applyAlignment="1">
      <alignment horizontal="left" vertical="center"/>
    </xf>
    <xf numFmtId="0" fontId="10" fillId="0" borderId="21" xfId="0" applyFont="1" applyBorder="1" applyAlignment="1" applyProtection="1">
      <alignment horizontal="center" vertical="center" wrapText="1"/>
      <protection locked="0"/>
    </xf>
    <xf numFmtId="0" fontId="2" fillId="0" borderId="1" xfId="0" applyFont="1" applyBorder="1" applyAlignment="1">
      <alignment horizontal="justify" vertical="center" wrapText="1"/>
    </xf>
    <xf numFmtId="0" fontId="10" fillId="4" borderId="22" xfId="0" applyFont="1" applyFill="1" applyBorder="1" applyAlignment="1">
      <alignment horizontal="center" vertical="center" wrapText="1"/>
    </xf>
    <xf numFmtId="0" fontId="10" fillId="4" borderId="20" xfId="0" applyFont="1" applyFill="1" applyBorder="1" applyAlignment="1">
      <alignment horizontal="center" vertical="center" wrapText="1"/>
    </xf>
    <xf numFmtId="0" fontId="10" fillId="4" borderId="23" xfId="0" applyFont="1" applyFill="1" applyBorder="1" applyAlignment="1">
      <alignment horizontal="center" vertical="center" wrapText="1"/>
    </xf>
    <xf numFmtId="0" fontId="2" fillId="0" borderId="1" xfId="0" applyFont="1" applyBorder="1" applyAlignment="1">
      <alignment horizontal="left" vertical="center" wrapText="1"/>
    </xf>
    <xf numFmtId="0" fontId="10" fillId="0" borderId="39" xfId="0" applyFont="1" applyBorder="1" applyAlignment="1" applyProtection="1">
      <alignment horizontal="left" vertical="top" wrapText="1"/>
      <protection locked="0"/>
    </xf>
    <xf numFmtId="0" fontId="10" fillId="0" borderId="33" xfId="0" applyFont="1" applyBorder="1" applyAlignment="1" applyProtection="1">
      <alignment horizontal="left" vertical="top" wrapText="1"/>
      <protection locked="0"/>
    </xf>
    <xf numFmtId="0" fontId="10" fillId="0" borderId="40" xfId="0" applyFont="1" applyBorder="1" applyAlignment="1" applyProtection="1">
      <alignment horizontal="left" vertical="top" wrapText="1"/>
      <protection locked="0"/>
    </xf>
    <xf numFmtId="0" fontId="10" fillId="0" borderId="36" xfId="0" applyFont="1" applyBorder="1" applyAlignment="1" applyProtection="1">
      <alignment horizontal="left" vertical="top" wrapText="1"/>
      <protection locked="0"/>
    </xf>
    <xf numFmtId="0" fontId="10" fillId="0" borderId="0" xfId="0" applyFont="1" applyAlignment="1" applyProtection="1">
      <alignment horizontal="left" vertical="top" wrapText="1"/>
      <protection locked="0"/>
    </xf>
    <xf numFmtId="0" fontId="10" fillId="0" borderId="47" xfId="0" applyFont="1" applyBorder="1" applyAlignment="1" applyProtection="1">
      <alignment horizontal="left" vertical="top" wrapText="1"/>
      <protection locked="0"/>
    </xf>
    <xf numFmtId="0" fontId="10" fillId="0" borderId="25" xfId="0" applyFont="1" applyBorder="1" applyAlignment="1" applyProtection="1">
      <alignment horizontal="left" vertical="top" wrapText="1"/>
      <protection locked="0"/>
    </xf>
    <xf numFmtId="0" fontId="10" fillId="0" borderId="38" xfId="0" applyFont="1" applyBorder="1" applyAlignment="1" applyProtection="1">
      <alignment horizontal="left" vertical="top" wrapText="1"/>
      <protection locked="0"/>
    </xf>
    <xf numFmtId="0" fontId="10" fillId="0" borderId="49" xfId="0" applyFont="1" applyBorder="1" applyAlignment="1" applyProtection="1">
      <alignment horizontal="left" vertical="top" wrapText="1"/>
      <protection locked="0"/>
    </xf>
    <xf numFmtId="0" fontId="21" fillId="4" borderId="66" xfId="0" applyFont="1" applyFill="1" applyBorder="1" applyAlignment="1">
      <alignment horizontal="center" vertical="center" wrapText="1"/>
    </xf>
    <xf numFmtId="0" fontId="21" fillId="4" borderId="45" xfId="0" applyFont="1" applyFill="1" applyBorder="1" applyAlignment="1">
      <alignment horizontal="center" vertical="center" wrapText="1"/>
    </xf>
    <xf numFmtId="0" fontId="21" fillId="4" borderId="52" xfId="0" applyFont="1" applyFill="1" applyBorder="1" applyAlignment="1">
      <alignment horizontal="center" vertical="center" wrapText="1"/>
    </xf>
    <xf numFmtId="0" fontId="21" fillId="4" borderId="53" xfId="0" applyFont="1" applyFill="1" applyBorder="1" applyAlignment="1">
      <alignment horizontal="center" vertical="center" wrapText="1"/>
    </xf>
    <xf numFmtId="0" fontId="15" fillId="10" borderId="1" xfId="0" applyFont="1" applyFill="1" applyBorder="1" applyAlignment="1">
      <alignment horizontal="center" vertical="center" wrapText="1"/>
    </xf>
    <xf numFmtId="0" fontId="2" fillId="0" borderId="77" xfId="0" applyFont="1" applyBorder="1" applyAlignment="1">
      <alignment horizontal="left" vertical="center" wrapText="1"/>
    </xf>
    <xf numFmtId="0" fontId="2" fillId="0" borderId="78" xfId="0" applyFont="1" applyBorder="1" applyAlignment="1">
      <alignment horizontal="left" vertical="center" wrapText="1"/>
    </xf>
    <xf numFmtId="0" fontId="2" fillId="0" borderId="37" xfId="0" applyFont="1" applyBorder="1" applyAlignment="1">
      <alignment horizontal="left" vertical="center" wrapText="1"/>
    </xf>
    <xf numFmtId="0" fontId="2" fillId="0" borderId="2"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27" xfId="0" applyFont="1" applyBorder="1" applyAlignment="1">
      <alignment horizontal="center" vertical="center" wrapText="1"/>
    </xf>
    <xf numFmtId="0" fontId="12" fillId="0" borderId="8" xfId="0" applyFont="1" applyBorder="1" applyAlignment="1" applyProtection="1">
      <alignment horizontal="center" vertical="center" wrapText="1"/>
      <protection locked="0"/>
    </xf>
    <xf numFmtId="0" fontId="12" fillId="0" borderId="9" xfId="0" applyFont="1" applyBorder="1" applyAlignment="1" applyProtection="1">
      <alignment horizontal="center" vertical="center" wrapText="1"/>
      <protection locked="0"/>
    </xf>
    <xf numFmtId="0" fontId="12" fillId="7" borderId="11" xfId="0" applyFont="1" applyFill="1" applyBorder="1" applyAlignment="1">
      <alignment horizontal="center" vertical="center" wrapText="1"/>
    </xf>
    <xf numFmtId="0" fontId="12" fillId="7" borderId="12" xfId="0" applyFont="1" applyFill="1" applyBorder="1" applyAlignment="1">
      <alignment horizontal="center" vertical="center" wrapText="1"/>
    </xf>
    <xf numFmtId="0" fontId="12" fillId="0" borderId="16" xfId="0" applyFont="1" applyBorder="1" applyAlignment="1" applyProtection="1">
      <alignment horizontal="center" vertical="center" wrapText="1"/>
      <protection locked="0"/>
    </xf>
    <xf numFmtId="0" fontId="12" fillId="0" borderId="14" xfId="0" applyFont="1" applyBorder="1" applyAlignment="1" applyProtection="1">
      <alignment horizontal="center" vertical="center" wrapText="1"/>
      <protection locked="0"/>
    </xf>
    <xf numFmtId="0" fontId="12" fillId="0" borderId="6" xfId="0" applyFont="1" applyBorder="1" applyAlignment="1" applyProtection="1">
      <alignment horizontal="center" vertical="center" wrapText="1"/>
      <protection locked="0"/>
    </xf>
    <xf numFmtId="0" fontId="12" fillId="0" borderId="1" xfId="0" applyFont="1" applyBorder="1" applyAlignment="1" applyProtection="1">
      <alignment horizontal="center" vertical="center" wrapText="1"/>
      <protection locked="0"/>
    </xf>
    <xf numFmtId="0" fontId="11" fillId="0" borderId="61" xfId="0" applyFont="1" applyBorder="1" applyAlignment="1">
      <alignment horizontal="left" vertical="center" wrapText="1"/>
    </xf>
    <xf numFmtId="0" fontId="10" fillId="10" borderId="21" xfId="0" applyFont="1" applyFill="1" applyBorder="1" applyAlignment="1">
      <alignment horizontal="center" vertical="center" wrapText="1"/>
    </xf>
    <xf numFmtId="0" fontId="8" fillId="0" borderId="2" xfId="0" applyFont="1" applyBorder="1" applyAlignment="1">
      <alignment horizontal="left" vertical="center" wrapText="1"/>
    </xf>
    <xf numFmtId="0" fontId="8" fillId="0" borderId="27" xfId="0" applyFont="1" applyBorder="1" applyAlignment="1">
      <alignment horizontal="left" vertical="center" wrapText="1"/>
    </xf>
    <xf numFmtId="0" fontId="8" fillId="0" borderId="14" xfId="0" applyFont="1" applyBorder="1" applyAlignment="1">
      <alignment horizontal="left" vertical="center" wrapText="1"/>
    </xf>
    <xf numFmtId="0" fontId="10" fillId="4" borderId="67" xfId="0" applyFont="1" applyFill="1" applyBorder="1" applyAlignment="1">
      <alignment horizontal="center" vertical="center" wrapText="1"/>
    </xf>
    <xf numFmtId="0" fontId="13" fillId="0" borderId="56" xfId="0" applyFont="1" applyBorder="1" applyAlignment="1" applyProtection="1">
      <alignment horizontal="center" vertical="center" wrapText="1"/>
      <protection locked="0"/>
    </xf>
    <xf numFmtId="0" fontId="13" fillId="0" borderId="62" xfId="0" applyFont="1" applyBorder="1" applyAlignment="1" applyProtection="1">
      <alignment horizontal="center" vertical="center" wrapText="1"/>
      <protection locked="0"/>
    </xf>
    <xf numFmtId="0" fontId="13" fillId="0" borderId="32" xfId="0" applyFont="1" applyBorder="1" applyAlignment="1" applyProtection="1">
      <alignment horizontal="center" vertical="center" wrapText="1"/>
      <protection locked="0"/>
    </xf>
    <xf numFmtId="0" fontId="13" fillId="0" borderId="43" xfId="0" applyFont="1" applyBorder="1" applyAlignment="1" applyProtection="1">
      <alignment horizontal="center" vertical="center" wrapText="1"/>
      <protection locked="0"/>
    </xf>
    <xf numFmtId="0" fontId="13" fillId="0" borderId="44" xfId="0" applyFont="1" applyBorder="1" applyAlignment="1" applyProtection="1">
      <alignment horizontal="center" vertical="center" wrapText="1"/>
      <protection locked="0"/>
    </xf>
    <xf numFmtId="0" fontId="13" fillId="0" borderId="46" xfId="0" applyFont="1" applyBorder="1" applyAlignment="1" applyProtection="1">
      <alignment horizontal="center" vertical="center" wrapText="1"/>
      <protection locked="0"/>
    </xf>
    <xf numFmtId="0" fontId="21" fillId="4" borderId="3" xfId="0" applyFont="1" applyFill="1" applyBorder="1" applyAlignment="1">
      <alignment horizontal="center" vertical="center" wrapText="1"/>
    </xf>
    <xf numFmtId="0" fontId="21" fillId="4" borderId="4" xfId="0" applyFont="1" applyFill="1" applyBorder="1" applyAlignment="1">
      <alignment horizontal="center" vertical="center" wrapText="1"/>
    </xf>
    <xf numFmtId="0" fontId="21" fillId="4" borderId="5" xfId="0" applyFont="1" applyFill="1" applyBorder="1" applyAlignment="1">
      <alignment horizontal="center" vertical="center" wrapText="1"/>
    </xf>
    <xf numFmtId="0" fontId="21" fillId="4" borderId="46" xfId="0" applyFont="1" applyFill="1" applyBorder="1" applyAlignment="1">
      <alignment horizontal="center" vertical="center" wrapText="1"/>
    </xf>
    <xf numFmtId="0" fontId="11" fillId="0" borderId="32" xfId="0" applyFont="1" applyBorder="1" applyAlignment="1" applyProtection="1">
      <alignment horizontal="center" vertical="center" wrapText="1"/>
      <protection locked="0"/>
    </xf>
    <xf numFmtId="0" fontId="11" fillId="0" borderId="35" xfId="0" applyFont="1" applyBorder="1" applyAlignment="1" applyProtection="1">
      <alignment horizontal="center" vertical="center" wrapText="1"/>
      <protection locked="0"/>
    </xf>
    <xf numFmtId="0" fontId="11" fillId="0" borderId="43" xfId="0" applyFont="1" applyBorder="1" applyAlignment="1" applyProtection="1">
      <alignment horizontal="center" vertical="center" wrapText="1"/>
      <protection locked="0"/>
    </xf>
    <xf numFmtId="0" fontId="10" fillId="4" borderId="29" xfId="0" applyFont="1" applyFill="1" applyBorder="1" applyAlignment="1">
      <alignment horizontal="center" vertical="center" wrapText="1"/>
    </xf>
    <xf numFmtId="0" fontId="10" fillId="4" borderId="30" xfId="0" applyFont="1" applyFill="1" applyBorder="1" applyAlignment="1">
      <alignment horizontal="center" vertical="center" wrapText="1"/>
    </xf>
    <xf numFmtId="0" fontId="10" fillId="4" borderId="31" xfId="0" applyFont="1" applyFill="1" applyBorder="1" applyAlignment="1">
      <alignment horizontal="center" vertical="center" wrapText="1"/>
    </xf>
    <xf numFmtId="0" fontId="10" fillId="5" borderId="39" xfId="0" applyFont="1" applyFill="1" applyBorder="1" applyAlignment="1">
      <alignment horizontal="center" vertical="center" wrapText="1"/>
    </xf>
    <xf numFmtId="0" fontId="10" fillId="5" borderId="40" xfId="0" applyFont="1" applyFill="1" applyBorder="1" applyAlignment="1">
      <alignment horizontal="center" vertical="center" wrapText="1"/>
    </xf>
  </cellXfs>
  <cellStyles count="8">
    <cellStyle name="Moneda" xfId="7" builtinId="4"/>
    <cellStyle name="Normal" xfId="0" builtinId="0"/>
    <cellStyle name="Normal 2" xfId="1" xr:uid="{00000000-0005-0000-0000-000002000000}"/>
    <cellStyle name="Normal 3" xfId="2" xr:uid="{00000000-0005-0000-0000-000003000000}"/>
    <cellStyle name="Normal 3 2" xfId="4" xr:uid="{00000000-0005-0000-0000-000004000000}"/>
    <cellStyle name="Normal 4" xfId="3" xr:uid="{00000000-0005-0000-0000-000005000000}"/>
    <cellStyle name="Normal 5" xfId="5" xr:uid="{00000000-0005-0000-0000-000006000000}"/>
    <cellStyle name="Porcentaje" xfId="6" builtinId="5"/>
  </cellStyles>
  <dxfs count="19">
    <dxf>
      <fill>
        <patternFill>
          <bgColor rgb="FF92D050"/>
        </patternFill>
      </fill>
    </dxf>
    <dxf>
      <fill>
        <patternFill>
          <bgColor rgb="FFF45A4A"/>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0" tint="-0.34998626667073579"/>
        </patternFill>
      </fill>
    </dxf>
    <dxf>
      <font>
        <strike/>
      </font>
    </dxf>
    <dxf>
      <fill>
        <patternFill>
          <bgColor rgb="FF9EF22E"/>
        </patternFill>
      </fill>
    </dxf>
    <dxf>
      <fill>
        <patternFill>
          <bgColor theme="0" tint="-0.34998626667073579"/>
        </patternFill>
      </fill>
    </dxf>
    <dxf>
      <font>
        <strike/>
      </font>
    </dxf>
    <dxf>
      <fill>
        <patternFill>
          <bgColor theme="0" tint="-0.34998626667073579"/>
        </patternFill>
      </fill>
    </dxf>
    <dxf>
      <font>
        <strike/>
      </font>
    </dxf>
    <dxf>
      <font>
        <strike/>
      </font>
    </dxf>
    <dxf>
      <fill>
        <patternFill>
          <bgColor theme="0" tint="-0.34998626667073579"/>
        </patternFill>
      </fill>
    </dxf>
    <dxf>
      <fill>
        <patternFill>
          <bgColor theme="0" tint="-0.34998626667073579"/>
        </patternFill>
      </fill>
    </dxf>
    <dxf>
      <font>
        <strike/>
      </font>
    </dxf>
  </dxfs>
  <tableStyles count="0" defaultTableStyle="TableStyleMedium9" defaultPivotStyle="PivotStyleLight16"/>
  <colors>
    <mruColors>
      <color rgb="FFF45A4A"/>
      <color rgb="FFFF7C80"/>
      <color rgb="FF9EF22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theme" Target="theme/theme1.xml"/><Relationship Id="rId23" Type="http://schemas.openxmlformats.org/officeDocument/2006/relationships/customXml" Target="../customXml/item3.xml"/><Relationship Id="rId10" Type="http://schemas.openxmlformats.org/officeDocument/2006/relationships/externalLink" Target="externalLinks/externalLink2.xml"/><Relationship Id="rId19"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2" Type="http://schemas.microsoft.com/office/2019/04/relationships/externalLinkLongPath" Target="https://icbfgob.sharepoint.com/personal/angela_martinez_icbf_gov_co/Documents/Actividades_2023/18.%20Jefatura/13.%20Ajuste%20Instumentos/1.%20Propuestas_Formatos/3.%20&#193;ngela%20Mart&#237;nez/2023/05.%20DESCARGAS/in21.ivc_instrumento_de_verificacion_rd_medio_dif._flia_internado_aplica_prog.esp_.gestantes_v6.xlsx?DA8B7EFA" TargetMode="External"/><Relationship Id="rId1" Type="http://schemas.openxmlformats.org/officeDocument/2006/relationships/externalLinkPath" Target="file:///\\DA8B7EFA\in21.ivc_instrumento_de_verificacion_rd_medio_dif._flia_internado_aplica_prog.esp_.gestantes_v6.xlsx"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angela_martinez_icbf_gov_co/Documents/Actividades_2023/18.%20Jefatura/13.%20Ajuste%20Instumentos/1.%20Propuestas_Formatos/3.%20&#193;ngela%20Mart&#237;nez/2023/05.%20DESCARGAS/in21.ivc_instrumento_de_verificacion_rd_medio_dif._flia_internado_aplica_prog.esp_.gestantes_v6.xlsx" TargetMode="External"/><Relationship Id="rId2" Type="http://schemas.microsoft.com/office/2019/04/relationships/externalLinkLongPath" Target="/personal/angela_martinez_icbf_gov_co/Documents/Actividades_2023/18.%20Jefatura/13.%20Ajuste%20Instumentos/1.%20Propuestas_Formatos/3.%20&#193;ngela%20Mart&#237;nez/2023/05.%20DESCARGAS/in21.ivc_instrumento_de_verificacion_rd_medio_dif._flia_internado_aplica_prog.esp_.gestantes_v6.xlsx?A42D7564" TargetMode="External"/><Relationship Id="rId1" Type="http://schemas.openxmlformats.org/officeDocument/2006/relationships/externalLinkPath" Target="file:///\\A42D7564\in21.ivc_instrumento_de_verificacion_rd_medio_dif._flia_internado_aplica_prog.esp_.gestantes_v6.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C:\Users\carlos.cuervo\AppData\Local\Microsoft\Windows\INetCache\Content.Outlook\NIC292L7\legal%20v2.xlsx" TargetMode="External"/><Relationship Id="rId1" Type="http://schemas.openxmlformats.org/officeDocument/2006/relationships/externalLinkPath" Target="file:///C:\Users\carlos.cuervo\AppData\Local\Microsoft\Windows\INetCache\Content.Outlook\NIC292L7\legal%20v2.xlsx"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https://icbfgob-my.sharepoint.com/personal/eduard_montagut_icbf_gov_co/Documents/2025/Instrumentos%20renovaciones%204%20abril/Apoyo%20Psicol&#243;gico%20Especializado.xlsx" TargetMode="External"/><Relationship Id="rId1" Type="http://schemas.openxmlformats.org/officeDocument/2006/relationships/externalLinkPath" Target="https://icbfgob.sharepoint.com/personal/eduard_montagut_icbf_gov_co/Documents/2025/Instrumentos%20renovaciones%204%20abril/Apoyo%20Psicol&#243;gico%20Especializado.xlsx"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file:///C:\Users\angela.martinez\AppData\Local\Microsoft\Windows\INetCache\Content.Outlook\YLKBID32\1.%20Instrumento%20Licencias_Modalidad%20Internado_SRD.xlsx" TargetMode="External"/><Relationship Id="rId1" Type="http://schemas.openxmlformats.org/officeDocument/2006/relationships/externalLinkPath" Target="https://icbfgob.sharepoint.com/Users/angela.martinez/AppData/Local/Microsoft/Windows/INetCache/Content.Outlook/YLKBID32/1.%20Instrumento%20Licencias_Modalidad%20Internado_SRD.xlsx" TargetMode="External"/></Relationships>
</file>

<file path=xl/externalLinks/_rels/externalLink6.xml.rels><?xml version="1.0" encoding="UTF-8" standalone="yes"?>
<Relationships xmlns="http://schemas.openxmlformats.org/package/2006/relationships"><Relationship Id="rId3" Type="http://schemas.openxmlformats.org/officeDocument/2006/relationships/externalLinkPath" Target="../../../../david_gonzalezb_icbf_gov_co/Documents/ICBF%20Adopciones/A&#241;o%202026/Junio%202026/8.%20Externado%20Media%20Jornada%20(Ajustado%20Infraestructura).xlsx" TargetMode="External"/><Relationship Id="rId2" Type="http://schemas.openxmlformats.org/officeDocument/2006/relationships/externalLinkPath" Target="https://icbfgob-my.sharepoint.com/personal/carlos_cuervo_icbf_gov_co/Documents/2026/Instrumentos%20LF/Instumentos%20SRD%20-%20LF%20(Ajuste%20infraestructura)/8.%20Externado%20Media%20Jornada%20(Ajustado%20Infraestructura).xlsx" TargetMode="External"/><Relationship Id="rId1" Type="http://schemas.openxmlformats.org/officeDocument/2006/relationships/externalLinkPath" Target="/personal/david_gonzalezb_icbf_gov_co/Documents/ICBF%20Adopciones/A&#241;o%202026/Junio%202026/8.%20Externado%20Media%20Jornada%20(Ajustado%20Infraestructur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a Información"/>
      <sheetName val="Verificables Comp. Legal"/>
      <sheetName val="Verificables Comp. Mod.Atención"/>
      <sheetName val="Verificables Comp.Salud-Nutrici"/>
      <sheetName val="Verificables Comp. Admtivo"/>
      <sheetName val="Verificables Comp. Financiero"/>
      <sheetName val="Anexo 2"/>
      <sheetName val="Anexo 3"/>
      <sheetName val="Anexo 4"/>
      <sheetName val="Anexo 5"/>
      <sheetName val="Anexo 6"/>
      <sheetName val="Anexo 7"/>
      <sheetName val="Anexo 8"/>
      <sheetName val="Anexo 9"/>
      <sheetName val="Anexo 10"/>
      <sheetName val="Anexo 11"/>
      <sheetName val="Anexo 13"/>
      <sheetName val="Anexo 15"/>
      <sheetName val="Anexo 16"/>
      <sheetName val="Anexo 17"/>
      <sheetName val="Anexo 18"/>
      <sheetName val="in2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3"/>
    </xxl21:alternateUrls>
    <sheetNames>
      <sheetName val="Lista Información"/>
      <sheetName val="Verificables Comp. Legal"/>
      <sheetName val="Verificables Comp. Mod.Atención"/>
      <sheetName val="Verificables Comp.Salud-Nutrici"/>
      <sheetName val="Verificables Comp. Admtivo"/>
      <sheetName val="Verificables Comp. Financiero"/>
      <sheetName val="Anexo 2"/>
      <sheetName val="Anexo 3"/>
      <sheetName val="Anexo 4"/>
      <sheetName val="Anexo 5"/>
      <sheetName val="Anexo 6"/>
      <sheetName val="Anexo 7"/>
      <sheetName val="Anexo 8"/>
      <sheetName val="Anexo 9"/>
      <sheetName val="Anexo 10"/>
      <sheetName val="Anexo 11"/>
      <sheetName val="Anexo 13"/>
      <sheetName val="Anexo 15"/>
      <sheetName val="Anexo 16"/>
      <sheetName val="Anexo 17"/>
      <sheetName val="Anexo 18"/>
      <sheetName val="in21"/>
    </sheetNames>
    <sheetDataSet>
      <sheetData sheetId="0" refreshError="1">
        <row r="5">
          <cell r="J5" t="str">
            <v>Licencia_funcionamiento</v>
          </cell>
          <cell r="K5" t="str">
            <v>Visita</v>
          </cell>
        </row>
      </sheetData>
      <sheetData sheetId="1" refreshError="1">
        <row r="11">
          <cell r="D11" t="str">
            <v>(aplica únicamente en el procedimiento de Licencias de funcionamiento. Para visitas de inspección y Auditorías se registra No aplica)</v>
          </cell>
        </row>
        <row r="12">
          <cell r="D12" t="str">
            <v>(aplica únicamente en el procedimiento de Licencias de funcionamiento. Para visitas de inspección y Auditorías se registra No aplica)</v>
          </cell>
          <cell r="V12" t="str">
            <v>(Marque con una X)</v>
          </cell>
        </row>
        <row r="13">
          <cell r="D13" t="str">
            <v>(registrar completo día/mes/año: 06/02/2019)</v>
          </cell>
        </row>
        <row r="14">
          <cell r="D14" t="str">
            <v>(Información que debe tener coherencia con el Auto de visita o Auditoría. Para el caso del trámite de licencias de funcionamiento será lo correspondiente)</v>
          </cell>
        </row>
        <row r="16">
          <cell r="D16" t="str">
            <v>(se entiende como responsable de la visita para licencia de funcionamiento, visita de inspección y líder auditor)</v>
          </cell>
          <cell r="U16" t="str">
            <v>(Técnico, legal, administrativo o financiero)</v>
          </cell>
        </row>
        <row r="17">
          <cell r="U17" t="str">
            <v>(Técnico, legal, administrativo o financiero)</v>
          </cell>
        </row>
        <row r="18">
          <cell r="U18" t="str">
            <v>(Técnico, legal, administrativo o financiero)</v>
          </cell>
        </row>
        <row r="19">
          <cell r="U19" t="str">
            <v>(Técnico, legal, administrativo o financiero)</v>
          </cell>
        </row>
        <row r="26">
          <cell r="D26" t="str">
            <v>Resolución No. XXXX de (dd/mm/aaaa) otorgada por XXXX</v>
          </cell>
          <cell r="M26" t="str">
            <v>Resolución No. XXXX de (dd/mm/aaaa) otorgada por XXXX</v>
          </cell>
        </row>
        <row r="28">
          <cell r="K28" t="str">
            <v>(Especificar nomenclatura, indicaciones para llegar al lugar si es del caso)</v>
          </cell>
        </row>
        <row r="29">
          <cell r="O29" t="str">
            <v>(si aplica)</v>
          </cell>
          <cell r="Q29" t="str">
            <v>(si aplica)</v>
          </cell>
        </row>
        <row r="31">
          <cell r="D31" t="str">
            <v>Si (      )</v>
          </cell>
          <cell r="F31" t="str">
            <v>No    (    )</v>
          </cell>
        </row>
        <row r="35">
          <cell r="I35" t="str">
            <v>(registre la información correspondiente y de acuerdo con el PIYC  presentado por el operador)</v>
          </cell>
        </row>
        <row r="37">
          <cell r="Q37" t="str">
            <v>(Técnico, legal, administrativo o financiero)</v>
          </cell>
        </row>
        <row r="38">
          <cell r="Q38" t="str">
            <v>(Técnico, legal, administrativo o financiero)</v>
          </cell>
        </row>
        <row r="39">
          <cell r="Q39" t="str">
            <v>(Técnico, legal, administrativo o financiero)</v>
          </cell>
        </row>
        <row r="40">
          <cell r="Q40" t="str">
            <v>(Técnico, legal, administrativo o financiero)</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0. Instrucciones"/>
      <sheetName val="1. Comp Legal"/>
      <sheetName val="2. Comp Financiero"/>
      <sheetName val="2.1. Anexo Ind Financieros"/>
      <sheetName val="3. Comp Atención Psicosocial "/>
      <sheetName val="4. Comp Talento Humano"/>
      <sheetName val="5. Comp Infraestructura"/>
      <sheetName val="6. Comp Nutrición"/>
      <sheetName val="7. Resumen Componentes"/>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0. Instrucciones"/>
      <sheetName val="1. Comp Legal"/>
      <sheetName val="2. Comp Financiero"/>
      <sheetName val="2.1. Anexo Ind Financieros"/>
      <sheetName val="3. Comp Atención Psicosocial "/>
      <sheetName val="4. Comp Talento Humano "/>
      <sheetName val="5. Comp Infraestructura"/>
      <sheetName val="6. Resumen Componentes"/>
    </sheetNames>
    <sheetDataSet>
      <sheetData sheetId="0"/>
      <sheetData sheetId="1"/>
      <sheetData sheetId="2"/>
      <sheetData sheetId="3"/>
      <sheetData sheetId="4"/>
      <sheetData sheetId="5"/>
      <sheetData sheetId="6"/>
      <sheetData sheetId="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0. Instrucciones"/>
      <sheetName val="1. Comp Legal"/>
      <sheetName val="2. Comp Financiero"/>
      <sheetName val="3. Comp Atención Psicosocial "/>
      <sheetName val="4. Comp Talento Humano"/>
      <sheetName val="5. Comp Infraestructura"/>
      <sheetName val="6. Comp Nutrición - LFI"/>
      <sheetName val="6. Comp Nutrición - LFID."/>
      <sheetName val="6. Comp Nutrición - Tercerizado"/>
      <sheetName val="7. Resumen Componentes"/>
    </sheetNames>
    <sheetDataSet>
      <sheetData sheetId="0"/>
      <sheetData sheetId="1" refreshError="1"/>
      <sheetData sheetId="2" refreshError="1"/>
      <sheetData sheetId="3" refreshError="1"/>
      <sheetData sheetId="4" refreshError="1"/>
      <sheetData sheetId="5"/>
      <sheetData sheetId="6" refreshError="1"/>
      <sheetData sheetId="7" refreshError="1"/>
      <sheetData sheetId="8" refreshError="1"/>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0. Instrucciones"/>
      <sheetName val="1. Comp Legal"/>
      <sheetName val="2. Comp Financiero"/>
      <sheetName val="2.1. Anexo Ind Financieros"/>
      <sheetName val="3. Comp Técnico"/>
      <sheetName val="4. Comp Talento Humano "/>
      <sheetName val="5. Comp Infraestructura"/>
      <sheetName val="5.1. Anexo Áreas"/>
      <sheetName val="6. Comp Nutrición"/>
      <sheetName val="6.1. Anexo Nutrición"/>
      <sheetName val="7. Resumen Componentes"/>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persons/person.xml><?xml version="1.0" encoding="utf-8"?>
<personList xmlns="http://schemas.microsoft.com/office/spreadsheetml/2018/threadedcomments" xmlns:x="http://schemas.openxmlformats.org/spreadsheetml/2006/main">
  <person displayName="David Esteban Gonzalez Bobadilla" id="{525B2060-4798-4CC0-9762-6A17E62D6AAE}" userId="S::david.gonzalezb@icbf.gov.co::089f51c8-0a51-4a4d-a3cc-5541b3504150"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E19" dT="2026-06-12T15:18:26.86" personId="{525B2060-4798-4CC0-9762-6A17E62D6AAE}" id="{D7744333-5077-48FC-BBD7-198C14953597}">
    <text xml:space="preserve">En necesario activar la opción no aplica, toda vez que  hay diferencias entre el trámite de adopcion nacional e internacional </text>
  </threadedComment>
</ThreadedComments>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vmlDrawing" Target="../drawings/vmlDrawing4.vml"/><Relationship Id="rId1" Type="http://schemas.openxmlformats.org/officeDocument/2006/relationships/printerSettings" Target="../printerSettings/printerSettings5.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B04FE4-449C-4CB9-917D-83D36058D561}">
  <sheetPr codeName="Hoja1">
    <tabColor rgb="FF00B0F0"/>
  </sheetPr>
  <dimension ref="A1:G73"/>
  <sheetViews>
    <sheetView zoomScaleNormal="100" zoomScaleSheetLayoutView="80" zoomScalePageLayoutView="55" workbookViewId="0">
      <selection sqref="A1:G1"/>
    </sheetView>
  </sheetViews>
  <sheetFormatPr baseColWidth="10" defaultColWidth="11.42578125" defaultRowHeight="16.5"/>
  <cols>
    <col min="1" max="1" width="30.85546875" style="3" customWidth="1"/>
    <col min="2" max="2" width="21.5703125" style="4" customWidth="1"/>
    <col min="3" max="3" width="35.5703125" style="5" customWidth="1"/>
    <col min="4" max="4" width="56.85546875" style="4" customWidth="1"/>
    <col min="5" max="5" width="19" style="4" customWidth="1"/>
    <col min="6" max="6" width="35.28515625" style="6" customWidth="1"/>
    <col min="7" max="7" width="11.140625" style="6" customWidth="1"/>
    <col min="8" max="16384" width="11.42578125" style="1"/>
  </cols>
  <sheetData>
    <row r="1" spans="1:7" ht="17.25" thickBot="1">
      <c r="A1" s="229" t="s">
        <v>172</v>
      </c>
      <c r="B1" s="230"/>
      <c r="C1" s="230"/>
      <c r="D1" s="230"/>
      <c r="E1" s="230"/>
      <c r="F1" s="230"/>
      <c r="G1" s="231"/>
    </row>
    <row r="2" spans="1:7" ht="17.25" customHeight="1" thickBot="1">
      <c r="A2" s="232" t="s">
        <v>0</v>
      </c>
      <c r="B2" s="233"/>
      <c r="C2" s="233"/>
      <c r="D2" s="233"/>
      <c r="E2" s="233"/>
      <c r="F2" s="233"/>
      <c r="G2" s="234"/>
    </row>
    <row r="3" spans="1:7" s="2" customFormat="1" ht="17.25" thickBot="1">
      <c r="A3" s="235" t="s">
        <v>1</v>
      </c>
      <c r="B3" s="236"/>
      <c r="C3" s="236"/>
      <c r="D3" s="236"/>
      <c r="E3" s="236"/>
      <c r="F3" s="236"/>
      <c r="G3" s="237"/>
    </row>
    <row r="4" spans="1:7" s="2" customFormat="1" ht="17.25" thickBot="1">
      <c r="A4" s="238" t="s">
        <v>2</v>
      </c>
      <c r="B4" s="239"/>
      <c r="C4" s="239"/>
      <c r="D4" s="239"/>
      <c r="E4" s="239"/>
      <c r="F4" s="239"/>
      <c r="G4" s="240"/>
    </row>
    <row r="5" spans="1:7" s="7" customFormat="1" ht="138.75" customHeight="1">
      <c r="A5" s="241" t="s">
        <v>3</v>
      </c>
      <c r="B5" s="242"/>
      <c r="C5" s="242"/>
      <c r="D5" s="242"/>
      <c r="E5" s="242"/>
      <c r="F5" s="242"/>
      <c r="G5" s="243"/>
    </row>
    <row r="6" spans="1:7" s="8" customFormat="1" ht="155.25" customHeight="1">
      <c r="A6" s="244"/>
      <c r="B6" s="245"/>
      <c r="C6" s="245"/>
      <c r="D6" s="245"/>
      <c r="E6" s="245"/>
      <c r="F6" s="245"/>
      <c r="G6" s="246"/>
    </row>
    <row r="7" spans="1:7" s="8" customFormat="1" ht="218.25" customHeight="1">
      <c r="A7" s="244"/>
      <c r="B7" s="245"/>
      <c r="C7" s="245"/>
      <c r="D7" s="245"/>
      <c r="E7" s="245"/>
      <c r="F7" s="245"/>
      <c r="G7" s="246"/>
    </row>
    <row r="8" spans="1:7" s="8" customFormat="1" ht="144" customHeight="1">
      <c r="A8" s="247" t="s">
        <v>4</v>
      </c>
      <c r="B8" s="248"/>
      <c r="C8" s="248"/>
      <c r="D8" s="248"/>
      <c r="E8" s="248"/>
      <c r="F8" s="248"/>
      <c r="G8" s="249"/>
    </row>
    <row r="9" spans="1:7" s="8" customFormat="1" ht="107.25" customHeight="1" thickBot="1">
      <c r="A9" s="250" t="s">
        <v>5</v>
      </c>
      <c r="B9" s="251"/>
      <c r="C9" s="251"/>
      <c r="D9" s="251"/>
      <c r="E9" s="251"/>
      <c r="F9" s="251"/>
      <c r="G9" s="252"/>
    </row>
    <row r="10" spans="1:7" s="8" customFormat="1" ht="20.25" customHeight="1" thickBot="1">
      <c r="A10" s="219" t="s">
        <v>6</v>
      </c>
      <c r="B10" s="220"/>
      <c r="C10" s="220"/>
      <c r="D10" s="220"/>
      <c r="E10" s="220"/>
      <c r="F10" s="220"/>
      <c r="G10" s="221"/>
    </row>
    <row r="11" spans="1:7" s="8" customFormat="1" ht="20.25" customHeight="1" thickBot="1">
      <c r="A11" s="14" t="s">
        <v>7</v>
      </c>
      <c r="B11" s="222" t="s">
        <v>8</v>
      </c>
      <c r="C11" s="223"/>
      <c r="D11" s="223"/>
      <c r="E11" s="223"/>
      <c r="F11" s="223"/>
      <c r="G11" s="224"/>
    </row>
    <row r="12" spans="1:7" s="8" customFormat="1" ht="21" customHeight="1">
      <c r="A12" s="15">
        <v>1</v>
      </c>
      <c r="B12" s="225" t="s">
        <v>9</v>
      </c>
      <c r="C12" s="225"/>
      <c r="D12" s="225"/>
      <c r="E12" s="225"/>
      <c r="F12" s="225"/>
      <c r="G12" s="226"/>
    </row>
    <row r="13" spans="1:7" s="8" customFormat="1" ht="51" customHeight="1">
      <c r="A13" s="16">
        <v>2</v>
      </c>
      <c r="B13" s="227" t="s">
        <v>10</v>
      </c>
      <c r="C13" s="227"/>
      <c r="D13" s="227"/>
      <c r="E13" s="227"/>
      <c r="F13" s="227"/>
      <c r="G13" s="228"/>
    </row>
    <row r="14" spans="1:7" s="8" customFormat="1" ht="20.25" customHeight="1">
      <c r="A14" s="16">
        <v>3</v>
      </c>
      <c r="B14" s="227" t="s">
        <v>11</v>
      </c>
      <c r="C14" s="227"/>
      <c r="D14" s="227"/>
      <c r="E14" s="227"/>
      <c r="F14" s="227"/>
      <c r="G14" s="228"/>
    </row>
    <row r="15" spans="1:7" s="8" customFormat="1" ht="24.75" customHeight="1">
      <c r="A15" s="16">
        <v>4</v>
      </c>
      <c r="B15" s="227" t="s">
        <v>12</v>
      </c>
      <c r="C15" s="227"/>
      <c r="D15" s="227"/>
      <c r="E15" s="227"/>
      <c r="F15" s="227"/>
      <c r="G15" s="228"/>
    </row>
    <row r="16" spans="1:7" s="8" customFormat="1" ht="18.75" customHeight="1">
      <c r="A16" s="10">
        <v>5</v>
      </c>
      <c r="B16" s="210" t="s">
        <v>13</v>
      </c>
      <c r="C16" s="211"/>
      <c r="D16" s="211"/>
      <c r="E16" s="211"/>
      <c r="F16" s="211"/>
      <c r="G16" s="212"/>
    </row>
    <row r="17" spans="1:7" s="8" customFormat="1" ht="24" customHeight="1">
      <c r="A17" s="11">
        <v>6</v>
      </c>
      <c r="B17" s="213" t="s">
        <v>14</v>
      </c>
      <c r="C17" s="214"/>
      <c r="D17" s="214"/>
      <c r="E17" s="214"/>
      <c r="F17" s="214"/>
      <c r="G17" s="215"/>
    </row>
    <row r="18" spans="1:7" s="8" customFormat="1" ht="73.5" customHeight="1" thickBot="1">
      <c r="A18" s="12">
        <v>7</v>
      </c>
      <c r="B18" s="216" t="s">
        <v>15</v>
      </c>
      <c r="C18" s="217"/>
      <c r="D18" s="217"/>
      <c r="E18" s="217"/>
      <c r="F18" s="217"/>
      <c r="G18" s="218"/>
    </row>
    <row r="19" spans="1:7" s="8" customFormat="1" ht="14.25">
      <c r="A19" s="9"/>
    </row>
    <row r="20" spans="1:7" ht="24" customHeight="1"/>
    <row r="41" spans="1:1">
      <c r="A41" s="17" t="s">
        <v>16</v>
      </c>
    </row>
    <row r="42" spans="1:1">
      <c r="A42" s="17" t="s">
        <v>17</v>
      </c>
    </row>
    <row r="43" spans="1:1">
      <c r="A43" s="17" t="s">
        <v>18</v>
      </c>
    </row>
    <row r="44" spans="1:1">
      <c r="A44" s="17" t="s">
        <v>19</v>
      </c>
    </row>
    <row r="45" spans="1:1">
      <c r="A45" s="17" t="s">
        <v>20</v>
      </c>
    </row>
    <row r="46" spans="1:1">
      <c r="A46" s="17" t="s">
        <v>21</v>
      </c>
    </row>
    <row r="47" spans="1:1">
      <c r="A47" s="17" t="s">
        <v>22</v>
      </c>
    </row>
    <row r="48" spans="1:1">
      <c r="A48" s="17" t="s">
        <v>23</v>
      </c>
    </row>
    <row r="49" spans="1:1">
      <c r="A49" s="17" t="s">
        <v>24</v>
      </c>
    </row>
    <row r="50" spans="1:1">
      <c r="A50" s="17" t="s">
        <v>25</v>
      </c>
    </row>
    <row r="51" spans="1:1">
      <c r="A51" s="17" t="s">
        <v>26</v>
      </c>
    </row>
    <row r="52" spans="1:1">
      <c r="A52" s="17" t="s">
        <v>27</v>
      </c>
    </row>
    <row r="53" spans="1:1">
      <c r="A53" s="17" t="s">
        <v>28</v>
      </c>
    </row>
    <row r="54" spans="1:1">
      <c r="A54" s="17" t="s">
        <v>29</v>
      </c>
    </row>
    <row r="55" spans="1:1">
      <c r="A55" s="17" t="s">
        <v>30</v>
      </c>
    </row>
    <row r="56" spans="1:1">
      <c r="A56" s="17" t="s">
        <v>31</v>
      </c>
    </row>
    <row r="57" spans="1:1">
      <c r="A57" s="17" t="s">
        <v>32</v>
      </c>
    </row>
    <row r="58" spans="1:1">
      <c r="A58" s="17" t="s">
        <v>33</v>
      </c>
    </row>
    <row r="59" spans="1:1">
      <c r="A59" s="17" t="s">
        <v>34</v>
      </c>
    </row>
    <row r="60" spans="1:1">
      <c r="A60" s="17" t="s">
        <v>35</v>
      </c>
    </row>
    <row r="61" spans="1:1">
      <c r="A61" s="17" t="s">
        <v>36</v>
      </c>
    </row>
    <row r="62" spans="1:1">
      <c r="A62" s="17" t="s">
        <v>37</v>
      </c>
    </row>
    <row r="63" spans="1:1">
      <c r="A63" s="17" t="s">
        <v>38</v>
      </c>
    </row>
    <row r="64" spans="1:1">
      <c r="A64" s="17" t="s">
        <v>39</v>
      </c>
    </row>
    <row r="65" spans="1:1">
      <c r="A65" s="17" t="s">
        <v>40</v>
      </c>
    </row>
    <row r="66" spans="1:1">
      <c r="A66" s="17" t="s">
        <v>41</v>
      </c>
    </row>
    <row r="67" spans="1:1">
      <c r="A67" s="17" t="s">
        <v>42</v>
      </c>
    </row>
    <row r="68" spans="1:1">
      <c r="A68" s="17" t="s">
        <v>43</v>
      </c>
    </row>
    <row r="69" spans="1:1">
      <c r="A69" s="17" t="s">
        <v>44</v>
      </c>
    </row>
    <row r="70" spans="1:1">
      <c r="A70" s="17" t="s">
        <v>45</v>
      </c>
    </row>
    <row r="71" spans="1:1">
      <c r="A71" s="17" t="s">
        <v>46</v>
      </c>
    </row>
    <row r="72" spans="1:1">
      <c r="A72" s="17" t="s">
        <v>47</v>
      </c>
    </row>
    <row r="73" spans="1:1">
      <c r="A73" s="17" t="s">
        <v>48</v>
      </c>
    </row>
  </sheetData>
  <mergeCells count="16">
    <mergeCell ref="A1:G1"/>
    <mergeCell ref="A2:G2"/>
    <mergeCell ref="A3:G3"/>
    <mergeCell ref="A4:G4"/>
    <mergeCell ref="B15:G15"/>
    <mergeCell ref="A5:G7"/>
    <mergeCell ref="A8:G8"/>
    <mergeCell ref="A9:G9"/>
    <mergeCell ref="B16:G16"/>
    <mergeCell ref="B17:G17"/>
    <mergeCell ref="B18:G18"/>
    <mergeCell ref="A10:G10"/>
    <mergeCell ref="B11:G11"/>
    <mergeCell ref="B12:G12"/>
    <mergeCell ref="B13:G13"/>
    <mergeCell ref="B14:G14"/>
  </mergeCells>
  <printOptions horizontalCentered="1"/>
  <pageMargins left="0.70866141732283472" right="0.78740157480314965" top="1.1023622047244095" bottom="0.74803149606299213" header="0.31496062992125984" footer="0.31496062992125984"/>
  <pageSetup scale="57" orientation="landscape" r:id="rId1"/>
  <headerFooter>
    <oddHeader xml:space="preserve">&amp;L&amp;G&amp;CPROCESO
INSPECCIÓN, VIGILANCIA Y CONTROL
INSTRUMENTO DE VERIFICACIÓN 
 LICENCIAS DE FUNCIONAMIENTO&amp;RINXX.IVC
XX/04/2025
Versión 1
Página &amp;P de &amp;N 
Clasificación de la Información
CLASIFICADA </oddHeader>
    <oddFooter>&amp;C&amp;"Tempus Sans ITC,Normal"&amp;G</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23CAF6-288B-4C44-9DAE-CE912EA347F9}">
  <sheetPr codeName="Hoja2">
    <tabColor theme="9" tint="0.59999389629810485"/>
    <pageSetUpPr fitToPage="1"/>
  </sheetPr>
  <dimension ref="A1:G57"/>
  <sheetViews>
    <sheetView tabSelected="1" zoomScale="85" zoomScaleNormal="85" zoomScaleSheetLayoutView="80" zoomScalePageLayoutView="55" workbookViewId="0">
      <selection activeCell="B18" sqref="B18:B22"/>
    </sheetView>
  </sheetViews>
  <sheetFormatPr baseColWidth="10" defaultColWidth="11.42578125" defaultRowHeight="15"/>
  <cols>
    <col min="1" max="1" width="30.85546875" style="3" customWidth="1"/>
    <col min="2" max="2" width="41.85546875" style="4" customWidth="1"/>
    <col min="3" max="3" width="5.5703125" style="100" customWidth="1"/>
    <col min="4" max="4" width="56.85546875" style="4" customWidth="1"/>
    <col min="5" max="5" width="20.5703125" style="4" bestFit="1" customWidth="1"/>
    <col min="6" max="6" width="54.140625" style="6" customWidth="1"/>
    <col min="7" max="7" width="11.140625" style="13" customWidth="1"/>
    <col min="8" max="16384" width="11.42578125" style="1"/>
  </cols>
  <sheetData>
    <row r="1" spans="1:7" ht="17.25" customHeight="1" thickBot="1">
      <c r="A1" s="321" t="s">
        <v>172</v>
      </c>
      <c r="B1" s="322"/>
      <c r="C1" s="322"/>
      <c r="D1" s="322"/>
      <c r="E1" s="322"/>
      <c r="F1" s="323"/>
      <c r="G1" s="73"/>
    </row>
    <row r="2" spans="1:7" ht="17.25" customHeight="1" thickBot="1">
      <c r="A2" s="324" t="s">
        <v>0</v>
      </c>
      <c r="B2" s="325"/>
      <c r="C2" s="325"/>
      <c r="D2" s="325"/>
      <c r="E2" s="325"/>
      <c r="F2" s="326"/>
      <c r="G2" s="73"/>
    </row>
    <row r="3" spans="1:7" s="2" customFormat="1" ht="17.25" customHeight="1" thickBot="1">
      <c r="A3" s="327" t="s">
        <v>173</v>
      </c>
      <c r="B3" s="328"/>
      <c r="C3" s="328"/>
      <c r="D3" s="328"/>
      <c r="E3" s="328"/>
      <c r="F3" s="329"/>
      <c r="G3" s="74"/>
    </row>
    <row r="4" spans="1:7" s="2" customFormat="1" ht="17.25" customHeight="1" thickBot="1">
      <c r="A4" s="330" t="s">
        <v>174</v>
      </c>
      <c r="B4" s="331"/>
      <c r="C4" s="331"/>
      <c r="D4" s="331"/>
      <c r="E4" s="331"/>
      <c r="F4" s="332"/>
      <c r="G4" s="74"/>
    </row>
    <row r="5" spans="1:7" ht="16.5">
      <c r="A5" s="72" t="s">
        <v>49</v>
      </c>
      <c r="B5" s="318"/>
      <c r="C5" s="319"/>
      <c r="D5" s="319"/>
      <c r="E5" s="319"/>
      <c r="F5" s="320"/>
      <c r="G5" s="78"/>
    </row>
    <row r="6" spans="1:7" ht="16.5">
      <c r="A6" s="60" t="s">
        <v>50</v>
      </c>
      <c r="B6" s="303"/>
      <c r="C6" s="304"/>
      <c r="D6" s="298"/>
      <c r="E6" s="298"/>
      <c r="F6" s="299"/>
      <c r="G6" s="78"/>
    </row>
    <row r="7" spans="1:7" ht="16.5">
      <c r="A7" s="60" t="s">
        <v>280</v>
      </c>
      <c r="B7" s="291"/>
      <c r="C7" s="292"/>
      <c r="D7" s="293"/>
      <c r="E7" s="97" t="s">
        <v>51</v>
      </c>
      <c r="F7" s="70"/>
      <c r="G7" s="77"/>
    </row>
    <row r="8" spans="1:7" ht="16.5">
      <c r="A8" s="60" t="s">
        <v>52</v>
      </c>
      <c r="B8" s="297"/>
      <c r="C8" s="298"/>
      <c r="D8" s="298"/>
      <c r="E8" s="298"/>
      <c r="F8" s="299"/>
      <c r="G8" s="78"/>
    </row>
    <row r="9" spans="1:7" ht="16.5">
      <c r="A9" s="60" t="s">
        <v>53</v>
      </c>
      <c r="B9" s="294"/>
      <c r="C9" s="295"/>
      <c r="D9" s="296"/>
      <c r="E9" s="97" t="s">
        <v>54</v>
      </c>
      <c r="F9" s="70"/>
      <c r="G9" s="77"/>
    </row>
    <row r="10" spans="1:7" ht="16.5">
      <c r="A10" s="60" t="s">
        <v>289</v>
      </c>
      <c r="B10" s="297"/>
      <c r="C10" s="298"/>
      <c r="D10" s="298"/>
      <c r="E10" s="298"/>
      <c r="F10" s="299"/>
      <c r="G10" s="78"/>
    </row>
    <row r="11" spans="1:7" ht="16.5">
      <c r="A11" s="60" t="s">
        <v>56</v>
      </c>
      <c r="B11" s="297"/>
      <c r="C11" s="298"/>
      <c r="D11" s="298"/>
      <c r="E11" s="298"/>
      <c r="F11" s="299"/>
      <c r="G11" s="78"/>
    </row>
    <row r="12" spans="1:7" ht="33">
      <c r="A12" s="60" t="s">
        <v>57</v>
      </c>
      <c r="B12" s="297"/>
      <c r="C12" s="298"/>
      <c r="D12" s="298"/>
      <c r="E12" s="298"/>
      <c r="F12" s="299"/>
      <c r="G12" s="78"/>
    </row>
    <row r="13" spans="1:7" ht="49.5">
      <c r="A13" s="60" t="s">
        <v>58</v>
      </c>
      <c r="B13" s="303"/>
      <c r="C13" s="304"/>
      <c r="D13" s="305"/>
      <c r="E13" s="97" t="s">
        <v>59</v>
      </c>
      <c r="F13" s="71"/>
      <c r="G13" s="77"/>
    </row>
    <row r="14" spans="1:7" ht="16.5">
      <c r="A14" s="59" t="s">
        <v>60</v>
      </c>
      <c r="B14" s="300" t="s">
        <v>161</v>
      </c>
      <c r="C14" s="301"/>
      <c r="D14" s="301"/>
      <c r="E14" s="301"/>
      <c r="F14" s="302"/>
      <c r="G14" s="75"/>
    </row>
    <row r="15" spans="1:7" ht="16.5">
      <c r="A15" s="306" t="s">
        <v>61</v>
      </c>
      <c r="B15" s="307"/>
      <c r="C15" s="307"/>
      <c r="D15" s="307"/>
      <c r="E15" s="308"/>
      <c r="F15" s="309"/>
      <c r="G15" s="77"/>
    </row>
    <row r="16" spans="1:7">
      <c r="A16" s="313" t="s">
        <v>62</v>
      </c>
      <c r="B16" s="290" t="s">
        <v>63</v>
      </c>
      <c r="C16" s="290" t="s">
        <v>114</v>
      </c>
      <c r="D16" s="290" t="s">
        <v>64</v>
      </c>
      <c r="E16" s="287" t="s">
        <v>65</v>
      </c>
      <c r="F16" s="317" t="s">
        <v>66</v>
      </c>
      <c r="G16" s="286" t="s">
        <v>67</v>
      </c>
    </row>
    <row r="17" spans="1:7">
      <c r="A17" s="314"/>
      <c r="B17" s="290"/>
      <c r="C17" s="290"/>
      <c r="D17" s="290"/>
      <c r="E17" s="315"/>
      <c r="F17" s="317"/>
      <c r="G17" s="287"/>
    </row>
    <row r="18" spans="1:7" ht="26.25" customHeight="1">
      <c r="A18" s="288" t="s">
        <v>175</v>
      </c>
      <c r="B18" s="289" t="s">
        <v>182</v>
      </c>
      <c r="C18" s="99" t="s">
        <v>115</v>
      </c>
      <c r="D18" s="43" t="s">
        <v>178</v>
      </c>
      <c r="E18" s="41" t="s">
        <v>68</v>
      </c>
      <c r="F18" s="66"/>
      <c r="G18" s="65">
        <f>IF($B$14="Renovación",IF(E18="Cumple",0.04,0),IF(E18="Cumple",0.04,0))</f>
        <v>0.04</v>
      </c>
    </row>
    <row r="19" spans="1:7" ht="36.75" customHeight="1">
      <c r="A19" s="288"/>
      <c r="B19" s="289"/>
      <c r="C19" s="99" t="s">
        <v>116</v>
      </c>
      <c r="D19" s="43" t="s">
        <v>176</v>
      </c>
      <c r="E19" s="41" t="s">
        <v>68</v>
      </c>
      <c r="F19" s="66"/>
      <c r="G19" s="65">
        <f t="shared" ref="G19:G22" si="0">IF($B$14="Renovación",IF(E19="Cumple",0.04,0),IF(E19="Cumple",0.04,0))</f>
        <v>0.04</v>
      </c>
    </row>
    <row r="20" spans="1:7" ht="29.25" customHeight="1">
      <c r="A20" s="288"/>
      <c r="B20" s="289"/>
      <c r="C20" s="99" t="s">
        <v>117</v>
      </c>
      <c r="D20" s="43" t="s">
        <v>177</v>
      </c>
      <c r="E20" s="41" t="s">
        <v>68</v>
      </c>
      <c r="F20" s="66"/>
      <c r="G20" s="65">
        <f t="shared" si="0"/>
        <v>0.04</v>
      </c>
    </row>
    <row r="21" spans="1:7" ht="27.75" customHeight="1">
      <c r="A21" s="288"/>
      <c r="B21" s="289"/>
      <c r="C21" s="99" t="s">
        <v>142</v>
      </c>
      <c r="D21" s="43" t="s">
        <v>144</v>
      </c>
      <c r="E21" s="41" t="s">
        <v>68</v>
      </c>
      <c r="F21" s="66"/>
      <c r="G21" s="65">
        <f t="shared" si="0"/>
        <v>0.04</v>
      </c>
    </row>
    <row r="22" spans="1:7" ht="29.25" customHeight="1">
      <c r="A22" s="288"/>
      <c r="B22" s="289"/>
      <c r="C22" s="99" t="s">
        <v>143</v>
      </c>
      <c r="D22" s="43" t="s">
        <v>145</v>
      </c>
      <c r="E22" s="41" t="s">
        <v>68</v>
      </c>
      <c r="F22" s="66"/>
      <c r="G22" s="65">
        <f t="shared" si="0"/>
        <v>0.04</v>
      </c>
    </row>
    <row r="23" spans="1:7" ht="16.5">
      <c r="A23" s="288"/>
      <c r="B23" s="255" t="s">
        <v>69</v>
      </c>
      <c r="C23" s="255"/>
      <c r="D23" s="255"/>
      <c r="E23" s="114" t="str" cm="1">
        <f t="array" ref="E23">IF(OR(E18:E22="No cumple"),"No cumple",IF(G23=0%,"","Cumple"))</f>
        <v>Cumple</v>
      </c>
      <c r="F23" s="115"/>
      <c r="G23" s="116">
        <f>SUM(G18:G22)</f>
        <v>0.2</v>
      </c>
    </row>
    <row r="24" spans="1:7" ht="165">
      <c r="A24" s="316" t="s">
        <v>180</v>
      </c>
      <c r="B24" s="42" t="s">
        <v>182</v>
      </c>
      <c r="C24" s="99" t="s">
        <v>118</v>
      </c>
      <c r="D24" s="43" t="s">
        <v>179</v>
      </c>
      <c r="E24" s="41" t="s">
        <v>68</v>
      </c>
      <c r="F24" s="68"/>
      <c r="G24" s="65">
        <f>IF($B$14="Renovación",IF(E24="Cumple",0.05,0),IF(E24="Cumple",0.05,0))</f>
        <v>0.05</v>
      </c>
    </row>
    <row r="25" spans="1:7" ht="16.5">
      <c r="A25" s="258"/>
      <c r="B25" s="255" t="s">
        <v>69</v>
      </c>
      <c r="C25" s="255"/>
      <c r="D25" s="255"/>
      <c r="E25" s="117" t="str">
        <f>IF(OR(E24="No cumple"),"No cumple",IF(G25=0%,"","Cumple"))</f>
        <v>Cumple</v>
      </c>
      <c r="F25" s="115"/>
      <c r="G25" s="116">
        <f>SUM(G24)</f>
        <v>0.05</v>
      </c>
    </row>
    <row r="26" spans="1:7" ht="16.5">
      <c r="A26" s="256" t="s">
        <v>181</v>
      </c>
      <c r="B26" s="227" t="s">
        <v>182</v>
      </c>
      <c r="C26" s="101" t="s">
        <v>122</v>
      </c>
      <c r="D26" s="43" t="s">
        <v>183</v>
      </c>
      <c r="E26" s="41" t="s">
        <v>68</v>
      </c>
      <c r="F26" s="66"/>
      <c r="G26" s="65">
        <f>IF($B$14="Otorgamiento",IF(E26="Cumple",0.03,0),IF(E26="Cumple",0.03,0))</f>
        <v>0.03</v>
      </c>
    </row>
    <row r="27" spans="1:7" ht="34.5" customHeight="1">
      <c r="A27" s="257"/>
      <c r="B27" s="227"/>
      <c r="C27" s="101" t="s">
        <v>123</v>
      </c>
      <c r="D27" s="43" t="s">
        <v>147</v>
      </c>
      <c r="E27" s="41" t="s">
        <v>68</v>
      </c>
      <c r="F27" s="66"/>
      <c r="G27" s="65">
        <f t="shared" ref="G27:G34" si="1">IF($B$14="Otorgamiento",IF(E27="Cumple",0.03,0),IF(E27="Cumple",0.03,0))</f>
        <v>0.03</v>
      </c>
    </row>
    <row r="28" spans="1:7" ht="16.5">
      <c r="A28" s="257"/>
      <c r="B28" s="227"/>
      <c r="C28" s="101" t="s">
        <v>124</v>
      </c>
      <c r="D28" s="43" t="s">
        <v>184</v>
      </c>
      <c r="E28" s="41" t="s">
        <v>68</v>
      </c>
      <c r="F28" s="66"/>
      <c r="G28" s="65">
        <f t="shared" si="1"/>
        <v>0.03</v>
      </c>
    </row>
    <row r="29" spans="1:7" ht="36" customHeight="1">
      <c r="A29" s="257"/>
      <c r="B29" s="227"/>
      <c r="C29" s="101" t="s">
        <v>125</v>
      </c>
      <c r="D29" s="43" t="s">
        <v>149</v>
      </c>
      <c r="E29" s="41" t="s">
        <v>68</v>
      </c>
      <c r="F29" s="66"/>
      <c r="G29" s="65">
        <f t="shared" si="1"/>
        <v>0.03</v>
      </c>
    </row>
    <row r="30" spans="1:7" ht="33">
      <c r="A30" s="257"/>
      <c r="B30" s="227"/>
      <c r="C30" s="101" t="s">
        <v>126</v>
      </c>
      <c r="D30" s="43" t="s">
        <v>185</v>
      </c>
      <c r="E30" s="41" t="s">
        <v>68</v>
      </c>
      <c r="F30" s="66"/>
      <c r="G30" s="65">
        <f t="shared" si="1"/>
        <v>0.03</v>
      </c>
    </row>
    <row r="31" spans="1:7" ht="16.5">
      <c r="A31" s="257"/>
      <c r="B31" s="227"/>
      <c r="C31" s="101" t="s">
        <v>127</v>
      </c>
      <c r="D31" s="43" t="s">
        <v>150</v>
      </c>
      <c r="E31" s="41" t="s">
        <v>68</v>
      </c>
      <c r="F31" s="66"/>
      <c r="G31" s="65">
        <f t="shared" si="1"/>
        <v>0.03</v>
      </c>
    </row>
    <row r="32" spans="1:7" ht="18.75" customHeight="1">
      <c r="A32" s="257"/>
      <c r="B32" s="227"/>
      <c r="C32" s="101" t="s">
        <v>128</v>
      </c>
      <c r="D32" s="43" t="s">
        <v>186</v>
      </c>
      <c r="E32" s="41" t="s">
        <v>68</v>
      </c>
      <c r="F32" s="66"/>
      <c r="G32" s="65">
        <f t="shared" si="1"/>
        <v>0.03</v>
      </c>
    </row>
    <row r="33" spans="1:7" ht="16.5">
      <c r="A33" s="257"/>
      <c r="B33" s="227"/>
      <c r="C33" s="101" t="s">
        <v>129</v>
      </c>
      <c r="D33" s="43" t="s">
        <v>187</v>
      </c>
      <c r="E33" s="41" t="s">
        <v>68</v>
      </c>
      <c r="F33" s="66"/>
      <c r="G33" s="65">
        <f t="shared" si="1"/>
        <v>0.03</v>
      </c>
    </row>
    <row r="34" spans="1:7" ht="33">
      <c r="A34" s="257"/>
      <c r="B34" s="227"/>
      <c r="C34" s="101" t="s">
        <v>130</v>
      </c>
      <c r="D34" s="43" t="s">
        <v>148</v>
      </c>
      <c r="E34" s="41" t="s">
        <v>68</v>
      </c>
      <c r="F34" s="66"/>
      <c r="G34" s="65">
        <f t="shared" si="1"/>
        <v>0.03</v>
      </c>
    </row>
    <row r="35" spans="1:7" ht="16.5">
      <c r="A35" s="258"/>
      <c r="B35" s="255" t="s">
        <v>69</v>
      </c>
      <c r="C35" s="255"/>
      <c r="D35" s="255"/>
      <c r="E35" s="118" t="str" cm="1">
        <f t="array" ref="E35">IF(OR(E26:E34="No cumple"),"No cumple",IF(G35=0%,"","Cumple"))</f>
        <v>Cumple</v>
      </c>
      <c r="F35" s="115"/>
      <c r="G35" s="116">
        <f>SUM(G26:G34)</f>
        <v>0.27</v>
      </c>
    </row>
    <row r="36" spans="1:7" ht="33">
      <c r="A36" s="256" t="s">
        <v>188</v>
      </c>
      <c r="B36" s="227" t="s">
        <v>182</v>
      </c>
      <c r="C36" s="101" t="s">
        <v>134</v>
      </c>
      <c r="D36" s="43" t="s">
        <v>189</v>
      </c>
      <c r="E36" s="41" t="s">
        <v>68</v>
      </c>
      <c r="F36" s="66"/>
      <c r="G36" s="65">
        <f>IF($B$14="Renovación",IF(E36="Cumple",0.05,0),IF(E36="Cumple",0.05,0))</f>
        <v>0.05</v>
      </c>
    </row>
    <row r="37" spans="1:7" ht="33">
      <c r="A37" s="257"/>
      <c r="B37" s="227"/>
      <c r="C37" s="101" t="s">
        <v>135</v>
      </c>
      <c r="D37" s="43" t="s">
        <v>190</v>
      </c>
      <c r="E37" s="41" t="s">
        <v>68</v>
      </c>
      <c r="F37" s="66"/>
      <c r="G37" s="65">
        <f t="shared" ref="G37:G43" si="2">IF($B$14="Renovación",IF(E37="Cumple",0.05,0),IF(E37="Cumple",0.05,0))</f>
        <v>0.05</v>
      </c>
    </row>
    <row r="38" spans="1:7" ht="33">
      <c r="A38" s="257"/>
      <c r="B38" s="227"/>
      <c r="C38" s="101" t="s">
        <v>136</v>
      </c>
      <c r="D38" s="43" t="s">
        <v>191</v>
      </c>
      <c r="E38" s="41" t="s">
        <v>68</v>
      </c>
      <c r="F38" s="66"/>
      <c r="G38" s="65">
        <f t="shared" si="2"/>
        <v>0.05</v>
      </c>
    </row>
    <row r="39" spans="1:7" ht="33">
      <c r="A39" s="257"/>
      <c r="B39" s="227"/>
      <c r="C39" s="101" t="s">
        <v>137</v>
      </c>
      <c r="D39" s="43" t="s">
        <v>192</v>
      </c>
      <c r="E39" s="41" t="s">
        <v>68</v>
      </c>
      <c r="F39" s="66"/>
      <c r="G39" s="65">
        <f t="shared" si="2"/>
        <v>0.05</v>
      </c>
    </row>
    <row r="40" spans="1:7" ht="16.5">
      <c r="A40" s="258"/>
      <c r="B40" s="255" t="s">
        <v>69</v>
      </c>
      <c r="C40" s="255"/>
      <c r="D40" s="255"/>
      <c r="E40" s="118" t="str" cm="1">
        <f t="array" ref="E40">IF(OR(E36:E39="No cumple"),"No cumple",IF(G40=0%,"","Cumple"))</f>
        <v>Cumple</v>
      </c>
      <c r="F40" s="115"/>
      <c r="G40" s="116">
        <f>SUM(G36:G39)</f>
        <v>0.2</v>
      </c>
    </row>
    <row r="41" spans="1:7" ht="64.5" customHeight="1">
      <c r="A41" s="256" t="s">
        <v>193</v>
      </c>
      <c r="B41" s="259" t="s">
        <v>182</v>
      </c>
      <c r="C41" s="101" t="s">
        <v>138</v>
      </c>
      <c r="D41" s="43" t="s">
        <v>195</v>
      </c>
      <c r="E41" s="41" t="s">
        <v>68</v>
      </c>
      <c r="F41" s="66"/>
      <c r="G41" s="65">
        <f t="shared" si="2"/>
        <v>0.05</v>
      </c>
    </row>
    <row r="42" spans="1:7" ht="66.75" customHeight="1">
      <c r="A42" s="257"/>
      <c r="B42" s="259"/>
      <c r="C42" s="101" t="s">
        <v>139</v>
      </c>
      <c r="D42" s="43" t="s">
        <v>194</v>
      </c>
      <c r="E42" s="41" t="s">
        <v>68</v>
      </c>
      <c r="F42" s="66"/>
      <c r="G42" s="65">
        <f t="shared" si="2"/>
        <v>0.05</v>
      </c>
    </row>
    <row r="43" spans="1:7" ht="45" customHeight="1">
      <c r="A43" s="257"/>
      <c r="B43" s="259"/>
      <c r="C43" s="101" t="s">
        <v>140</v>
      </c>
      <c r="D43" s="43" t="s">
        <v>196</v>
      </c>
      <c r="E43" s="41" t="s">
        <v>68</v>
      </c>
      <c r="F43" s="66"/>
      <c r="G43" s="65">
        <f t="shared" si="2"/>
        <v>0.05</v>
      </c>
    </row>
    <row r="44" spans="1:7" ht="16.5">
      <c r="A44" s="258"/>
      <c r="B44" s="255" t="s">
        <v>69</v>
      </c>
      <c r="C44" s="255"/>
      <c r="D44" s="255"/>
      <c r="E44" s="118" t="str" cm="1">
        <f t="array" ref="E44">IF(OR(E41:E43="No cumple"),"No cumple",IF(G44=0%,"","Cumple"))</f>
        <v>Cumple</v>
      </c>
      <c r="F44" s="115"/>
      <c r="G44" s="116">
        <f>SUM(G41:G43)</f>
        <v>0.15000000000000002</v>
      </c>
    </row>
    <row r="45" spans="1:7" ht="165">
      <c r="A45" s="253" t="s">
        <v>198</v>
      </c>
      <c r="B45" s="40" t="s">
        <v>182</v>
      </c>
      <c r="C45" s="101" t="s">
        <v>141</v>
      </c>
      <c r="D45" s="43" t="s">
        <v>200</v>
      </c>
      <c r="E45" s="41" t="s">
        <v>68</v>
      </c>
      <c r="F45" s="67"/>
      <c r="G45" s="65">
        <f>IF($B$14="Otorgamiento",IF(E45="Cumple",0.05,0),IF(E45="Cumple",0.05,0))</f>
        <v>0.05</v>
      </c>
    </row>
    <row r="46" spans="1:7" ht="16.5">
      <c r="A46" s="254"/>
      <c r="B46" s="255" t="s">
        <v>69</v>
      </c>
      <c r="C46" s="255"/>
      <c r="D46" s="255"/>
      <c r="E46" s="118" t="str">
        <f>IF(OR(E45="No cumple"),"No cumple",IF(E45="No Aplica","No aplica",IF(G46=0%,"","Cumple")))</f>
        <v>Cumple</v>
      </c>
      <c r="F46" s="115"/>
      <c r="G46" s="116">
        <f>+G45</f>
        <v>0.05</v>
      </c>
    </row>
    <row r="47" spans="1:7" ht="165">
      <c r="A47" s="253" t="s">
        <v>199</v>
      </c>
      <c r="B47" s="40" t="s">
        <v>182</v>
      </c>
      <c r="C47" s="101" t="s">
        <v>151</v>
      </c>
      <c r="D47" s="43" t="s">
        <v>201</v>
      </c>
      <c r="E47" s="41" t="s">
        <v>68</v>
      </c>
      <c r="F47" s="67"/>
      <c r="G47" s="65">
        <f>IF($B$14="Otorgamiento",IF(E47="Cumple",0.04,0),IF(E47="Cumple",0.04,0))</f>
        <v>0.04</v>
      </c>
    </row>
    <row r="48" spans="1:7" ht="16.5">
      <c r="A48" s="254"/>
      <c r="B48" s="255" t="s">
        <v>69</v>
      </c>
      <c r="C48" s="255"/>
      <c r="D48" s="255"/>
      <c r="E48" s="118" t="str">
        <f>IF(OR(E47="No cumple"),"No cumple",IF(E47="No Aplica","No aplica",IF(G48=0%,"","Cumple")))</f>
        <v>Cumple</v>
      </c>
      <c r="F48" s="115"/>
      <c r="G48" s="116">
        <f>+G47</f>
        <v>0.04</v>
      </c>
    </row>
    <row r="49" spans="1:7" ht="165">
      <c r="A49" s="316" t="s">
        <v>197</v>
      </c>
      <c r="B49" s="42" t="s">
        <v>182</v>
      </c>
      <c r="C49" s="99" t="s">
        <v>152</v>
      </c>
      <c r="D49" s="43" t="s">
        <v>146</v>
      </c>
      <c r="E49" s="41" t="s">
        <v>68</v>
      </c>
      <c r="F49" s="68"/>
      <c r="G49" s="65">
        <f>IF($B$14="Otorgamiento",IF(E49="Cumple",0.04,0),IF(E49="Cumple",0.04,0))</f>
        <v>0.04</v>
      </c>
    </row>
    <row r="50" spans="1:7" ht="17.25" thickBot="1">
      <c r="A50" s="258"/>
      <c r="B50" s="255" t="s">
        <v>69</v>
      </c>
      <c r="C50" s="255"/>
      <c r="D50" s="255"/>
      <c r="E50" s="117" t="str">
        <f>IF(OR(E49="No cumple"),"No cumple",IF(G50=0%,"","Cumple"))</f>
        <v>Cumple</v>
      </c>
      <c r="F50" s="115"/>
      <c r="G50" s="116">
        <f>SUM(G49)</f>
        <v>0.04</v>
      </c>
    </row>
    <row r="51" spans="1:7" ht="17.25" thickBot="1">
      <c r="A51" s="272" t="s">
        <v>70</v>
      </c>
      <c r="B51" s="273"/>
      <c r="C51" s="273"/>
      <c r="D51" s="273"/>
      <c r="E51" s="273"/>
      <c r="F51" s="274"/>
      <c r="G51" s="44">
        <f>+G23+G25+G35+G40+G44+G46+G48+G50</f>
        <v>1</v>
      </c>
    </row>
    <row r="52" spans="1:7" ht="111.75" customHeight="1" thickBot="1">
      <c r="A52" s="310" t="s">
        <v>71</v>
      </c>
      <c r="B52" s="311"/>
      <c r="C52" s="311"/>
      <c r="D52" s="311"/>
      <c r="E52" s="311"/>
      <c r="F52" s="312"/>
    </row>
    <row r="53" spans="1:7" ht="17.25" customHeight="1" thickBot="1">
      <c r="A53" s="281" t="s">
        <v>72</v>
      </c>
      <c r="B53" s="282"/>
      <c r="C53" s="282"/>
      <c r="D53" s="282"/>
      <c r="E53" s="282"/>
      <c r="F53" s="283"/>
    </row>
    <row r="54" spans="1:7" ht="15.75" thickBot="1">
      <c r="A54" s="269" t="s">
        <v>73</v>
      </c>
      <c r="B54" s="270"/>
      <c r="C54" s="271"/>
      <c r="D54" s="92" t="s">
        <v>74</v>
      </c>
      <c r="E54" s="284" t="s">
        <v>75</v>
      </c>
      <c r="F54" s="285"/>
    </row>
    <row r="55" spans="1:7">
      <c r="A55" s="266"/>
      <c r="B55" s="267"/>
      <c r="C55" s="268"/>
      <c r="D55" s="63"/>
      <c r="E55" s="275"/>
      <c r="F55" s="276"/>
    </row>
    <row r="56" spans="1:7">
      <c r="A56" s="263"/>
      <c r="B56" s="264"/>
      <c r="C56" s="265"/>
      <c r="D56" s="64"/>
      <c r="E56" s="277"/>
      <c r="F56" s="278"/>
    </row>
    <row r="57" spans="1:7" ht="15.75" thickBot="1">
      <c r="A57" s="260"/>
      <c r="B57" s="261"/>
      <c r="C57" s="262"/>
      <c r="D57" s="62"/>
      <c r="E57" s="279"/>
      <c r="F57" s="280"/>
    </row>
  </sheetData>
  <sheetProtection algorithmName="SHA-512" hashValue="Q/2FfO+wPXqFTve6oT6Aprs5oavo/WYoeNVovHWwoUCwXYkn3XuR1gJoOpp3ucFZl3qJRGIHAZmib6kjy1BjaQ==" saltValue="ETPs5bocqqSlqY8gh5CN5g==" spinCount="100000" sheet="1" formatCells="0" formatColumns="0" formatRows="0" autoFilter="0"/>
  <autoFilter ref="A17:G54" xr:uid="{47A68971-74D6-4596-BC86-1E5C76D83494}"/>
  <mergeCells count="53">
    <mergeCell ref="B5:F5"/>
    <mergeCell ref="B6:F6"/>
    <mergeCell ref="A1:F1"/>
    <mergeCell ref="A2:F2"/>
    <mergeCell ref="A3:F3"/>
    <mergeCell ref="A4:F4"/>
    <mergeCell ref="B14:F14"/>
    <mergeCell ref="B13:D13"/>
    <mergeCell ref="A15:F15"/>
    <mergeCell ref="A52:F52"/>
    <mergeCell ref="A16:A17"/>
    <mergeCell ref="B16:B17"/>
    <mergeCell ref="D16:D17"/>
    <mergeCell ref="E16:E17"/>
    <mergeCell ref="A49:A50"/>
    <mergeCell ref="B50:D50"/>
    <mergeCell ref="F16:F17"/>
    <mergeCell ref="A24:A25"/>
    <mergeCell ref="B25:D25"/>
    <mergeCell ref="A26:A35"/>
    <mergeCell ref="B26:B34"/>
    <mergeCell ref="B35:D35"/>
    <mergeCell ref="B7:D7"/>
    <mergeCell ref="B9:D9"/>
    <mergeCell ref="B12:F12"/>
    <mergeCell ref="B10:F10"/>
    <mergeCell ref="B11:F11"/>
    <mergeCell ref="B8:F8"/>
    <mergeCell ref="G16:G17"/>
    <mergeCell ref="A18:A23"/>
    <mergeCell ref="B18:B22"/>
    <mergeCell ref="B23:D23"/>
    <mergeCell ref="C16:C17"/>
    <mergeCell ref="A57:C57"/>
    <mergeCell ref="A56:C56"/>
    <mergeCell ref="A55:C55"/>
    <mergeCell ref="A54:C54"/>
    <mergeCell ref="A51:F51"/>
    <mergeCell ref="E55:F55"/>
    <mergeCell ref="E56:F56"/>
    <mergeCell ref="E57:F57"/>
    <mergeCell ref="A53:F53"/>
    <mergeCell ref="E54:F54"/>
    <mergeCell ref="A45:A46"/>
    <mergeCell ref="B46:D46"/>
    <mergeCell ref="A47:A48"/>
    <mergeCell ref="B48:D48"/>
    <mergeCell ref="A36:A40"/>
    <mergeCell ref="B36:B39"/>
    <mergeCell ref="B40:D40"/>
    <mergeCell ref="A41:A44"/>
    <mergeCell ref="B41:B43"/>
    <mergeCell ref="B44:D44"/>
  </mergeCells>
  <phoneticPr fontId="24" type="noConversion"/>
  <conditionalFormatting sqref="G51">
    <cfRule type="dataBar" priority="5">
      <dataBar>
        <cfvo type="num" val="0"/>
        <cfvo type="num" val="1"/>
        <color rgb="FF638EC6"/>
      </dataBar>
      <extLst>
        <ext xmlns:x14="http://schemas.microsoft.com/office/spreadsheetml/2009/9/main" uri="{B025F937-C7B1-47D3-B67F-A62EFF666E3E}">
          <x14:id>{6C56F819-995E-483C-BB5B-6EBEACBF7DE2}</x14:id>
        </ext>
      </extLst>
    </cfRule>
  </conditionalFormatting>
  <dataValidations count="12">
    <dataValidation type="whole" allowBlank="1" showInputMessage="1" showErrorMessage="1" error="Ingrese solo números._x000a_Logitud 9 dIgitos." sqref="B9:C9 G9" xr:uid="{52890DAB-00A5-4245-B84A-9788C03C93F7}">
      <formula1>111111111</formula1>
      <formula2>999999999</formula2>
    </dataValidation>
    <dataValidation type="textLength" allowBlank="1" showInputMessage="1" showErrorMessage="1" sqref="B8:G8 B11:G12" xr:uid="{745DBA01-C6B4-4359-803C-394AAA0E4318}">
      <formula1>2</formula1>
      <formula2>250</formula2>
    </dataValidation>
    <dataValidation type="date" allowBlank="1" showInputMessage="1" showErrorMessage="1" error="Formato fecha dd/mm/aaaa" sqref="G13" xr:uid="{5371A9E1-C659-4D90-93B8-3A5E54905D89}">
      <formula1>45292</formula1>
      <formula2>46022</formula2>
    </dataValidation>
    <dataValidation type="date" allowBlank="1" showInputMessage="1" showErrorMessage="1" error="Formato fecha dd/mm/aaaa" sqref="G6" xr:uid="{630EB684-8530-47F7-A8CC-502F8A9FD489}">
      <formula1>40179</formula1>
      <formula2>46022</formula2>
    </dataValidation>
    <dataValidation type="whole" allowBlank="1" showInputMessage="1" showErrorMessage="1" error="Ingrese solo números" sqref="G5" xr:uid="{1CFDA955-1410-4CFA-B0DA-3B455E6D5CB2}">
      <formula1>1</formula1>
      <formula2>999999999</formula2>
    </dataValidation>
    <dataValidation type="list" allowBlank="1" showInputMessage="1" showErrorMessage="1" sqref="E49 E18:E22 E24 E26:E34 E36:E39 E45 E47 E41:E43" xr:uid="{45B59B84-7198-44A0-A4BC-2ED889111F6B}">
      <formula1>"Cumple,No cumple"</formula1>
    </dataValidation>
    <dataValidation type="list" allowBlank="1" showInputMessage="1" showErrorMessage="1" error="Formato fecha dd/mm/aaaa" sqref="B14:C14 G14" xr:uid="{C055DF65-F274-4C2F-82BE-9AAAC6FB7C9F}">
      <formula1>"Otorgamiento,Renovación"</formula1>
    </dataValidation>
    <dataValidation allowBlank="1" showInputMessage="1" showErrorMessage="1" error="Ingrese solo números._x000a_Logitud 9 dIgitos." sqref="E9" xr:uid="{8817B163-05F0-47C0-982D-392584959B39}"/>
    <dataValidation allowBlank="1" showInputMessage="1" showErrorMessage="1" error="Formato fecha dd/mm/aaaa" sqref="E13" xr:uid="{E0C01B3D-F9A8-4CD5-8537-FD7B31F29496}"/>
    <dataValidation allowBlank="1" showInputMessage="1" showErrorMessage="1" error="Ingrese solo números" sqref="B5:F5" xr:uid="{D1E6FA51-638D-4D70-A4C9-FDE3EABDB0C6}"/>
    <dataValidation type="whole" allowBlank="1" showInputMessage="1" showErrorMessage="1" error="Ingrese solo números._x000a_Logitud 9 dIgitos." sqref="F9" xr:uid="{87BFD33B-7411-4A86-B259-015233F535D9}">
      <formula1>0</formula1>
      <formula2>9</formula2>
    </dataValidation>
    <dataValidation type="date" allowBlank="1" showInputMessage="1" showErrorMessage="1" error="Formato fecha dd/mm/aaaa" sqref="F13 B13:D13 B6:F6" xr:uid="{00B9DF45-A5AB-4D77-884E-4AC867D64E8D}">
      <formula1>36526</formula1>
      <formula2>49674</formula2>
    </dataValidation>
  </dataValidations>
  <printOptions horizontalCentered="1"/>
  <pageMargins left="0.31496062992125984" right="0.31496062992125984" top="1.1023622047244095" bottom="0.74803149606299213" header="0.31496062992125984" footer="0.31496062992125984"/>
  <pageSetup scale="63" fitToHeight="0" orientation="landscape" r:id="rId1"/>
  <headerFooter>
    <oddHeader>&amp;L&amp;G&amp;CPROCESO
INSPECCIÓN, VIGILANCIA Y CONTROL
INSTRUMENTO DE VERIFICACIÓN 
 LICENCIAS DE FUNCIONAMIENTO IAPAS&amp;RIN94.IVC
21/07/2026
Versión 1
Clasificación de la Información
CLASIFICADA</oddHeader>
    <oddFooter>&amp;C&amp;"Tempus Sans ITC,Normal"&amp;G</oddFooter>
  </headerFooter>
  <ignoredErrors>
    <ignoredError sqref="E23 E25" unlockedFormula="1"/>
  </ignoredErrors>
  <legacyDrawingHF r:id="rId2"/>
  <extLst>
    <ext xmlns:x14="http://schemas.microsoft.com/office/spreadsheetml/2009/9/main" uri="{78C0D931-6437-407d-A8EE-F0AAD7539E65}">
      <x14:conditionalFormattings>
        <x14:conditionalFormatting xmlns:xm="http://schemas.microsoft.com/office/excel/2006/main">
          <x14:cfRule type="dataBar" id="{6C56F819-995E-483C-BB5B-6EBEACBF7DE2}">
            <x14:dataBar minLength="0" maxLength="100" gradient="0">
              <x14:cfvo type="num">
                <xm:f>0</xm:f>
              </x14:cfvo>
              <x14:cfvo type="num">
                <xm:f>1</xm:f>
              </x14:cfvo>
              <x14:negativeFillColor rgb="FFFF0000"/>
              <x14:axisColor rgb="FF000000"/>
            </x14:dataBar>
          </x14:cfRule>
          <xm:sqref>G51</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C48A5A-F941-4B29-B7E1-D97D4DCB3D6A}">
  <sheetPr codeName="Hoja3">
    <tabColor theme="8" tint="0.59999389629810485"/>
    <pageSetUpPr fitToPage="1"/>
  </sheetPr>
  <dimension ref="A1:G39"/>
  <sheetViews>
    <sheetView zoomScale="90" zoomScaleNormal="90" zoomScaleSheetLayoutView="80" zoomScalePageLayoutView="55" workbookViewId="0">
      <selection activeCell="B18" sqref="B18:B23"/>
    </sheetView>
  </sheetViews>
  <sheetFormatPr baseColWidth="10" defaultColWidth="11.42578125" defaultRowHeight="15"/>
  <cols>
    <col min="1" max="1" width="30.85546875" style="3" customWidth="1"/>
    <col min="2" max="2" width="40.7109375" style="4" customWidth="1"/>
    <col min="3" max="3" width="5.5703125" style="100" customWidth="1"/>
    <col min="4" max="4" width="56.85546875" style="4" customWidth="1"/>
    <col min="5" max="5" width="19" style="4" customWidth="1"/>
    <col min="6" max="6" width="48.140625" style="6" customWidth="1"/>
    <col min="7" max="7" width="11.140625" style="6" customWidth="1"/>
    <col min="8" max="16384" width="11.42578125" style="1"/>
  </cols>
  <sheetData>
    <row r="1" spans="1:7" ht="17.25" customHeight="1" thickBot="1">
      <c r="A1" s="321" t="s">
        <v>172</v>
      </c>
      <c r="B1" s="322"/>
      <c r="C1" s="322"/>
      <c r="D1" s="322"/>
      <c r="E1" s="322"/>
      <c r="F1" s="323"/>
      <c r="G1" s="73"/>
    </row>
    <row r="2" spans="1:7" ht="17.25" customHeight="1" thickBot="1">
      <c r="A2" s="324" t="s">
        <v>0</v>
      </c>
      <c r="B2" s="325"/>
      <c r="C2" s="325"/>
      <c r="D2" s="325"/>
      <c r="E2" s="325"/>
      <c r="F2" s="326"/>
      <c r="G2" s="73"/>
    </row>
    <row r="3" spans="1:7" s="2" customFormat="1" ht="17.25" customHeight="1" thickBot="1">
      <c r="A3" s="327" t="s">
        <v>173</v>
      </c>
      <c r="B3" s="328"/>
      <c r="C3" s="328"/>
      <c r="D3" s="328"/>
      <c r="E3" s="328"/>
      <c r="F3" s="329"/>
      <c r="G3" s="74"/>
    </row>
    <row r="4" spans="1:7" s="2" customFormat="1" ht="17.25" customHeight="1" thickBot="1">
      <c r="A4" s="330" t="s">
        <v>174</v>
      </c>
      <c r="B4" s="331"/>
      <c r="C4" s="331"/>
      <c r="D4" s="331"/>
      <c r="E4" s="331"/>
      <c r="F4" s="332"/>
      <c r="G4" s="74"/>
    </row>
    <row r="5" spans="1:7" ht="16.5">
      <c r="A5" s="72" t="s">
        <v>49</v>
      </c>
      <c r="B5" s="343">
        <f>+'1. Comp Legal'!B5</f>
        <v>0</v>
      </c>
      <c r="C5" s="344"/>
      <c r="D5" s="344"/>
      <c r="E5" s="344"/>
      <c r="F5" s="345"/>
      <c r="G5" s="77"/>
    </row>
    <row r="6" spans="1:7" ht="16.5">
      <c r="A6" s="60" t="s">
        <v>50</v>
      </c>
      <c r="B6" s="346">
        <f>+'1. Comp Legal'!B6</f>
        <v>0</v>
      </c>
      <c r="C6" s="347"/>
      <c r="D6" s="341"/>
      <c r="E6" s="341"/>
      <c r="F6" s="342"/>
      <c r="G6" s="79"/>
    </row>
    <row r="7" spans="1:7" ht="16.5">
      <c r="A7" s="60" t="s">
        <v>280</v>
      </c>
      <c r="B7" s="340">
        <f>+'1. Comp Legal'!B7</f>
        <v>0</v>
      </c>
      <c r="C7" s="341"/>
      <c r="D7" s="348"/>
      <c r="E7" s="97" t="s">
        <v>51</v>
      </c>
      <c r="F7" s="98">
        <f>+'1. Comp Legal'!F7</f>
        <v>0</v>
      </c>
      <c r="G7" s="77"/>
    </row>
    <row r="8" spans="1:7" ht="21" customHeight="1">
      <c r="A8" s="60" t="s">
        <v>52</v>
      </c>
      <c r="B8" s="340">
        <f>+'1. Comp Legal'!B8</f>
        <v>0</v>
      </c>
      <c r="C8" s="341"/>
      <c r="D8" s="341"/>
      <c r="E8" s="341"/>
      <c r="F8" s="342"/>
      <c r="G8" s="77"/>
    </row>
    <row r="9" spans="1:7" ht="16.5">
      <c r="A9" s="60" t="s">
        <v>53</v>
      </c>
      <c r="B9" s="349">
        <f>+'1. Comp Legal'!B9</f>
        <v>0</v>
      </c>
      <c r="C9" s="350"/>
      <c r="D9" s="351"/>
      <c r="E9" s="97" t="s">
        <v>54</v>
      </c>
      <c r="F9" s="98">
        <f>+'1. Comp Legal'!F9</f>
        <v>0</v>
      </c>
      <c r="G9" s="77"/>
    </row>
    <row r="10" spans="1:7" ht="16.5">
      <c r="A10" s="60" t="s">
        <v>289</v>
      </c>
      <c r="B10" s="340">
        <f>+'1. Comp Legal'!B10</f>
        <v>0</v>
      </c>
      <c r="C10" s="341"/>
      <c r="D10" s="341"/>
      <c r="E10" s="341"/>
      <c r="F10" s="342"/>
      <c r="G10" s="77"/>
    </row>
    <row r="11" spans="1:7" ht="16.5">
      <c r="A11" s="60" t="s">
        <v>56</v>
      </c>
      <c r="B11" s="340">
        <f>+'1. Comp Legal'!B11</f>
        <v>0</v>
      </c>
      <c r="C11" s="341"/>
      <c r="D11" s="341"/>
      <c r="E11" s="341"/>
      <c r="F11" s="342"/>
      <c r="G11" s="77"/>
    </row>
    <row r="12" spans="1:7" ht="36.75" customHeight="1">
      <c r="A12" s="60" t="s">
        <v>57</v>
      </c>
      <c r="B12" s="340">
        <f>+'1. Comp Legal'!B12</f>
        <v>0</v>
      </c>
      <c r="C12" s="341"/>
      <c r="D12" s="341"/>
      <c r="E12" s="341"/>
      <c r="F12" s="342"/>
      <c r="G12" s="77"/>
    </row>
    <row r="13" spans="1:7" ht="66">
      <c r="A13" s="60" t="s">
        <v>58</v>
      </c>
      <c r="B13" s="303"/>
      <c r="C13" s="304"/>
      <c r="D13" s="305"/>
      <c r="E13" s="97" t="s">
        <v>59</v>
      </c>
      <c r="F13" s="71"/>
      <c r="G13" s="77"/>
    </row>
    <row r="14" spans="1:7" ht="17.25" thickBot="1">
      <c r="A14" s="59" t="s">
        <v>60</v>
      </c>
      <c r="B14" s="336" t="str">
        <f>+'1. Comp Legal'!B14</f>
        <v>Renovación</v>
      </c>
      <c r="C14" s="337"/>
      <c r="D14" s="337"/>
      <c r="E14" s="337"/>
      <c r="F14" s="338"/>
      <c r="G14" s="75"/>
    </row>
    <row r="15" spans="1:7" ht="16.5" customHeight="1">
      <c r="A15" s="306" t="s">
        <v>76</v>
      </c>
      <c r="B15" s="307"/>
      <c r="C15" s="307"/>
      <c r="D15" s="307"/>
      <c r="E15" s="308"/>
      <c r="F15" s="309"/>
      <c r="G15" s="80"/>
    </row>
    <row r="16" spans="1:7" ht="34.5" customHeight="1">
      <c r="A16" s="313" t="s">
        <v>62</v>
      </c>
      <c r="B16" s="290" t="s">
        <v>63</v>
      </c>
      <c r="C16" s="290" t="s">
        <v>114</v>
      </c>
      <c r="D16" s="290" t="s">
        <v>77</v>
      </c>
      <c r="E16" s="287" t="s">
        <v>65</v>
      </c>
      <c r="F16" s="317" t="s">
        <v>66</v>
      </c>
      <c r="G16" s="286" t="s">
        <v>67</v>
      </c>
    </row>
    <row r="17" spans="1:7" ht="16.5" customHeight="1">
      <c r="A17" s="314"/>
      <c r="B17" s="290"/>
      <c r="C17" s="290"/>
      <c r="D17" s="290"/>
      <c r="E17" s="315"/>
      <c r="F17" s="317"/>
      <c r="G17" s="287"/>
    </row>
    <row r="18" spans="1:7" ht="50.25" customHeight="1">
      <c r="A18" s="253" t="s">
        <v>203</v>
      </c>
      <c r="B18" s="289" t="s">
        <v>202</v>
      </c>
      <c r="C18" s="99" t="s">
        <v>115</v>
      </c>
      <c r="D18" s="43" t="s">
        <v>204</v>
      </c>
      <c r="E18" s="41" t="s">
        <v>68</v>
      </c>
      <c r="F18" s="66"/>
      <c r="G18" s="65">
        <f>IF($B$14="Otorgamiento",IF(E18="Cumple",0.1,0),IF(E18="Cumple",0.1,0))</f>
        <v>0.1</v>
      </c>
    </row>
    <row r="19" spans="1:7" ht="239.25" customHeight="1">
      <c r="A19" s="339"/>
      <c r="B19" s="289"/>
      <c r="C19" s="99" t="s">
        <v>205</v>
      </c>
      <c r="D19" s="43" t="s">
        <v>207</v>
      </c>
      <c r="E19" s="41" t="s">
        <v>68</v>
      </c>
      <c r="F19" s="66"/>
      <c r="G19" s="65">
        <f t="shared" ref="G19:G23" si="0">IF($B$14="Otorgamiento",IF(E19="Cumple",0.1,0),IF(E19="Cumple",0.1,0))</f>
        <v>0.1</v>
      </c>
    </row>
    <row r="20" spans="1:7" ht="43.5" customHeight="1">
      <c r="A20" s="339"/>
      <c r="B20" s="289"/>
      <c r="C20" s="99" t="s">
        <v>117</v>
      </c>
      <c r="D20" s="43" t="s">
        <v>157</v>
      </c>
      <c r="E20" s="41" t="s">
        <v>68</v>
      </c>
      <c r="F20" s="66"/>
      <c r="G20" s="65">
        <f t="shared" si="0"/>
        <v>0.1</v>
      </c>
    </row>
    <row r="21" spans="1:7" ht="47.25" customHeight="1">
      <c r="A21" s="339"/>
      <c r="B21" s="289"/>
      <c r="C21" s="99" t="s">
        <v>142</v>
      </c>
      <c r="D21" s="43" t="s">
        <v>158</v>
      </c>
      <c r="E21" s="41" t="s">
        <v>68</v>
      </c>
      <c r="F21" s="66"/>
      <c r="G21" s="65">
        <f t="shared" si="0"/>
        <v>0.1</v>
      </c>
    </row>
    <row r="22" spans="1:7" ht="33">
      <c r="A22" s="339"/>
      <c r="B22" s="289"/>
      <c r="C22" s="99" t="s">
        <v>143</v>
      </c>
      <c r="D22" s="43" t="s">
        <v>206</v>
      </c>
      <c r="E22" s="41" t="s">
        <v>68</v>
      </c>
      <c r="F22" s="66"/>
      <c r="G22" s="65">
        <f t="shared" si="0"/>
        <v>0.1</v>
      </c>
    </row>
    <row r="23" spans="1:7" ht="33">
      <c r="A23" s="339"/>
      <c r="B23" s="289"/>
      <c r="C23" s="99" t="s">
        <v>156</v>
      </c>
      <c r="D23" s="43" t="s">
        <v>159</v>
      </c>
      <c r="E23" s="41" t="s">
        <v>68</v>
      </c>
      <c r="F23" s="66"/>
      <c r="G23" s="65">
        <f t="shared" si="0"/>
        <v>0.1</v>
      </c>
    </row>
    <row r="24" spans="1:7" ht="16.5">
      <c r="A24" s="254"/>
      <c r="B24" s="255" t="s">
        <v>69</v>
      </c>
      <c r="C24" s="255"/>
      <c r="D24" s="255"/>
      <c r="E24" s="119" t="str" cm="1">
        <f t="array" ref="E24">IF(OR(E18:E23="No cumple"),"No cumple",IF(G24=0%,"","Cumple"))</f>
        <v>Cumple</v>
      </c>
      <c r="F24" s="115"/>
      <c r="G24" s="116">
        <f>SUM(G18:G23)</f>
        <v>0.6</v>
      </c>
    </row>
    <row r="25" spans="1:7" ht="165">
      <c r="A25" s="256" t="s">
        <v>78</v>
      </c>
      <c r="B25" s="43" t="s">
        <v>202</v>
      </c>
      <c r="C25" s="99" t="s">
        <v>118</v>
      </c>
      <c r="D25" s="45" t="s">
        <v>160</v>
      </c>
      <c r="E25" s="41" t="s">
        <v>68</v>
      </c>
      <c r="F25" s="67"/>
      <c r="G25" s="65">
        <f>IF($B$14="Otorgamiento",IF(E25="Cumple",0.2,0),IF(E25="Cumple",0.1,0))</f>
        <v>0.1</v>
      </c>
    </row>
    <row r="26" spans="1:7" ht="16.5">
      <c r="A26" s="258"/>
      <c r="B26" s="255" t="s">
        <v>69</v>
      </c>
      <c r="C26" s="255"/>
      <c r="D26" s="255"/>
      <c r="E26" s="119" t="str" cm="1">
        <f t="array" ref="E26">IF(OR(E25:E25="No cumple"),"No cumple",IF(G26=0%,"","Cumple"))</f>
        <v>Cumple</v>
      </c>
      <c r="F26" s="115"/>
      <c r="G26" s="116">
        <f>SUM(G25:G25)</f>
        <v>0.1</v>
      </c>
    </row>
    <row r="27" spans="1:7" ht="156.75" customHeight="1">
      <c r="A27" s="253" t="s">
        <v>208</v>
      </c>
      <c r="B27" s="53" t="s">
        <v>202</v>
      </c>
      <c r="C27" s="101" t="s">
        <v>122</v>
      </c>
      <c r="D27" s="43" t="s">
        <v>209</v>
      </c>
      <c r="E27" s="41" t="s">
        <v>68</v>
      </c>
      <c r="F27" s="66"/>
      <c r="G27" s="65">
        <f>IF($B$14="Otorgamiento",IF(E27="Cumple",0.2,0),IF(E27="Cumple",0.1,0))</f>
        <v>0.1</v>
      </c>
    </row>
    <row r="28" spans="1:7" ht="16.5">
      <c r="A28" s="254"/>
      <c r="B28" s="255" t="s">
        <v>69</v>
      </c>
      <c r="C28" s="255"/>
      <c r="D28" s="255"/>
      <c r="E28" s="119" t="str" cm="1">
        <f t="array" ref="E28">IF(OR(E27:E27="No cumple"),"No cumple",IF(G28=0%,"","Cumple"))</f>
        <v>Cumple</v>
      </c>
      <c r="F28" s="115"/>
      <c r="G28" s="116">
        <f>SUM(G27:G27)</f>
        <v>0.1</v>
      </c>
    </row>
    <row r="29" spans="1:7" ht="156" customHeight="1">
      <c r="A29" s="253" t="s">
        <v>210</v>
      </c>
      <c r="B29" s="40" t="s">
        <v>202</v>
      </c>
      <c r="C29" s="101" t="s">
        <v>134</v>
      </c>
      <c r="D29" s="43" t="s">
        <v>211</v>
      </c>
      <c r="E29" s="41" t="s">
        <v>68</v>
      </c>
      <c r="F29" s="66"/>
      <c r="G29" s="65">
        <f>IF($B$14="Otorgamiento",IF(E29="Cumple",0.1,0),IF(E29="Cumple",0.1,0))</f>
        <v>0.1</v>
      </c>
    </row>
    <row r="30" spans="1:7" ht="16.5">
      <c r="A30" s="254"/>
      <c r="B30" s="255" t="s">
        <v>69</v>
      </c>
      <c r="C30" s="255"/>
      <c r="D30" s="255"/>
      <c r="E30" s="119" t="str" cm="1">
        <f t="array" ref="E30">IF(OR(E29:E29="No cumple"),"No cumple",IF(G30=0%,"","Cumple"))</f>
        <v>Cumple</v>
      </c>
      <c r="F30" s="115"/>
      <c r="G30" s="116">
        <f>SUM(G29:G29)</f>
        <v>0.1</v>
      </c>
    </row>
    <row r="31" spans="1:7" ht="165">
      <c r="A31" s="253" t="s">
        <v>212</v>
      </c>
      <c r="B31" s="40" t="s">
        <v>202</v>
      </c>
      <c r="C31" s="101" t="s">
        <v>138</v>
      </c>
      <c r="D31" s="43" t="s">
        <v>213</v>
      </c>
      <c r="E31" s="41" t="s">
        <v>68</v>
      </c>
      <c r="F31" s="66"/>
      <c r="G31" s="65">
        <f>IF($B$14="Otorgamiento",IF(E31="Cumple",0.1,0),IF(E31="Cumple",0.1,0))</f>
        <v>0.1</v>
      </c>
    </row>
    <row r="32" spans="1:7" ht="17.25" thickBot="1">
      <c r="A32" s="254"/>
      <c r="B32" s="255" t="s">
        <v>69</v>
      </c>
      <c r="C32" s="255"/>
      <c r="D32" s="255"/>
      <c r="E32" s="119" t="str">
        <f>IF(OR(E31="No cumple"),"No cumple",IF(G32=0%,"","Cumple"))</f>
        <v>Cumple</v>
      </c>
      <c r="F32" s="115"/>
      <c r="G32" s="116">
        <f>SUM(G31:G31)</f>
        <v>0.1</v>
      </c>
    </row>
    <row r="33" spans="1:7" ht="17.25" thickBot="1">
      <c r="A33" s="333" t="s">
        <v>70</v>
      </c>
      <c r="B33" s="334"/>
      <c r="C33" s="334"/>
      <c r="D33" s="334"/>
      <c r="E33" s="334"/>
      <c r="F33" s="335"/>
      <c r="G33" s="81">
        <f>+G24+G26+G28+G30+G32</f>
        <v>0.99999999999999989</v>
      </c>
    </row>
    <row r="34" spans="1:7" ht="118.5" customHeight="1" thickBot="1">
      <c r="A34" s="310" t="s">
        <v>79</v>
      </c>
      <c r="B34" s="311"/>
      <c r="C34" s="311"/>
      <c r="D34" s="311"/>
      <c r="E34" s="311"/>
      <c r="F34" s="312"/>
      <c r="G34" s="77"/>
    </row>
    <row r="35" spans="1:7" ht="17.25" customHeight="1" thickBot="1">
      <c r="A35" s="281" t="s">
        <v>72</v>
      </c>
      <c r="B35" s="282"/>
      <c r="C35" s="282"/>
      <c r="D35" s="282"/>
      <c r="E35" s="282"/>
      <c r="F35" s="283"/>
      <c r="G35" s="76"/>
    </row>
    <row r="36" spans="1:7" ht="15.75" thickBot="1">
      <c r="A36" s="269" t="s">
        <v>73</v>
      </c>
      <c r="B36" s="270"/>
      <c r="C36" s="271"/>
      <c r="D36" s="92" t="s">
        <v>74</v>
      </c>
      <c r="E36" s="284" t="s">
        <v>75</v>
      </c>
      <c r="F36" s="285"/>
      <c r="G36" s="82"/>
    </row>
    <row r="37" spans="1:7">
      <c r="A37" s="266"/>
      <c r="B37" s="267"/>
      <c r="C37" s="268"/>
      <c r="D37" s="63"/>
      <c r="E37" s="275"/>
      <c r="F37" s="276"/>
      <c r="G37" s="83"/>
    </row>
    <row r="38" spans="1:7">
      <c r="A38" s="263"/>
      <c r="B38" s="264"/>
      <c r="C38" s="265"/>
      <c r="D38" s="64"/>
      <c r="E38" s="277"/>
      <c r="F38" s="278"/>
      <c r="G38" s="83"/>
    </row>
    <row r="39" spans="1:7" ht="15.75" thickBot="1">
      <c r="A39" s="260"/>
      <c r="B39" s="261"/>
      <c r="C39" s="262"/>
      <c r="D39" s="62"/>
      <c r="E39" s="279"/>
      <c r="F39" s="280"/>
      <c r="G39" s="83"/>
    </row>
  </sheetData>
  <sheetProtection algorithmName="SHA-512" hashValue="4p+4NwfXNc5fsRkL4p1RuxRAvJBujIP+25j3VPehG5is67yu97HR51wiXYUCp2a0+//408LmOV/TyxXn5WLm2g==" saltValue="eK3jFutqFRdFxkpezUKbKw==" spinCount="100000" sheet="1" formatCells="0" formatColumns="0" formatRows="0" autoFilter="0"/>
  <autoFilter ref="A17:G36" xr:uid="{47A68971-74D6-4596-BC86-1E5C76D83494}"/>
  <mergeCells count="44">
    <mergeCell ref="B12:F12"/>
    <mergeCell ref="B13:D13"/>
    <mergeCell ref="A1:F1"/>
    <mergeCell ref="A2:F2"/>
    <mergeCell ref="A3:F3"/>
    <mergeCell ref="A4:F4"/>
    <mergeCell ref="B5:F5"/>
    <mergeCell ref="B6:F6"/>
    <mergeCell ref="B7:D7"/>
    <mergeCell ref="B8:F8"/>
    <mergeCell ref="B9:D9"/>
    <mergeCell ref="B10:F10"/>
    <mergeCell ref="B11:F11"/>
    <mergeCell ref="G16:G17"/>
    <mergeCell ref="B14:F14"/>
    <mergeCell ref="A15:F15"/>
    <mergeCell ref="A18:A24"/>
    <mergeCell ref="B18:B23"/>
    <mergeCell ref="B24:D24"/>
    <mergeCell ref="A16:A17"/>
    <mergeCell ref="B16:B17"/>
    <mergeCell ref="D16:D17"/>
    <mergeCell ref="E16:E17"/>
    <mergeCell ref="F16:F17"/>
    <mergeCell ref="C16:C17"/>
    <mergeCell ref="A29:A30"/>
    <mergeCell ref="B30:D30"/>
    <mergeCell ref="A31:A32"/>
    <mergeCell ref="B32:D32"/>
    <mergeCell ref="A25:A26"/>
    <mergeCell ref="B26:D26"/>
    <mergeCell ref="A27:A28"/>
    <mergeCell ref="B28:D28"/>
    <mergeCell ref="E38:F38"/>
    <mergeCell ref="E39:F39"/>
    <mergeCell ref="A39:C39"/>
    <mergeCell ref="A38:C38"/>
    <mergeCell ref="A37:C37"/>
    <mergeCell ref="A33:F33"/>
    <mergeCell ref="A34:F34"/>
    <mergeCell ref="A35:F35"/>
    <mergeCell ref="E36:F36"/>
    <mergeCell ref="E37:F37"/>
    <mergeCell ref="A36:C36"/>
  </mergeCells>
  <phoneticPr fontId="24" type="noConversion"/>
  <conditionalFormatting sqref="G33">
    <cfRule type="dataBar" priority="3">
      <dataBar>
        <cfvo type="num" val="0"/>
        <cfvo type="num" val="1"/>
        <color rgb="FF638EC6"/>
      </dataBar>
      <extLst>
        <ext xmlns:x14="http://schemas.microsoft.com/office/spreadsheetml/2009/9/main" uri="{B025F937-C7B1-47D3-B67F-A62EFF666E3E}">
          <x14:id>{F6216701-A61F-40B2-888F-6E6B42A1147F}</x14:id>
        </ext>
      </extLst>
    </cfRule>
  </conditionalFormatting>
  <dataValidations count="12">
    <dataValidation type="whole" allowBlank="1" showInputMessage="1" showErrorMessage="1" error="Ingrese solo números._x000a_Logitud 9 dIgitos." sqref="G9 B9:C9" xr:uid="{3A56C37C-59E5-4371-A308-7119DE93D420}">
      <formula1>111111111</formula1>
      <formula2>999999999</formula2>
    </dataValidation>
    <dataValidation type="textLength" allowBlank="1" showInputMessage="1" showErrorMessage="1" sqref="B8:G8 B11:G12" xr:uid="{B1EB7522-2FA5-4291-AD78-CEB01E5D55CA}">
      <formula1>2</formula1>
      <formula2>250</formula2>
    </dataValidation>
    <dataValidation type="date" allowBlank="1" showInputMessage="1" showErrorMessage="1" error="Formato fecha dd/mm/aaaa" sqref="G13" xr:uid="{CBAA7D45-EA73-4632-AC68-D0ABBF2D5F78}">
      <formula1>45292</formula1>
      <formula2>46022</formula2>
    </dataValidation>
    <dataValidation type="date" allowBlank="1" showInputMessage="1" showErrorMessage="1" error="Formato fecha dd/mm/aaaa" sqref="G6" xr:uid="{91EA3362-535B-4AA8-8179-CF593C4CEE72}">
      <formula1>40179</formula1>
      <formula2>46022</formula2>
    </dataValidation>
    <dataValidation type="whole" allowBlank="1" showInputMessage="1" showErrorMessage="1" error="Ingrese solo números" sqref="G5" xr:uid="{91CEF336-9B39-4E37-B709-1E22ABE1A0AE}">
      <formula1>1</formula1>
      <formula2>999999999</formula2>
    </dataValidation>
    <dataValidation type="list" allowBlank="1" showInputMessage="1" showErrorMessage="1" sqref="E29 E25 E27 E31 E18:E23" xr:uid="{3D086C05-B5E0-4BF1-90C7-1F0C69BCD5E9}">
      <formula1>"Cumple,No cumple"</formula1>
    </dataValidation>
    <dataValidation type="list" allowBlank="1" showInputMessage="1" showErrorMessage="1" error="Formato fecha dd/mm/aaaa" sqref="G14" xr:uid="{9CF71763-8E39-4E91-AFCE-6A56EE53A64A}">
      <formula1>"Otorgamiento,Renovación"</formula1>
    </dataValidation>
    <dataValidation allowBlank="1" showInputMessage="1" showErrorMessage="1" error="Formato fecha dd/mm/aaaa" sqref="E13 B14:F14" xr:uid="{E409E2FA-BC03-45BA-91B5-FA0BA5EC5C82}"/>
    <dataValidation allowBlank="1" showInputMessage="1" showErrorMessage="1" error="Ingrese solo números._x000a_Logitud 9 dIgitos." sqref="E9" xr:uid="{3E64E868-4C32-4AA8-B40D-7844A7C61B30}"/>
    <dataValidation allowBlank="1" showInputMessage="1" showErrorMessage="1" error="Ingrese solo números" sqref="B5:F5" xr:uid="{6E09C3EC-5CF4-4D0B-A315-4BF924917333}"/>
    <dataValidation type="whole" allowBlank="1" showInputMessage="1" showErrorMessage="1" error="Ingrese solo números._x000a_Logitud 9 dIgitos." sqref="F9" xr:uid="{364CA436-BF4C-4F70-AD52-CBEBD6CD8A22}">
      <formula1>0</formula1>
      <formula2>9</formula2>
    </dataValidation>
    <dataValidation type="date" allowBlank="1" showInputMessage="1" showErrorMessage="1" error="Formato fecha dd/mm/aaaa" sqref="B6:F6 B13:D13 F13" xr:uid="{196079C8-E24E-409D-98EE-370EF1B95553}">
      <formula1>36526</formula1>
      <formula2>49674</formula2>
    </dataValidation>
  </dataValidations>
  <printOptions horizontalCentered="1"/>
  <pageMargins left="0.31496062992125984" right="0.31496062992125984" top="1.1023622047244095" bottom="0.74803149606299213" header="0.31496062992125984" footer="0.31496062992125984"/>
  <pageSetup scale="65" fitToHeight="0" orientation="landscape" r:id="rId1"/>
  <headerFooter>
    <oddHeader>&amp;L&amp;G&amp;CPROCESO
INSPECCIÓN, VIGILANCIA Y CONTROL
INSTRUMENTO DE VERIFICACIÓN 
 LICENCIAS DE FUNCIONAMIENTO IAPAS&amp;RIN94.IVC
21/07/2026
Versión 1
Clasificación de la Información
CLASIFICADA</oddHeader>
    <oddFooter>&amp;C&amp;"Tempus Sans ITC,Normal"&amp;G</oddFooter>
  </headerFooter>
  <ignoredErrors>
    <ignoredError sqref="B5 D6:F12 E13 B6:B12" unlockedFormula="1"/>
  </ignoredErrors>
  <legacyDrawingHF r:id="rId2"/>
  <extLst>
    <ext xmlns:x14="http://schemas.microsoft.com/office/spreadsheetml/2009/9/main" uri="{78C0D931-6437-407d-A8EE-F0AAD7539E65}">
      <x14:conditionalFormattings>
        <x14:conditionalFormatting xmlns:xm="http://schemas.microsoft.com/office/excel/2006/main">
          <x14:cfRule type="dataBar" id="{F6216701-A61F-40B2-888F-6E6B42A1147F}">
            <x14:dataBar minLength="0" maxLength="100" gradient="0">
              <x14:cfvo type="num">
                <xm:f>0</xm:f>
              </x14:cfvo>
              <x14:cfvo type="num">
                <xm:f>1</xm:f>
              </x14:cfvo>
              <x14:negativeFillColor rgb="FFFF0000"/>
              <x14:axisColor rgb="FF000000"/>
            </x14:dataBar>
          </x14:cfRule>
          <xm:sqref>G33</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50584-4728-4035-AC25-1207CDAE45D4}">
  <sheetPr codeName="Hoja4">
    <tabColor theme="8" tint="0.59999389629810485"/>
    <pageSetUpPr fitToPage="1"/>
  </sheetPr>
  <dimension ref="A1:E20"/>
  <sheetViews>
    <sheetView zoomScaleNormal="100" workbookViewId="0">
      <selection activeCell="B18" sqref="B18:B22"/>
    </sheetView>
  </sheetViews>
  <sheetFormatPr baseColWidth="10" defaultColWidth="11.42578125" defaultRowHeight="15"/>
  <cols>
    <col min="1" max="1" width="30.42578125" style="18" bestFit="1" customWidth="1"/>
    <col min="2" max="3" width="32.140625" style="18" customWidth="1"/>
    <col min="4" max="4" width="3.140625" style="18" customWidth="1"/>
    <col min="5" max="5" width="100.140625" style="18" bestFit="1" customWidth="1"/>
    <col min="6" max="16384" width="11.42578125" style="18"/>
  </cols>
  <sheetData>
    <row r="1" spans="1:5" ht="15.75" thickBot="1"/>
    <row r="2" spans="1:5" ht="15.75" thickBot="1">
      <c r="A2" s="352" t="s">
        <v>80</v>
      </c>
      <c r="B2" s="353"/>
      <c r="C2" s="354"/>
    </row>
    <row r="3" spans="1:5" ht="15.75" thickBot="1">
      <c r="A3" s="21" t="s">
        <v>81</v>
      </c>
      <c r="B3" s="355"/>
      <c r="C3" s="356"/>
    </row>
    <row r="4" spans="1:5" ht="15.75" thickBot="1"/>
    <row r="5" spans="1:5" ht="15.75" thickBot="1">
      <c r="A5" s="19" t="s">
        <v>82</v>
      </c>
      <c r="B5" s="20" t="s">
        <v>83</v>
      </c>
      <c r="C5" s="22" t="s">
        <v>84</v>
      </c>
    </row>
    <row r="6" spans="1:5">
      <c r="A6" s="23" t="s">
        <v>85</v>
      </c>
      <c r="B6" s="47">
        <v>1000000</v>
      </c>
      <c r="C6" s="48">
        <v>1000000</v>
      </c>
    </row>
    <row r="7" spans="1:5">
      <c r="A7" s="24" t="s">
        <v>86</v>
      </c>
      <c r="B7" s="49">
        <v>200000</v>
      </c>
      <c r="C7" s="50">
        <v>200000</v>
      </c>
      <c r="E7" s="25"/>
    </row>
    <row r="8" spans="1:5">
      <c r="A8" s="24" t="s">
        <v>87</v>
      </c>
      <c r="B8" s="49">
        <v>150000</v>
      </c>
      <c r="C8" s="50">
        <v>150000</v>
      </c>
      <c r="E8" s="25"/>
    </row>
    <row r="9" spans="1:5">
      <c r="A9" s="24" t="s">
        <v>88</v>
      </c>
      <c r="B9" s="49">
        <v>350000</v>
      </c>
      <c r="C9" s="50">
        <v>350000</v>
      </c>
    </row>
    <row r="10" spans="1:5">
      <c r="A10" s="24" t="s">
        <v>89</v>
      </c>
      <c r="B10" s="49">
        <v>400000</v>
      </c>
      <c r="C10" s="50">
        <v>90000</v>
      </c>
    </row>
    <row r="11" spans="1:5">
      <c r="A11" s="24" t="s">
        <v>90</v>
      </c>
      <c r="B11" s="49">
        <v>650000</v>
      </c>
      <c r="C11" s="50">
        <v>650000</v>
      </c>
    </row>
    <row r="12" spans="1:5" ht="15.75" thickBot="1">
      <c r="A12" s="26" t="s">
        <v>91</v>
      </c>
      <c r="B12" s="51">
        <v>-120000</v>
      </c>
      <c r="C12" s="52">
        <v>75000</v>
      </c>
    </row>
    <row r="13" spans="1:5" ht="15.75" thickBot="1"/>
    <row r="14" spans="1:5" ht="15.75" thickBot="1">
      <c r="A14" s="27" t="s">
        <v>92</v>
      </c>
      <c r="B14" s="20" t="s">
        <v>83</v>
      </c>
      <c r="C14" s="22" t="s">
        <v>84</v>
      </c>
    </row>
    <row r="15" spans="1:5">
      <c r="A15" s="28" t="s">
        <v>93</v>
      </c>
      <c r="B15" s="29">
        <f>+B6-B9</f>
        <v>650000</v>
      </c>
      <c r="C15" s="30">
        <f>+C6-C9</f>
        <v>650000</v>
      </c>
      <c r="E15" s="31" t="s">
        <v>94</v>
      </c>
    </row>
    <row r="16" spans="1:5">
      <c r="A16" s="32" t="s">
        <v>95</v>
      </c>
      <c r="B16" s="33">
        <f>+B7-B10</f>
        <v>-200000</v>
      </c>
      <c r="C16" s="34">
        <f>+C7-C10</f>
        <v>110000</v>
      </c>
      <c r="E16" s="31" t="s">
        <v>96</v>
      </c>
    </row>
    <row r="17" spans="1:5">
      <c r="A17" s="32" t="s">
        <v>97</v>
      </c>
      <c r="B17" s="35">
        <f>+B8/B10</f>
        <v>0.375</v>
      </c>
      <c r="C17" s="36">
        <f>+C8/C10</f>
        <v>1.6666666666666667</v>
      </c>
      <c r="E17" s="31" t="s">
        <v>98</v>
      </c>
    </row>
    <row r="18" spans="1:5">
      <c r="A18" s="32" t="s">
        <v>99</v>
      </c>
      <c r="B18" s="35">
        <f>+B9/B6</f>
        <v>0.35</v>
      </c>
      <c r="C18" s="36">
        <f>+C9/C6</f>
        <v>0.35</v>
      </c>
      <c r="E18" s="31" t="s">
        <v>100</v>
      </c>
    </row>
    <row r="19" spans="1:5">
      <c r="A19" s="32" t="s">
        <v>101</v>
      </c>
      <c r="B19" s="35">
        <f>+B9/B11</f>
        <v>0.53846153846153844</v>
      </c>
      <c r="C19" s="36">
        <f>+C9/C11</f>
        <v>0.53846153846153844</v>
      </c>
      <c r="E19" s="31" t="s">
        <v>102</v>
      </c>
    </row>
    <row r="20" spans="1:5" ht="15.75" thickBot="1">
      <c r="A20" s="37" t="s">
        <v>103</v>
      </c>
      <c r="B20" s="38">
        <f>+B12/B11</f>
        <v>-0.18461538461538463</v>
      </c>
      <c r="C20" s="39">
        <f>+C12/C11</f>
        <v>0.11538461538461539</v>
      </c>
      <c r="E20" s="31" t="s">
        <v>104</v>
      </c>
    </row>
  </sheetData>
  <sheetProtection algorithmName="SHA-512" hashValue="6fFAG0dnetW0JgXJaiikV67e2JJQqzS/DcW3pdcgbU1aXxfnuIH10uEqJUWsioab39xhYwR5/fFsTZOVGCE5Hg==" saltValue="I814kKzXBYeWlBW3vDIMjw==" spinCount="100000" sheet="1" objects="1" scenarios="1"/>
  <mergeCells count="2">
    <mergeCell ref="A2:C2"/>
    <mergeCell ref="B3:C3"/>
  </mergeCells>
  <printOptions horizontalCentered="1"/>
  <pageMargins left="0.31496062992125984" right="0.31496062992125984" top="1.1023622047244095" bottom="0.74803149606299213" header="0.31496062992125984" footer="0.31496062992125984"/>
  <pageSetup scale="54" fitToHeight="0" orientation="landscape" r:id="rId1"/>
  <headerFooter>
    <oddHeader>&amp;L&amp;G&amp;CPROCESO
INSPECCIÓN, VIGILANCIA Y CONTROL
INSTRUMENTO DE VERIFICACIÓN 
 LICENCIAS DE FUNCIONAMIENTO IAPAS&amp;RIN94.IVC
21/07/2026
Versión 1
Clasificación de la Información
CLASIFICADA</oddHeader>
    <oddFooter>&amp;C&amp;"Tempus Sans ITC,Normal"&amp;G</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6677FE-C172-4BEC-85A9-591712F5A465}">
  <sheetPr codeName="Hoja5">
    <tabColor rgb="FF92D050"/>
    <pageSetUpPr fitToPage="1"/>
  </sheetPr>
  <dimension ref="A1:G78"/>
  <sheetViews>
    <sheetView zoomScaleNormal="100" zoomScaleSheetLayoutView="80" zoomScalePageLayoutView="55" workbookViewId="0">
      <selection activeCell="B18" sqref="B18:B22"/>
    </sheetView>
  </sheetViews>
  <sheetFormatPr baseColWidth="10" defaultColWidth="11.42578125" defaultRowHeight="15"/>
  <cols>
    <col min="1" max="1" width="30.85546875" style="3" customWidth="1"/>
    <col min="2" max="2" width="55.7109375" style="4" customWidth="1"/>
    <col min="3" max="3" width="12.28515625" style="100" customWidth="1"/>
    <col min="4" max="4" width="56.85546875" style="4" customWidth="1"/>
    <col min="5" max="5" width="17.140625" style="4" customWidth="1"/>
    <col min="6" max="6" width="40" style="6" customWidth="1"/>
    <col min="7" max="7" width="11.140625" style="6" customWidth="1"/>
    <col min="8" max="16384" width="11.42578125" style="1"/>
  </cols>
  <sheetData>
    <row r="1" spans="1:7" ht="17.25" customHeight="1" thickBot="1">
      <c r="A1" s="321" t="s">
        <v>172</v>
      </c>
      <c r="B1" s="322"/>
      <c r="C1" s="322"/>
      <c r="D1" s="322"/>
      <c r="E1" s="322"/>
      <c r="F1" s="323"/>
      <c r="G1" s="73"/>
    </row>
    <row r="2" spans="1:7" ht="17.25" customHeight="1" thickBot="1">
      <c r="A2" s="324" t="s">
        <v>0</v>
      </c>
      <c r="B2" s="325"/>
      <c r="C2" s="325"/>
      <c r="D2" s="325"/>
      <c r="E2" s="325"/>
      <c r="F2" s="326"/>
      <c r="G2" s="73"/>
    </row>
    <row r="3" spans="1:7" s="2" customFormat="1" ht="17.25" customHeight="1" thickBot="1">
      <c r="A3" s="327" t="s">
        <v>173</v>
      </c>
      <c r="B3" s="328"/>
      <c r="C3" s="328"/>
      <c r="D3" s="328"/>
      <c r="E3" s="328"/>
      <c r="F3" s="329"/>
      <c r="G3" s="74"/>
    </row>
    <row r="4" spans="1:7" s="2" customFormat="1" ht="17.25" customHeight="1" thickBot="1">
      <c r="A4" s="330" t="s">
        <v>174</v>
      </c>
      <c r="B4" s="331"/>
      <c r="C4" s="331"/>
      <c r="D4" s="331"/>
      <c r="E4" s="331"/>
      <c r="F4" s="332"/>
      <c r="G4" s="74"/>
    </row>
    <row r="5" spans="1:7" ht="19.899999999999999" customHeight="1">
      <c r="A5" s="72" t="s">
        <v>49</v>
      </c>
      <c r="B5" s="318"/>
      <c r="C5" s="319"/>
      <c r="D5" s="319"/>
      <c r="E5" s="319"/>
      <c r="F5" s="320"/>
      <c r="G5" s="77"/>
    </row>
    <row r="6" spans="1:7" ht="19.899999999999999" customHeight="1">
      <c r="A6" s="60" t="s">
        <v>50</v>
      </c>
      <c r="B6" s="303"/>
      <c r="C6" s="304"/>
      <c r="D6" s="298"/>
      <c r="E6" s="298"/>
      <c r="F6" s="299"/>
      <c r="G6" s="79"/>
    </row>
    <row r="7" spans="1:7" ht="19.899999999999999" customHeight="1">
      <c r="A7" s="132" t="s">
        <v>280</v>
      </c>
      <c r="B7" s="297"/>
      <c r="C7" s="298"/>
      <c r="D7" s="394"/>
      <c r="E7" s="97" t="s">
        <v>51</v>
      </c>
      <c r="F7" s="70"/>
      <c r="G7" s="77"/>
    </row>
    <row r="8" spans="1:7" ht="19.899999999999999" customHeight="1">
      <c r="A8" s="132" t="s">
        <v>52</v>
      </c>
      <c r="B8" s="297"/>
      <c r="C8" s="298"/>
      <c r="D8" s="298"/>
      <c r="E8" s="298"/>
      <c r="F8" s="299"/>
      <c r="G8" s="77"/>
    </row>
    <row r="9" spans="1:7" ht="19.899999999999999" customHeight="1">
      <c r="A9" s="132" t="s">
        <v>53</v>
      </c>
      <c r="B9" s="294"/>
      <c r="C9" s="295"/>
      <c r="D9" s="296"/>
      <c r="E9" s="97" t="s">
        <v>54</v>
      </c>
      <c r="F9" s="70"/>
      <c r="G9" s="77"/>
    </row>
    <row r="10" spans="1:7" ht="19.899999999999999" customHeight="1">
      <c r="A10" s="132" t="s">
        <v>289</v>
      </c>
      <c r="B10" s="297"/>
      <c r="C10" s="298"/>
      <c r="D10" s="298"/>
      <c r="E10" s="298"/>
      <c r="F10" s="299"/>
      <c r="G10" s="77"/>
    </row>
    <row r="11" spans="1:7" ht="19.899999999999999" customHeight="1">
      <c r="A11" s="132" t="s">
        <v>56</v>
      </c>
      <c r="B11" s="297"/>
      <c r="C11" s="298"/>
      <c r="D11" s="298"/>
      <c r="E11" s="298"/>
      <c r="F11" s="299"/>
      <c r="G11" s="77"/>
    </row>
    <row r="12" spans="1:7" ht="34.5" customHeight="1">
      <c r="A12" s="132" t="s">
        <v>57</v>
      </c>
      <c r="B12" s="297"/>
      <c r="C12" s="298"/>
      <c r="D12" s="298"/>
      <c r="E12" s="298"/>
      <c r="F12" s="299"/>
      <c r="G12" s="77"/>
    </row>
    <row r="13" spans="1:7" ht="34.9" customHeight="1">
      <c r="A13" s="388" t="s">
        <v>290</v>
      </c>
      <c r="B13" s="389"/>
      <c r="C13" s="128"/>
      <c r="D13" s="134" t="s">
        <v>253</v>
      </c>
      <c r="E13" s="128"/>
      <c r="F13" s="71"/>
      <c r="G13" s="77"/>
    </row>
    <row r="14" spans="1:7" s="125" customFormat="1" ht="21.6" customHeight="1">
      <c r="A14" s="392" t="s">
        <v>275</v>
      </c>
      <c r="B14" s="393"/>
      <c r="C14" s="133"/>
      <c r="D14" s="134" t="s">
        <v>276</v>
      </c>
      <c r="E14" s="133"/>
      <c r="F14" s="136" t="e">
        <f>E14/C14</f>
        <v>#DIV/0!</v>
      </c>
      <c r="G14" s="124"/>
    </row>
    <row r="15" spans="1:7" s="125" customFormat="1" ht="29.25" customHeight="1">
      <c r="A15" s="388" t="s">
        <v>281</v>
      </c>
      <c r="B15" s="389"/>
      <c r="C15" s="126"/>
      <c r="D15" s="134" t="s">
        <v>282</v>
      </c>
      <c r="E15" s="126"/>
      <c r="F15" s="136" t="e">
        <f t="shared" ref="F15:F16" si="0">E15*100/C15</f>
        <v>#DIV/0!</v>
      </c>
      <c r="G15" s="124"/>
    </row>
    <row r="16" spans="1:7" s="125" customFormat="1" ht="21.6" customHeight="1" thickBot="1">
      <c r="A16" s="390" t="s">
        <v>283</v>
      </c>
      <c r="B16" s="391"/>
      <c r="C16" s="137"/>
      <c r="D16" s="138" t="s">
        <v>279</v>
      </c>
      <c r="E16" s="137"/>
      <c r="F16" s="139" t="e">
        <f t="shared" si="0"/>
        <v>#DIV/0!</v>
      </c>
      <c r="G16" s="124"/>
    </row>
    <row r="17" spans="1:7" ht="17.25" thickBot="1">
      <c r="A17" s="135" t="s">
        <v>60</v>
      </c>
      <c r="B17" s="382" t="str">
        <f>+'1. Comp Legal'!B14</f>
        <v>Renovación</v>
      </c>
      <c r="C17" s="383"/>
      <c r="D17" s="383"/>
      <c r="E17" s="383"/>
      <c r="F17" s="384"/>
      <c r="G17" s="75"/>
    </row>
    <row r="18" spans="1:7" ht="16.5">
      <c r="A18" s="385" t="s">
        <v>105</v>
      </c>
      <c r="B18" s="386"/>
      <c r="C18" s="386"/>
      <c r="D18" s="386"/>
      <c r="E18" s="386"/>
      <c r="F18" s="387"/>
      <c r="G18" s="75"/>
    </row>
    <row r="19" spans="1:7" ht="34.5" customHeight="1">
      <c r="A19" s="290" t="s">
        <v>106</v>
      </c>
      <c r="B19" s="290" t="s">
        <v>63</v>
      </c>
      <c r="C19" s="290" t="s">
        <v>114</v>
      </c>
      <c r="D19" s="290" t="s">
        <v>64</v>
      </c>
      <c r="E19" s="290" t="s">
        <v>65</v>
      </c>
      <c r="F19" s="290" t="s">
        <v>66</v>
      </c>
      <c r="G19" s="381" t="s">
        <v>67</v>
      </c>
    </row>
    <row r="20" spans="1:7" ht="16.5" customHeight="1">
      <c r="A20" s="290"/>
      <c r="B20" s="290"/>
      <c r="C20" s="290"/>
      <c r="D20" s="290"/>
      <c r="E20" s="290"/>
      <c r="F20" s="290"/>
      <c r="G20" s="381"/>
    </row>
    <row r="21" spans="1:7" ht="16.5" customHeight="1">
      <c r="A21" s="290" t="s">
        <v>107</v>
      </c>
      <c r="B21" s="290"/>
      <c r="C21" s="290"/>
      <c r="D21" s="290"/>
      <c r="E21" s="290"/>
      <c r="F21" s="290"/>
      <c r="G21" s="88"/>
    </row>
    <row r="22" spans="1:7" ht="33">
      <c r="A22" s="357" t="s">
        <v>214</v>
      </c>
      <c r="B22" s="395" t="s">
        <v>215</v>
      </c>
      <c r="C22" s="129" t="s">
        <v>115</v>
      </c>
      <c r="D22" s="45" t="s">
        <v>216</v>
      </c>
      <c r="E22" s="58" t="s">
        <v>288</v>
      </c>
      <c r="F22" s="54"/>
      <c r="G22" s="89">
        <f>IF(AND($B$17="Otorgamiento",OR(E22="Cumple",E22="No aplica")),0.06,IF(AND($B$17="Renovación",OR(E22="Cumple",E22="No aplica")),0.06,0))</f>
        <v>0.06</v>
      </c>
    </row>
    <row r="23" spans="1:7" ht="33">
      <c r="A23" s="358"/>
      <c r="B23" s="395"/>
      <c r="C23" s="129" t="s">
        <v>116</v>
      </c>
      <c r="D23" s="45" t="s">
        <v>254</v>
      </c>
      <c r="E23" s="58" t="s">
        <v>68</v>
      </c>
      <c r="F23" s="54"/>
      <c r="G23" s="89">
        <f t="shared" ref="G23:G24" si="1">IF(AND($B$17="Otorgamiento",OR(E23="Cumple",E23="No aplica")),0.06,IF(AND($B$17="Renovación",OR(E23="Cumple",E23="No aplica")),0.06,0))</f>
        <v>0.06</v>
      </c>
    </row>
    <row r="24" spans="1:7" ht="82.5">
      <c r="A24" s="358"/>
      <c r="B24" s="395"/>
      <c r="C24" s="129" t="s">
        <v>117</v>
      </c>
      <c r="D24" s="45" t="s">
        <v>284</v>
      </c>
      <c r="E24" s="58" t="s">
        <v>68</v>
      </c>
      <c r="F24" s="54"/>
      <c r="G24" s="89">
        <f t="shared" si="1"/>
        <v>0.06</v>
      </c>
    </row>
    <row r="25" spans="1:7" ht="16.5">
      <c r="A25" s="359"/>
      <c r="B25" s="413" t="s">
        <v>69</v>
      </c>
      <c r="C25" s="413"/>
      <c r="D25" s="413"/>
      <c r="E25" s="120" t="str" cm="1">
        <f t="array" ref="E25">IF(OR(E22:E24="No cumple"),"No cumple",IF(G25=0%,"","Cumple"))</f>
        <v>Cumple</v>
      </c>
      <c r="F25" s="140"/>
      <c r="G25" s="116">
        <f>SUM(G22:G24)</f>
        <v>0.18</v>
      </c>
    </row>
    <row r="26" spans="1:7" ht="55.15" customHeight="1">
      <c r="A26" s="414" t="s">
        <v>259</v>
      </c>
      <c r="B26" s="417" t="s">
        <v>215</v>
      </c>
      <c r="C26" s="129" t="s">
        <v>258</v>
      </c>
      <c r="D26" s="131" t="s">
        <v>260</v>
      </c>
      <c r="E26" s="58" t="s">
        <v>68</v>
      </c>
      <c r="F26" s="54"/>
      <c r="G26" s="89">
        <f>IF(AND($B$17="Otorgamiento",OR(E26="Cumple",E26="No aplica")),0.02,IF(AND($B$17="Renovación",OR(E26="Cumple",E26="No aplica")),0.02,0))</f>
        <v>0.02</v>
      </c>
    </row>
    <row r="27" spans="1:7" ht="42" customHeight="1">
      <c r="A27" s="415"/>
      <c r="B27" s="418"/>
      <c r="C27" s="129" t="s">
        <v>119</v>
      </c>
      <c r="D27" s="131" t="s">
        <v>261</v>
      </c>
      <c r="E27" s="58" t="s">
        <v>68</v>
      </c>
      <c r="F27" s="54"/>
      <c r="G27" s="89">
        <f>IF(AND($B$17="Otorgamiento",OR(E27="Cumple",E27="No aplica")),0.02,IF(AND($B$17="Renovación",OR(E27="Cumple",E27="No aplica")),0.02,0))</f>
        <v>0.02</v>
      </c>
    </row>
    <row r="28" spans="1:7" ht="15" customHeight="1">
      <c r="A28" s="416"/>
      <c r="B28" s="413" t="s">
        <v>69</v>
      </c>
      <c r="C28" s="413"/>
      <c r="D28" s="413"/>
      <c r="E28" s="120" t="str" cm="1">
        <f t="array" ref="E28">IF(OR(E22:E24="No cumple"),"No cumple",IF(G28=0%,"","Cumple"))</f>
        <v>Cumple</v>
      </c>
      <c r="F28" s="140"/>
      <c r="G28" s="116">
        <f>SUM(G26:G27)</f>
        <v>0.04</v>
      </c>
    </row>
    <row r="29" spans="1:7" ht="55.5" customHeight="1">
      <c r="A29" s="357" t="s">
        <v>262</v>
      </c>
      <c r="B29" s="357" t="s">
        <v>215</v>
      </c>
      <c r="C29" s="129" t="s">
        <v>122</v>
      </c>
      <c r="D29" s="45" t="s">
        <v>285</v>
      </c>
      <c r="E29" s="58" t="s">
        <v>288</v>
      </c>
      <c r="F29" s="54"/>
      <c r="G29" s="89">
        <f t="shared" ref="G29:G30" si="2">IF(AND($B$17="Otorgamiento",OR(E29="Cumple",E29="No aplica")),0.06,IF(AND($B$17="Renovación",OR(E29="Cumple",E29="No aplica")),0.06,0))</f>
        <v>0.06</v>
      </c>
    </row>
    <row r="30" spans="1:7" ht="49.5">
      <c r="A30" s="358"/>
      <c r="B30" s="359"/>
      <c r="C30" s="129" t="s">
        <v>123</v>
      </c>
      <c r="D30" s="45" t="s">
        <v>255</v>
      </c>
      <c r="E30" s="58" t="s">
        <v>68</v>
      </c>
      <c r="F30" s="54"/>
      <c r="G30" s="89">
        <f t="shared" si="2"/>
        <v>0.06</v>
      </c>
    </row>
    <row r="31" spans="1:7" ht="16.5">
      <c r="A31" s="359"/>
      <c r="B31" s="413" t="s">
        <v>69</v>
      </c>
      <c r="C31" s="413"/>
      <c r="D31" s="413"/>
      <c r="E31" s="120" t="str" cm="1">
        <f t="array" ref="E31">IF(OR(E29:E30="No cumple"),"No cumple",IF(G31=0%,"","Cumple"))</f>
        <v>Cumple</v>
      </c>
      <c r="F31" s="140"/>
      <c r="G31" s="116">
        <f>SUM(G29:G30)</f>
        <v>0.12</v>
      </c>
    </row>
    <row r="32" spans="1:7" ht="115.5">
      <c r="A32" s="399" t="s">
        <v>263</v>
      </c>
      <c r="B32" s="130" t="s">
        <v>215</v>
      </c>
      <c r="C32" s="129" t="s">
        <v>134</v>
      </c>
      <c r="D32" s="45" t="s">
        <v>256</v>
      </c>
      <c r="E32" s="58" t="s">
        <v>288</v>
      </c>
      <c r="F32" s="54"/>
      <c r="G32" s="89">
        <f>IF(AND($B$17="Otorgamiento",OR(E32="Cumple",E32="No aplica")),0.06,IF(AND($B$17="Renovación",OR(E32="Cumple",E32="No aplica")),0.06,0))</f>
        <v>0.06</v>
      </c>
    </row>
    <row r="33" spans="1:7" ht="16.5" customHeight="1">
      <c r="A33" s="399"/>
      <c r="B33" s="413" t="s">
        <v>69</v>
      </c>
      <c r="C33" s="413"/>
      <c r="D33" s="413"/>
      <c r="E33" s="120" t="str" cm="1">
        <f t="array" ref="E33">IF(OR(E32:E32="No cumple"),"No cumple",IF(G33=0%,"","Cumple"))</f>
        <v>Cumple</v>
      </c>
      <c r="F33" s="140"/>
      <c r="G33" s="116">
        <f>SUM(G32:G32)</f>
        <v>0.06</v>
      </c>
    </row>
    <row r="34" spans="1:7" ht="49.5">
      <c r="A34" s="399" t="s">
        <v>264</v>
      </c>
      <c r="B34" s="357" t="s">
        <v>215</v>
      </c>
      <c r="C34" s="129" t="s">
        <v>138</v>
      </c>
      <c r="D34" s="45" t="s">
        <v>286</v>
      </c>
      <c r="E34" s="58" t="s">
        <v>68</v>
      </c>
      <c r="F34" s="54"/>
      <c r="G34" s="89">
        <f t="shared" ref="G34:G37" si="3">IF(AND($B$17="Otorgamiento",OR(E34="Cumple",E34="No aplica")),0.06,IF(AND($B$17="Renovación",OR(E34="Cumple",E34="No aplica")),0.06,0))</f>
        <v>0.06</v>
      </c>
    </row>
    <row r="35" spans="1:7" ht="66">
      <c r="A35" s="399"/>
      <c r="B35" s="358"/>
      <c r="C35" s="129" t="s">
        <v>139</v>
      </c>
      <c r="D35" s="45" t="s">
        <v>217</v>
      </c>
      <c r="E35" s="58" t="s">
        <v>68</v>
      </c>
      <c r="F35" s="54"/>
      <c r="G35" s="89">
        <f t="shared" si="3"/>
        <v>0.06</v>
      </c>
    </row>
    <row r="36" spans="1:7" ht="66">
      <c r="A36" s="399"/>
      <c r="B36" s="358"/>
      <c r="C36" s="129" t="s">
        <v>140</v>
      </c>
      <c r="D36" s="45" t="s">
        <v>287</v>
      </c>
      <c r="E36" s="58" t="s">
        <v>68</v>
      </c>
      <c r="F36" s="54"/>
      <c r="G36" s="89">
        <f t="shared" si="3"/>
        <v>0.06</v>
      </c>
    </row>
    <row r="37" spans="1:7" ht="49.15" customHeight="1">
      <c r="A37" s="399"/>
      <c r="B37" s="359"/>
      <c r="C37" s="129" t="s">
        <v>265</v>
      </c>
      <c r="D37" s="45" t="s">
        <v>277</v>
      </c>
      <c r="E37" s="58" t="s">
        <v>68</v>
      </c>
      <c r="F37" s="54"/>
      <c r="G37" s="89">
        <f t="shared" si="3"/>
        <v>0.06</v>
      </c>
    </row>
    <row r="38" spans="1:7" ht="16.5" customHeight="1">
      <c r="A38" s="399"/>
      <c r="B38" s="413" t="s">
        <v>69</v>
      </c>
      <c r="C38" s="413"/>
      <c r="D38" s="413"/>
      <c r="E38" s="120" t="str" cm="1">
        <f t="array" ref="E38">IF(OR(E34:E37="No cumple"),"No cumple",IF(G38=0%,"","Cumple"))</f>
        <v>Cumple</v>
      </c>
      <c r="F38" s="140"/>
      <c r="G38" s="116">
        <f>SUM(G34:G37)</f>
        <v>0.24</v>
      </c>
    </row>
    <row r="39" spans="1:7" ht="115.5">
      <c r="A39" s="399" t="s">
        <v>266</v>
      </c>
      <c r="B39" s="45" t="s">
        <v>215</v>
      </c>
      <c r="C39" s="129" t="s">
        <v>141</v>
      </c>
      <c r="D39" s="45" t="s">
        <v>257</v>
      </c>
      <c r="E39" s="58" t="s">
        <v>68</v>
      </c>
      <c r="F39" s="105"/>
      <c r="G39" s="89">
        <f>IF(AND($B$17="Otorgamiento",OR(E39="Cumple",E39="No aplica")),0.06,IF(AND($B$17="Renovación",OR(E39="Cumple",E39="No aplica")),0.06,0))</f>
        <v>0.06</v>
      </c>
    </row>
    <row r="40" spans="1:7" ht="16.5" customHeight="1">
      <c r="A40" s="399"/>
      <c r="B40" s="413" t="s">
        <v>69</v>
      </c>
      <c r="C40" s="413"/>
      <c r="D40" s="413"/>
      <c r="E40" s="120" t="str">
        <f>IF(OR(E39="No cumple"),"No cumple",IF(G40=0%,"","Cumple"))</f>
        <v>Cumple</v>
      </c>
      <c r="F40" s="140"/>
      <c r="G40" s="116">
        <f>SUM(G39)</f>
        <v>0.06</v>
      </c>
    </row>
    <row r="41" spans="1:7" ht="33">
      <c r="A41" s="357" t="s">
        <v>267</v>
      </c>
      <c r="B41" s="399" t="s">
        <v>215</v>
      </c>
      <c r="C41" s="129" t="s">
        <v>151</v>
      </c>
      <c r="D41" s="131" t="s">
        <v>278</v>
      </c>
      <c r="E41" s="58" t="s">
        <v>68</v>
      </c>
      <c r="F41" s="54"/>
      <c r="G41" s="89">
        <f t="shared" ref="G41:G43" si="4">IF(AND($B$17="Otorgamiento",OR(E41="Cumple",E41="No aplica")),0.06,IF(AND($B$17="Renovación",OR(E41="Cumple",E41="No aplica")),0.06,0))</f>
        <v>0.06</v>
      </c>
    </row>
    <row r="42" spans="1:7" ht="49.5">
      <c r="A42" s="358"/>
      <c r="B42" s="399"/>
      <c r="C42" s="129" t="s">
        <v>268</v>
      </c>
      <c r="D42" s="131" t="s">
        <v>269</v>
      </c>
      <c r="E42" s="58" t="s">
        <v>68</v>
      </c>
      <c r="F42" s="54"/>
      <c r="G42" s="89">
        <f t="shared" si="4"/>
        <v>0.06</v>
      </c>
    </row>
    <row r="43" spans="1:7" ht="49.5">
      <c r="A43" s="358"/>
      <c r="B43" s="399"/>
      <c r="C43" s="129">
        <v>7.3</v>
      </c>
      <c r="D43" s="131" t="s">
        <v>270</v>
      </c>
      <c r="E43" s="58" t="s">
        <v>68</v>
      </c>
      <c r="F43" s="54"/>
      <c r="G43" s="89">
        <f t="shared" si="4"/>
        <v>0.06</v>
      </c>
    </row>
    <row r="44" spans="1:7" ht="16.5">
      <c r="A44" s="359"/>
      <c r="B44" s="413" t="s">
        <v>69</v>
      </c>
      <c r="C44" s="413"/>
      <c r="D44" s="413"/>
      <c r="E44" s="120" t="str" cm="1">
        <f t="array" ref="E44">IF(OR(E41:E43="No cumple"),"No cumple",IF(G44=0%,"","Cumple"))</f>
        <v>Cumple</v>
      </c>
      <c r="F44" s="140"/>
      <c r="G44" s="116">
        <f>SUM(G41:G43)</f>
        <v>0.18</v>
      </c>
    </row>
    <row r="45" spans="1:7" ht="49.5" customHeight="1">
      <c r="A45" s="357" t="s">
        <v>271</v>
      </c>
      <c r="B45" s="417" t="s">
        <v>215</v>
      </c>
      <c r="C45" s="129" t="s">
        <v>152</v>
      </c>
      <c r="D45" s="131" t="s">
        <v>273</v>
      </c>
      <c r="E45" s="58" t="s">
        <v>68</v>
      </c>
      <c r="F45" s="54"/>
      <c r="G45" s="89">
        <f t="shared" ref="G45:G46" si="5">IF(AND($B$17="Otorgamiento",OR(E45="Cumple",E45="No aplica")),0.06,IF(AND($B$17="Renovación",OR(E45="Cumple",E45="No aplica")),0.06,0))</f>
        <v>0.06</v>
      </c>
    </row>
    <row r="46" spans="1:7" ht="49.5" customHeight="1">
      <c r="A46" s="358"/>
      <c r="B46" s="419"/>
      <c r="C46" s="129" t="s">
        <v>272</v>
      </c>
      <c r="D46" s="131" t="s">
        <v>274</v>
      </c>
      <c r="E46" s="58" t="s">
        <v>68</v>
      </c>
      <c r="F46" s="54"/>
      <c r="G46" s="89">
        <f t="shared" si="5"/>
        <v>0.06</v>
      </c>
    </row>
    <row r="47" spans="1:7" ht="17.25" thickBot="1">
      <c r="A47" s="123"/>
      <c r="B47" s="255" t="s">
        <v>69</v>
      </c>
      <c r="C47" s="255"/>
      <c r="D47" s="255"/>
      <c r="E47" s="120" t="str" cm="1">
        <f t="array" ref="E47">IF(OR(E45:E46="No cumple"),"No cumple",IF(G47=0%,"","Cumple"))</f>
        <v>Cumple</v>
      </c>
      <c r="F47" s="140"/>
      <c r="G47" s="121">
        <f>SUM(G45:G46)</f>
        <v>0.12</v>
      </c>
    </row>
    <row r="48" spans="1:7" ht="17.25" customHeight="1" thickBot="1">
      <c r="A48" s="396" t="s">
        <v>70</v>
      </c>
      <c r="B48" s="397"/>
      <c r="C48" s="397"/>
      <c r="D48" s="397"/>
      <c r="E48" s="397"/>
      <c r="F48" s="398"/>
      <c r="G48" s="127">
        <f>+G25+G28+G31+G33+G38+G40+G44+G47</f>
        <v>0.99999999999999989</v>
      </c>
    </row>
    <row r="49" spans="1:7" ht="85.5" customHeight="1">
      <c r="A49" s="400" t="s">
        <v>79</v>
      </c>
      <c r="B49" s="401"/>
      <c r="C49" s="401"/>
      <c r="D49" s="401"/>
      <c r="E49" s="401"/>
      <c r="F49" s="402"/>
      <c r="G49" s="77"/>
    </row>
    <row r="50" spans="1:7" ht="15" customHeight="1">
      <c r="A50" s="403"/>
      <c r="B50" s="404"/>
      <c r="C50" s="404"/>
      <c r="D50" s="404"/>
      <c r="E50" s="404"/>
      <c r="F50" s="405"/>
      <c r="G50" s="77"/>
    </row>
    <row r="51" spans="1:7" ht="15" customHeight="1">
      <c r="A51" s="403"/>
      <c r="B51" s="404"/>
      <c r="C51" s="404"/>
      <c r="D51" s="404"/>
      <c r="E51" s="404"/>
      <c r="F51" s="405"/>
      <c r="G51" s="77"/>
    </row>
    <row r="52" spans="1:7" ht="15" customHeight="1">
      <c r="A52" s="403"/>
      <c r="B52" s="404"/>
      <c r="C52" s="404"/>
      <c r="D52" s="404"/>
      <c r="E52" s="404"/>
      <c r="F52" s="405"/>
      <c r="G52" s="77"/>
    </row>
    <row r="53" spans="1:7" ht="15" customHeight="1">
      <c r="A53" s="403"/>
      <c r="B53" s="404"/>
      <c r="C53" s="404"/>
      <c r="D53" s="404"/>
      <c r="E53" s="404"/>
      <c r="F53" s="405"/>
      <c r="G53" s="77"/>
    </row>
    <row r="54" spans="1:7" ht="15" customHeight="1">
      <c r="A54" s="403"/>
      <c r="B54" s="404"/>
      <c r="C54" s="404"/>
      <c r="D54" s="404"/>
      <c r="E54" s="404"/>
      <c r="F54" s="405"/>
      <c r="G54" s="77"/>
    </row>
    <row r="55" spans="1:7" ht="15" customHeight="1">
      <c r="A55" s="403"/>
      <c r="B55" s="404"/>
      <c r="C55" s="404"/>
      <c r="D55" s="404"/>
      <c r="E55" s="404"/>
      <c r="F55" s="405"/>
      <c r="G55" s="77"/>
    </row>
    <row r="56" spans="1:7" ht="15" customHeight="1">
      <c r="A56" s="403"/>
      <c r="B56" s="404"/>
      <c r="C56" s="404"/>
      <c r="D56" s="404"/>
      <c r="E56" s="404"/>
      <c r="F56" s="405"/>
      <c r="G56" s="77"/>
    </row>
    <row r="57" spans="1:7" ht="15" customHeight="1">
      <c r="A57" s="403"/>
      <c r="B57" s="404"/>
      <c r="C57" s="404"/>
      <c r="D57" s="404"/>
      <c r="E57" s="404"/>
      <c r="F57" s="405"/>
      <c r="G57" s="77"/>
    </row>
    <row r="58" spans="1:7" ht="15" customHeight="1">
      <c r="A58" s="403"/>
      <c r="B58" s="404"/>
      <c r="C58" s="404"/>
      <c r="D58" s="404"/>
      <c r="E58" s="404"/>
      <c r="F58" s="405"/>
      <c r="G58" s="77"/>
    </row>
    <row r="59" spans="1:7" ht="15" customHeight="1">
      <c r="A59" s="403"/>
      <c r="B59" s="404"/>
      <c r="C59" s="404"/>
      <c r="D59" s="404"/>
      <c r="E59" s="404"/>
      <c r="F59" s="405"/>
      <c r="G59" s="77"/>
    </row>
    <row r="60" spans="1:7" ht="15" customHeight="1">
      <c r="A60" s="403"/>
      <c r="B60" s="404"/>
      <c r="C60" s="404"/>
      <c r="D60" s="404"/>
      <c r="E60" s="404"/>
      <c r="F60" s="405"/>
      <c r="G60" s="77"/>
    </row>
    <row r="61" spans="1:7" ht="15" customHeight="1">
      <c r="A61" s="403"/>
      <c r="B61" s="404"/>
      <c r="C61" s="404"/>
      <c r="D61" s="404"/>
      <c r="E61" s="404"/>
      <c r="F61" s="405"/>
      <c r="G61" s="77"/>
    </row>
    <row r="62" spans="1:7" ht="15" customHeight="1">
      <c r="A62" s="403"/>
      <c r="B62" s="404"/>
      <c r="C62" s="404"/>
      <c r="D62" s="404"/>
      <c r="E62" s="404"/>
      <c r="F62" s="405"/>
      <c r="G62" s="77"/>
    </row>
    <row r="63" spans="1:7" ht="15" customHeight="1">
      <c r="A63" s="403"/>
      <c r="B63" s="404"/>
      <c r="C63" s="404"/>
      <c r="D63" s="404"/>
      <c r="E63" s="404"/>
      <c r="F63" s="405"/>
      <c r="G63" s="77"/>
    </row>
    <row r="64" spans="1:7" ht="15" customHeight="1">
      <c r="A64" s="403"/>
      <c r="B64" s="404"/>
      <c r="C64" s="404"/>
      <c r="D64" s="404"/>
      <c r="E64" s="404"/>
      <c r="F64" s="405"/>
      <c r="G64" s="77"/>
    </row>
    <row r="65" spans="1:7" ht="15" customHeight="1">
      <c r="A65" s="403"/>
      <c r="B65" s="404"/>
      <c r="C65" s="404"/>
      <c r="D65" s="404"/>
      <c r="E65" s="404"/>
      <c r="F65" s="405"/>
      <c r="G65" s="77"/>
    </row>
    <row r="66" spans="1:7" ht="15" customHeight="1">
      <c r="A66" s="403"/>
      <c r="B66" s="404"/>
      <c r="C66" s="404"/>
      <c r="D66" s="404"/>
      <c r="E66" s="404"/>
      <c r="F66" s="405"/>
      <c r="G66" s="77"/>
    </row>
    <row r="67" spans="1:7" ht="15" customHeight="1">
      <c r="A67" s="403"/>
      <c r="B67" s="404"/>
      <c r="C67" s="404"/>
      <c r="D67" s="404"/>
      <c r="E67" s="404"/>
      <c r="F67" s="405"/>
      <c r="G67" s="77"/>
    </row>
    <row r="68" spans="1:7" ht="15" customHeight="1">
      <c r="A68" s="406"/>
      <c r="B68" s="407"/>
      <c r="C68" s="407"/>
      <c r="D68" s="407"/>
      <c r="E68" s="407"/>
      <c r="F68" s="408"/>
      <c r="G68" s="77"/>
    </row>
    <row r="69" spans="1:7" ht="17.25" customHeight="1" thickBot="1">
      <c r="A69" s="409" t="s">
        <v>72</v>
      </c>
      <c r="B69" s="410"/>
      <c r="C69" s="410"/>
      <c r="D69" s="410"/>
      <c r="E69" s="411"/>
      <c r="F69" s="412"/>
      <c r="G69" s="76"/>
    </row>
    <row r="70" spans="1:7" ht="17.25" thickBot="1">
      <c r="A70" s="369" t="s">
        <v>73</v>
      </c>
      <c r="B70" s="370"/>
      <c r="C70" s="371"/>
      <c r="D70" s="90" t="s">
        <v>74</v>
      </c>
      <c r="E70" s="375" t="s">
        <v>75</v>
      </c>
      <c r="F70" s="376"/>
      <c r="G70" s="84"/>
    </row>
    <row r="71" spans="1:7" ht="16.5">
      <c r="A71" s="366"/>
      <c r="B71" s="367"/>
      <c r="C71" s="368"/>
      <c r="D71" s="55"/>
      <c r="E71" s="377"/>
      <c r="F71" s="378"/>
      <c r="G71" s="85"/>
    </row>
    <row r="72" spans="1:7" ht="16.5">
      <c r="A72" s="363"/>
      <c r="B72" s="364"/>
      <c r="C72" s="365"/>
      <c r="D72" s="56"/>
      <c r="E72" s="377"/>
      <c r="F72" s="378"/>
      <c r="G72" s="85"/>
    </row>
    <row r="73" spans="1:7" ht="17.25" thickBot="1">
      <c r="A73" s="360"/>
      <c r="B73" s="361"/>
      <c r="C73" s="362"/>
      <c r="D73" s="57"/>
      <c r="E73" s="377"/>
      <c r="F73" s="378"/>
      <c r="G73" s="85"/>
    </row>
    <row r="74" spans="1:7" ht="17.25" customHeight="1" thickBot="1">
      <c r="A74" s="372" t="s">
        <v>113</v>
      </c>
      <c r="B74" s="373"/>
      <c r="C74" s="373"/>
      <c r="D74" s="373"/>
      <c r="E74" s="373"/>
      <c r="F74" s="374"/>
      <c r="G74" s="76"/>
    </row>
    <row r="75" spans="1:7" ht="17.25" thickBot="1">
      <c r="A75" s="369" t="s">
        <v>73</v>
      </c>
      <c r="B75" s="370"/>
      <c r="C75" s="371"/>
      <c r="D75" s="90" t="s">
        <v>74</v>
      </c>
      <c r="E75" s="375" t="s">
        <v>75</v>
      </c>
      <c r="F75" s="376"/>
      <c r="G75" s="86"/>
    </row>
    <row r="76" spans="1:7" ht="16.5">
      <c r="A76" s="366"/>
      <c r="B76" s="367"/>
      <c r="C76" s="368"/>
      <c r="D76" s="55"/>
      <c r="E76" s="377"/>
      <c r="F76" s="378"/>
      <c r="G76" s="87"/>
    </row>
    <row r="77" spans="1:7" ht="16.5">
      <c r="A77" s="363"/>
      <c r="B77" s="364"/>
      <c r="C77" s="365"/>
      <c r="D77" s="56"/>
      <c r="E77" s="377"/>
      <c r="F77" s="378"/>
      <c r="G77" s="87"/>
    </row>
    <row r="78" spans="1:7" ht="17.25" thickBot="1">
      <c r="A78" s="360"/>
      <c r="B78" s="361"/>
      <c r="C78" s="362"/>
      <c r="D78" s="57"/>
      <c r="E78" s="379"/>
      <c r="F78" s="380"/>
      <c r="G78" s="87"/>
    </row>
  </sheetData>
  <sheetProtection algorithmName="SHA-512" hashValue="qfsw301W2PSN9cHGvaaDsA6rbAxODcaXzEhy6lfLB+A1xHw8/jQMEub+YfErGX6bBwc/ShE18jY5qP3zh0uVMQ==" saltValue="HF/CpMqhW8QwOyN8HRau1A==" spinCount="100000" sheet="1" formatCells="0" formatColumns="0" formatRows="0" autoFilter="0"/>
  <autoFilter ref="A20:G51" xr:uid="{47A68971-74D6-4596-BC86-1E5C76D83494}"/>
  <mergeCells count="68">
    <mergeCell ref="B41:B43"/>
    <mergeCell ref="B47:D47"/>
    <mergeCell ref="B26:B27"/>
    <mergeCell ref="B45:B46"/>
    <mergeCell ref="B25:D25"/>
    <mergeCell ref="A26:A28"/>
    <mergeCell ref="B28:D28"/>
    <mergeCell ref="B31:D31"/>
    <mergeCell ref="A32:A33"/>
    <mergeCell ref="B33:D33"/>
    <mergeCell ref="B29:B30"/>
    <mergeCell ref="B22:B24"/>
    <mergeCell ref="A48:F48"/>
    <mergeCell ref="E71:F71"/>
    <mergeCell ref="E72:F72"/>
    <mergeCell ref="A39:A40"/>
    <mergeCell ref="A49:F68"/>
    <mergeCell ref="A69:F69"/>
    <mergeCell ref="E70:F70"/>
    <mergeCell ref="A34:A38"/>
    <mergeCell ref="B38:D38"/>
    <mergeCell ref="B34:B37"/>
    <mergeCell ref="A45:A46"/>
    <mergeCell ref="B40:D40"/>
    <mergeCell ref="A22:A25"/>
    <mergeCell ref="B44:D44"/>
    <mergeCell ref="A41:A44"/>
    <mergeCell ref="B6:F6"/>
    <mergeCell ref="B7:D7"/>
    <mergeCell ref="B8:F8"/>
    <mergeCell ref="B9:D9"/>
    <mergeCell ref="B10:F10"/>
    <mergeCell ref="A1:F1"/>
    <mergeCell ref="A2:F2"/>
    <mergeCell ref="A3:F3"/>
    <mergeCell ref="A4:F4"/>
    <mergeCell ref="B5:F5"/>
    <mergeCell ref="B11:F11"/>
    <mergeCell ref="B12:F12"/>
    <mergeCell ref="B17:F17"/>
    <mergeCell ref="A18:F18"/>
    <mergeCell ref="A13:B13"/>
    <mergeCell ref="A16:B16"/>
    <mergeCell ref="A15:B15"/>
    <mergeCell ref="A14:B14"/>
    <mergeCell ref="G19:G20"/>
    <mergeCell ref="A19:A20"/>
    <mergeCell ref="B19:B20"/>
    <mergeCell ref="C19:C20"/>
    <mergeCell ref="D19:D20"/>
    <mergeCell ref="E19:E20"/>
    <mergeCell ref="F19:F20"/>
    <mergeCell ref="A21:F21"/>
    <mergeCell ref="A29:A31"/>
    <mergeCell ref="A78:C78"/>
    <mergeCell ref="A77:C77"/>
    <mergeCell ref="A76:C76"/>
    <mergeCell ref="A75:C75"/>
    <mergeCell ref="A73:C73"/>
    <mergeCell ref="A74:F74"/>
    <mergeCell ref="E75:F75"/>
    <mergeCell ref="E76:F76"/>
    <mergeCell ref="E77:F77"/>
    <mergeCell ref="E78:F78"/>
    <mergeCell ref="E73:F73"/>
    <mergeCell ref="A72:C72"/>
    <mergeCell ref="A71:C71"/>
    <mergeCell ref="A70:C70"/>
  </mergeCells>
  <phoneticPr fontId="24" type="noConversion"/>
  <conditionalFormatting sqref="A26">
    <cfRule type="expression" dxfId="18" priority="5">
      <formula>$B$17="Otorgamiento"</formula>
    </cfRule>
    <cfRule type="expression" dxfId="17" priority="6">
      <formula>$B$17="Otorgamiento"</formula>
    </cfRule>
  </conditionalFormatting>
  <conditionalFormatting sqref="A34:D34 F34:F37 A35:A37 C35:D37 A38:G38 A39:D39 F39 A41 B41:D43 F41:F43 A45:D45 F45:F46 A46:C46 A47:G47">
    <cfRule type="expression" dxfId="16" priority="11">
      <formula>$B$17="Otorgamiento"</formula>
    </cfRule>
  </conditionalFormatting>
  <conditionalFormatting sqref="A34:D34 F34:F37 A35:A37 C35:D37 A38:G38 A39:D39 F39 A40:G40 A41:D41 F41:F43 B42:D43 B44:G44 A45:D45 F45:F46 A46:C46 A47:G47">
    <cfRule type="expression" dxfId="15" priority="8">
      <formula>$B$17="Otorgamiento"</formula>
    </cfRule>
  </conditionalFormatting>
  <conditionalFormatting sqref="D26:D27">
    <cfRule type="expression" dxfId="14" priority="3">
      <formula>$B$17="Otorgamiento"</formula>
    </cfRule>
    <cfRule type="expression" dxfId="13" priority="4">
      <formula>$B$17="Otorgamiento"</formula>
    </cfRule>
  </conditionalFormatting>
  <conditionalFormatting sqref="D46">
    <cfRule type="expression" dxfId="12" priority="1">
      <formula>$B$16="Otorgamiento"</formula>
    </cfRule>
    <cfRule type="expression" dxfId="11" priority="2">
      <formula>$B$16="Otorgamiento"</formula>
    </cfRule>
  </conditionalFormatting>
  <conditionalFormatting sqref="G48">
    <cfRule type="cellIs" dxfId="10" priority="7" operator="equal">
      <formula>1</formula>
    </cfRule>
  </conditionalFormatting>
  <dataValidations count="12">
    <dataValidation type="whole" allowBlank="1" showInputMessage="1" showErrorMessage="1" error="Ingrese solo números" sqref="G5" xr:uid="{35F53957-FC52-4F3B-AA7E-FA8CC24E9513}">
      <formula1>1</formula1>
      <formula2>999999999</formula2>
    </dataValidation>
    <dataValidation type="date" allowBlank="1" showInputMessage="1" showErrorMessage="1" error="Formato fecha dd/mm/aaaa" sqref="G6" xr:uid="{D37E15FC-7F8B-4634-9F92-495050D2B97E}">
      <formula1>40179</formula1>
      <formula2>46022</formula2>
    </dataValidation>
    <dataValidation type="date" allowBlank="1" showInputMessage="1" showErrorMessage="1" error="Formato fecha dd/mm/aaaa" sqref="G13:G16" xr:uid="{BF392DA5-0135-4AC3-B9D5-33B654E2CA39}">
      <formula1>45292</formula1>
      <formula2>46022</formula2>
    </dataValidation>
    <dataValidation type="textLength" allowBlank="1" showInputMessage="1" showErrorMessage="1" sqref="B8:G8 B11:G12" xr:uid="{A6D0C804-8DBE-4D02-81A1-49B8A47F98E0}">
      <formula1>2</formula1>
      <formula2>250</formula2>
    </dataValidation>
    <dataValidation type="whole" allowBlank="1" showInputMessage="1" showErrorMessage="1" error="Ingrese solo números._x000a_Logitud 9 dIgitos." sqref="G9 B9:C9" xr:uid="{5E866878-6356-4698-8A55-347B765FFD14}">
      <formula1>111111111</formula1>
      <formula2>999999999</formula2>
    </dataValidation>
    <dataValidation type="list" allowBlank="1" showInputMessage="1" showErrorMessage="1" error="Formato fecha dd/mm/aaaa" sqref="G17" xr:uid="{2B0000A9-E461-4E9A-ABFC-2204826FBF4E}">
      <formula1>"Otorgamiento,Renovación"</formula1>
    </dataValidation>
    <dataValidation type="whole" allowBlank="1" showInputMessage="1" showErrorMessage="1" error="Ingrese solo números._x000a_Logitud 9 dIgitos." sqref="F9" xr:uid="{61C95339-6944-4F4D-B0A0-D8764D308A77}">
      <formula1>0</formula1>
      <formula2>9</formula2>
    </dataValidation>
    <dataValidation allowBlank="1" showInputMessage="1" showErrorMessage="1" error="Ingrese solo números" sqref="B5:F5" xr:uid="{E726E410-611D-4617-84DC-697D4CF968AA}"/>
    <dataValidation allowBlank="1" showInputMessage="1" showErrorMessage="1" error="Ingrese solo números._x000a_Logitud 9 dIgitos." sqref="E9" xr:uid="{240E94E5-6525-46E6-AECF-29487CB52BC2}"/>
    <dataValidation allowBlank="1" showInputMessage="1" showErrorMessage="1" error="Formato fecha dd/mm/aaaa" sqref="B17:F17 D13 E15:E16" xr:uid="{4F0D6456-906A-4C67-AAB1-12392411C30B}"/>
    <dataValidation type="date" allowBlank="1" showInputMessage="1" showErrorMessage="1" error="Formato fecha dd/mm/aaaa" sqref="B6:F6 C15:C16 F13 B13:C13" xr:uid="{38DE6079-CE12-4571-AA0D-E569E4598D6D}">
      <formula1>36526</formula1>
      <formula2>49674</formula2>
    </dataValidation>
    <dataValidation type="list" allowBlank="1" showInputMessage="1" showErrorMessage="1" sqref="E22:E24 E26:E27 E29:E30 E32 E34:E37 E39 E41:E43 E45:E46" xr:uid="{664C91F1-9CE9-4744-8729-EECA172D2173}">
      <formula1>"Cumple,No cumple,No aplica"</formula1>
    </dataValidation>
  </dataValidations>
  <printOptions horizontalCentered="1"/>
  <pageMargins left="0.31496062992125984" right="0.31496062992125984" top="1.1023622047244095" bottom="0.74803149606299213" header="0.31496062992125984" footer="0.31496062992125984"/>
  <pageSetup scale="62" fitToHeight="0" orientation="landscape" r:id="rId1"/>
  <headerFooter>
    <oddHeader>&amp;L&amp;G&amp;CPROCESO
INSPECCIÓN, VIGILANCIA Y CONTROL
INSTRUMENTO DE VERIFICACIÓN 
 LICENCIAS DE FUNCIONAMIENTO IAPAS&amp;RIN94.IVC
21/07/2026
Versión 1
Clasificación de la Información
CLASIFICADA</oddHeader>
    <oddFooter>&amp;C&amp;"Tempus Sans ITC,Normal"&amp;G</oddFooter>
  </headerFooter>
  <ignoredErrors>
    <ignoredError sqref="E7 E9" unlockedFormula="1"/>
  </ignoredErrors>
  <legacyDrawing r:id="rId2"/>
  <legacyDrawingHF r:id="rId3"/>
  <extLst>
    <ext xmlns:x14="http://schemas.microsoft.com/office/spreadsheetml/2009/9/main" uri="{CCE6A557-97BC-4b89-ADB6-D9C93CAAB3DF}">
      <x14:dataValidations xmlns:xm="http://schemas.microsoft.com/office/excel/2006/main" count="1">
        <x14:dataValidation type="list" allowBlank="1" showInputMessage="1" showErrorMessage="1" xr:uid="{89539021-7A6D-4746-88DF-57D90829CDCE}">
          <x14:formula1>
            <xm:f>'0. Instrucciones'!$A$41:$A$73</xm:f>
          </x14:formula1>
          <xm:sqref>G7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874F20-9665-4581-ACA1-41DC136DE09C}">
  <sheetPr codeName="Hoja6">
    <tabColor rgb="FF00B0F0"/>
    <pageSetUpPr fitToPage="1"/>
  </sheetPr>
  <dimension ref="A1:G49"/>
  <sheetViews>
    <sheetView zoomScaleNormal="100" zoomScaleSheetLayoutView="80" zoomScalePageLayoutView="55" workbookViewId="0">
      <selection activeCell="B18" sqref="B18:B22"/>
    </sheetView>
  </sheetViews>
  <sheetFormatPr baseColWidth="10" defaultColWidth="11.42578125" defaultRowHeight="15"/>
  <cols>
    <col min="1" max="1" width="29" style="3" customWidth="1"/>
    <col min="2" max="2" width="42.140625" style="4" customWidth="1"/>
    <col min="3" max="3" width="5.5703125" style="100" customWidth="1"/>
    <col min="4" max="4" width="52.42578125" style="4" customWidth="1"/>
    <col min="5" max="5" width="14.85546875" style="4" customWidth="1"/>
    <col min="6" max="6" width="43.28515625" style="6" customWidth="1"/>
    <col min="7" max="7" width="9.5703125" style="6" customWidth="1"/>
    <col min="8" max="16384" width="11.42578125" style="1"/>
  </cols>
  <sheetData>
    <row r="1" spans="1:7" ht="17.25" customHeight="1" thickBot="1">
      <c r="A1" s="321" t="s">
        <v>172</v>
      </c>
      <c r="B1" s="322"/>
      <c r="C1" s="322"/>
      <c r="D1" s="322"/>
      <c r="E1" s="322"/>
      <c r="F1" s="323"/>
      <c r="G1" s="73"/>
    </row>
    <row r="2" spans="1:7" ht="17.25" customHeight="1" thickBot="1">
      <c r="A2" s="324" t="s">
        <v>0</v>
      </c>
      <c r="B2" s="325"/>
      <c r="C2" s="325"/>
      <c r="D2" s="325"/>
      <c r="E2" s="325"/>
      <c r="F2" s="326"/>
      <c r="G2" s="73"/>
    </row>
    <row r="3" spans="1:7" s="2" customFormat="1" ht="17.25" customHeight="1" thickBot="1">
      <c r="A3" s="327" t="s">
        <v>173</v>
      </c>
      <c r="B3" s="328"/>
      <c r="C3" s="328"/>
      <c r="D3" s="328"/>
      <c r="E3" s="328"/>
      <c r="F3" s="329"/>
      <c r="G3" s="74"/>
    </row>
    <row r="4" spans="1:7" s="2" customFormat="1" ht="17.25" customHeight="1" thickBot="1">
      <c r="A4" s="330" t="s">
        <v>174</v>
      </c>
      <c r="B4" s="331"/>
      <c r="C4" s="331"/>
      <c r="D4" s="331"/>
      <c r="E4" s="331"/>
      <c r="F4" s="332"/>
      <c r="G4" s="74"/>
    </row>
    <row r="5" spans="1:7" ht="16.5">
      <c r="A5" s="72" t="s">
        <v>49</v>
      </c>
      <c r="B5" s="343">
        <f>+'1. Comp Legal'!B5</f>
        <v>0</v>
      </c>
      <c r="C5" s="344"/>
      <c r="D5" s="344"/>
      <c r="E5" s="344"/>
      <c r="F5" s="345"/>
      <c r="G5" s="77"/>
    </row>
    <row r="6" spans="1:7" ht="16.5">
      <c r="A6" s="60" t="s">
        <v>50</v>
      </c>
      <c r="B6" s="346">
        <f>+'1. Comp Legal'!B6</f>
        <v>0</v>
      </c>
      <c r="C6" s="347"/>
      <c r="D6" s="341"/>
      <c r="E6" s="341"/>
      <c r="F6" s="342"/>
      <c r="G6" s="79"/>
    </row>
    <row r="7" spans="1:7" ht="33">
      <c r="A7" s="60" t="s">
        <v>280</v>
      </c>
      <c r="B7" s="340">
        <f>+'1. Comp Legal'!B7</f>
        <v>0</v>
      </c>
      <c r="C7" s="341"/>
      <c r="D7" s="348"/>
      <c r="E7" s="97" t="s">
        <v>51</v>
      </c>
      <c r="F7" s="98">
        <f>+'1. Comp Legal'!F7</f>
        <v>0</v>
      </c>
      <c r="G7" s="77"/>
    </row>
    <row r="8" spans="1:7" ht="16.5">
      <c r="A8" s="60" t="s">
        <v>52</v>
      </c>
      <c r="B8" s="340">
        <f>+'1. Comp Legal'!B8</f>
        <v>0</v>
      </c>
      <c r="C8" s="341"/>
      <c r="D8" s="341"/>
      <c r="E8" s="341"/>
      <c r="F8" s="342"/>
      <c r="G8" s="77"/>
    </row>
    <row r="9" spans="1:7" ht="16.5">
      <c r="A9" s="60" t="s">
        <v>53</v>
      </c>
      <c r="B9" s="349">
        <f>+'1. Comp Legal'!B9</f>
        <v>0</v>
      </c>
      <c r="C9" s="350"/>
      <c r="D9" s="351"/>
      <c r="E9" s="97" t="s">
        <v>54</v>
      </c>
      <c r="F9" s="98">
        <f>+'1. Comp Legal'!F9</f>
        <v>0</v>
      </c>
      <c r="G9" s="77"/>
    </row>
    <row r="10" spans="1:7" ht="16.5">
      <c r="A10" s="60" t="s">
        <v>55</v>
      </c>
      <c r="B10" s="340">
        <f>+'1. Comp Legal'!B10</f>
        <v>0</v>
      </c>
      <c r="C10" s="341"/>
      <c r="D10" s="341"/>
      <c r="E10" s="341"/>
      <c r="F10" s="342"/>
      <c r="G10" s="77"/>
    </row>
    <row r="11" spans="1:7" ht="16.5">
      <c r="A11" s="60" t="s">
        <v>56</v>
      </c>
      <c r="B11" s="340">
        <f>+'1. Comp Legal'!B11</f>
        <v>0</v>
      </c>
      <c r="C11" s="341"/>
      <c r="D11" s="341"/>
      <c r="E11" s="341"/>
      <c r="F11" s="342"/>
      <c r="G11" s="77"/>
    </row>
    <row r="12" spans="1:7" ht="35.25" customHeight="1">
      <c r="A12" s="60" t="s">
        <v>57</v>
      </c>
      <c r="B12" s="340">
        <f>+'1. Comp Legal'!B12</f>
        <v>0</v>
      </c>
      <c r="C12" s="341"/>
      <c r="D12" s="341"/>
      <c r="E12" s="341"/>
      <c r="F12" s="342"/>
      <c r="G12" s="77"/>
    </row>
    <row r="13" spans="1:7" ht="66">
      <c r="A13" s="60" t="s">
        <v>58</v>
      </c>
      <c r="B13" s="303"/>
      <c r="C13" s="304"/>
      <c r="D13" s="305"/>
      <c r="E13" s="97" t="s">
        <v>59</v>
      </c>
      <c r="F13" s="71"/>
      <c r="G13" s="77"/>
    </row>
    <row r="14" spans="1:7" ht="17.25" thickBot="1">
      <c r="A14" s="59" t="s">
        <v>60</v>
      </c>
      <c r="B14" s="336" t="str">
        <f>+'1. Comp Legal'!B14</f>
        <v>Renovación</v>
      </c>
      <c r="C14" s="337"/>
      <c r="D14" s="337"/>
      <c r="E14" s="337"/>
      <c r="F14" s="338"/>
      <c r="G14" s="75"/>
    </row>
    <row r="15" spans="1:7" ht="16.5" customHeight="1">
      <c r="A15" s="306" t="s">
        <v>108</v>
      </c>
      <c r="B15" s="307"/>
      <c r="C15" s="307"/>
      <c r="D15" s="307"/>
      <c r="E15" s="308"/>
      <c r="F15" s="309"/>
      <c r="G15" s="75"/>
    </row>
    <row r="16" spans="1:7" ht="34.5" customHeight="1">
      <c r="A16" s="313" t="s">
        <v>62</v>
      </c>
      <c r="B16" s="290" t="s">
        <v>63</v>
      </c>
      <c r="C16" s="290"/>
      <c r="D16" s="290" t="s">
        <v>64</v>
      </c>
      <c r="E16" s="287" t="s">
        <v>65</v>
      </c>
      <c r="F16" s="317" t="s">
        <v>66</v>
      </c>
      <c r="G16" s="286" t="s">
        <v>67</v>
      </c>
    </row>
    <row r="17" spans="1:7" ht="16.5" customHeight="1">
      <c r="A17" s="314"/>
      <c r="B17" s="290"/>
      <c r="C17" s="290"/>
      <c r="D17" s="290"/>
      <c r="E17" s="315"/>
      <c r="F17" s="317"/>
      <c r="G17" s="433"/>
    </row>
    <row r="18" spans="1:7" ht="165">
      <c r="A18" s="256" t="s">
        <v>231</v>
      </c>
      <c r="B18" s="40" t="s">
        <v>219</v>
      </c>
      <c r="C18" s="101" t="s">
        <v>115</v>
      </c>
      <c r="D18" s="43" t="s">
        <v>232</v>
      </c>
      <c r="E18" s="41" t="s">
        <v>68</v>
      </c>
      <c r="F18" s="69"/>
      <c r="G18" s="65">
        <f>IF($B$14="Otorgamiento",0,IF(E18="Cumple",0.1,0))</f>
        <v>0.1</v>
      </c>
    </row>
    <row r="19" spans="1:7" ht="16.5">
      <c r="A19" s="258"/>
      <c r="B19" s="255" t="s">
        <v>69</v>
      </c>
      <c r="C19" s="255"/>
      <c r="D19" s="255"/>
      <c r="E19" s="119" t="str" cm="1">
        <f t="array" ref="E19">IF(OR(E18:E18="No cumple"),"No cumple",IF(OR(E18:E18="No aplica"),"No aplica",IF(G19=0%,"","Cumple")))</f>
        <v>Cumple</v>
      </c>
      <c r="F19" s="122"/>
      <c r="G19" s="116">
        <f>SUM(G18:G18)</f>
        <v>0.1</v>
      </c>
    </row>
    <row r="20" spans="1:7" ht="165">
      <c r="A20" s="256" t="s">
        <v>234</v>
      </c>
      <c r="B20" s="40" t="s">
        <v>219</v>
      </c>
      <c r="C20" s="101" t="s">
        <v>118</v>
      </c>
      <c r="D20" s="43" t="s">
        <v>233</v>
      </c>
      <c r="E20" s="41" t="s">
        <v>68</v>
      </c>
      <c r="F20" s="69"/>
      <c r="G20" s="65">
        <f>IF($B$14="Otorgamiento",0,IF(E20="Cumple",0.05,0))</f>
        <v>0.05</v>
      </c>
    </row>
    <row r="21" spans="1:7" ht="16.5">
      <c r="A21" s="258"/>
      <c r="B21" s="255" t="s">
        <v>69</v>
      </c>
      <c r="C21" s="255"/>
      <c r="D21" s="255"/>
      <c r="E21" s="119" t="str" cm="1">
        <f t="array" ref="E21">IF(OR(E20:E20="No cumple"),"No cumple",IF(OR(E20:E20="No aplica"),"No aplica",IF(G21=0%,"","Cumple")))</f>
        <v>Cumple</v>
      </c>
      <c r="F21" s="122"/>
      <c r="G21" s="116">
        <f>SUM(G20:G20)</f>
        <v>0.05</v>
      </c>
    </row>
    <row r="22" spans="1:7" ht="132">
      <c r="A22" s="256" t="s">
        <v>235</v>
      </c>
      <c r="B22" s="430" t="s">
        <v>219</v>
      </c>
      <c r="C22" s="101" t="s">
        <v>122</v>
      </c>
      <c r="D22" s="43" t="s">
        <v>236</v>
      </c>
      <c r="E22" s="41" t="s">
        <v>68</v>
      </c>
      <c r="F22" s="69"/>
      <c r="G22" s="65">
        <f>IF($B$14="Otorgamiento",0,IF(E22="Cumple",0.05,0))</f>
        <v>0.05</v>
      </c>
    </row>
    <row r="23" spans="1:7" ht="148.5">
      <c r="A23" s="257"/>
      <c r="B23" s="431"/>
      <c r="C23" s="101" t="s">
        <v>123</v>
      </c>
      <c r="D23" s="43" t="s">
        <v>237</v>
      </c>
      <c r="E23" s="41" t="s">
        <v>68</v>
      </c>
      <c r="F23" s="69"/>
      <c r="G23" s="65">
        <f t="shared" ref="G23:G33" si="0">IF($B$14="Otorgamiento",0,IF(E23="Cumple",0.05,0))</f>
        <v>0.05</v>
      </c>
    </row>
    <row r="24" spans="1:7" ht="99">
      <c r="A24" s="257"/>
      <c r="B24" s="431"/>
      <c r="C24" s="101" t="s">
        <v>124</v>
      </c>
      <c r="D24" s="43" t="s">
        <v>238</v>
      </c>
      <c r="E24" s="41" t="s">
        <v>68</v>
      </c>
      <c r="F24" s="69"/>
      <c r="G24" s="65">
        <f t="shared" si="0"/>
        <v>0.05</v>
      </c>
    </row>
    <row r="25" spans="1:7" ht="82.5">
      <c r="A25" s="257"/>
      <c r="B25" s="431"/>
      <c r="C25" s="101" t="s">
        <v>125</v>
      </c>
      <c r="D25" s="43" t="s">
        <v>239</v>
      </c>
      <c r="E25" s="41" t="s">
        <v>68</v>
      </c>
      <c r="F25" s="69"/>
      <c r="G25" s="65">
        <f t="shared" si="0"/>
        <v>0.05</v>
      </c>
    </row>
    <row r="26" spans="1:7" ht="82.5">
      <c r="A26" s="257"/>
      <c r="B26" s="431"/>
      <c r="C26" s="101" t="s">
        <v>126</v>
      </c>
      <c r="D26" s="43" t="s">
        <v>240</v>
      </c>
      <c r="E26" s="41" t="s">
        <v>68</v>
      </c>
      <c r="F26" s="69"/>
      <c r="G26" s="65">
        <f t="shared" si="0"/>
        <v>0.05</v>
      </c>
    </row>
    <row r="27" spans="1:7" ht="66">
      <c r="A27" s="257"/>
      <c r="B27" s="431"/>
      <c r="C27" s="101" t="s">
        <v>127</v>
      </c>
      <c r="D27" s="43" t="s">
        <v>242</v>
      </c>
      <c r="E27" s="41" t="s">
        <v>68</v>
      </c>
      <c r="F27" s="69"/>
      <c r="G27" s="65">
        <f t="shared" si="0"/>
        <v>0.05</v>
      </c>
    </row>
    <row r="28" spans="1:7" ht="82.5">
      <c r="A28" s="257"/>
      <c r="B28" s="431"/>
      <c r="C28" s="101" t="s">
        <v>128</v>
      </c>
      <c r="D28" s="43" t="s">
        <v>241</v>
      </c>
      <c r="E28" s="41" t="s">
        <v>68</v>
      </c>
      <c r="F28" s="69"/>
      <c r="G28" s="65">
        <f t="shared" si="0"/>
        <v>0.05</v>
      </c>
    </row>
    <row r="29" spans="1:7" ht="66">
      <c r="A29" s="257"/>
      <c r="B29" s="431"/>
      <c r="C29" s="101" t="s">
        <v>129</v>
      </c>
      <c r="D29" s="43" t="s">
        <v>243</v>
      </c>
      <c r="E29" s="41" t="s">
        <v>68</v>
      </c>
      <c r="F29" s="69"/>
      <c r="G29" s="65">
        <f t="shared" si="0"/>
        <v>0.05</v>
      </c>
    </row>
    <row r="30" spans="1:7" ht="99">
      <c r="A30" s="257"/>
      <c r="B30" s="431"/>
      <c r="C30" s="101" t="s">
        <v>130</v>
      </c>
      <c r="D30" s="43" t="s">
        <v>244</v>
      </c>
      <c r="E30" s="41" t="s">
        <v>68</v>
      </c>
      <c r="F30" s="69"/>
      <c r="G30" s="65">
        <f t="shared" si="0"/>
        <v>0.05</v>
      </c>
    </row>
    <row r="31" spans="1:7" ht="82.5">
      <c r="A31" s="257"/>
      <c r="B31" s="431"/>
      <c r="C31" s="101" t="s">
        <v>131</v>
      </c>
      <c r="D31" s="43" t="s">
        <v>245</v>
      </c>
      <c r="E31" s="41" t="s">
        <v>68</v>
      </c>
      <c r="F31" s="69"/>
      <c r="G31" s="65">
        <f t="shared" si="0"/>
        <v>0.05</v>
      </c>
    </row>
    <row r="32" spans="1:7" ht="82.5">
      <c r="A32" s="257"/>
      <c r="B32" s="431"/>
      <c r="C32" s="101" t="s">
        <v>132</v>
      </c>
      <c r="D32" s="43" t="s">
        <v>246</v>
      </c>
      <c r="E32" s="41" t="s">
        <v>68</v>
      </c>
      <c r="F32" s="69"/>
      <c r="G32" s="65">
        <f t="shared" si="0"/>
        <v>0.05</v>
      </c>
    </row>
    <row r="33" spans="1:7" ht="66">
      <c r="A33" s="257"/>
      <c r="B33" s="432"/>
      <c r="C33" s="101" t="s">
        <v>133</v>
      </c>
      <c r="D33" s="43" t="s">
        <v>247</v>
      </c>
      <c r="E33" s="41" t="s">
        <v>68</v>
      </c>
      <c r="F33" s="69"/>
      <c r="G33" s="65">
        <f t="shared" si="0"/>
        <v>0.05</v>
      </c>
    </row>
    <row r="34" spans="1:7" ht="16.5">
      <c r="A34" s="258"/>
      <c r="B34" s="255" t="s">
        <v>69</v>
      </c>
      <c r="C34" s="255"/>
      <c r="D34" s="255"/>
      <c r="E34" s="119" t="str" cm="1">
        <f t="array" ref="E34">IF(OR(E22:E33="No cumple"),"No cumple",IF(OR(E22:E22="No aplica"),"No aplica",IF(G34=0%,"","Cumple")))</f>
        <v>Cumple</v>
      </c>
      <c r="F34" s="122"/>
      <c r="G34" s="116">
        <f>SUM(G22:G33)</f>
        <v>0.6</v>
      </c>
    </row>
    <row r="35" spans="1:7" ht="71.25" customHeight="1">
      <c r="A35" s="256" t="s">
        <v>250</v>
      </c>
      <c r="B35" s="259" t="s">
        <v>219</v>
      </c>
      <c r="C35" s="101" t="s">
        <v>134</v>
      </c>
      <c r="D35" s="43" t="s">
        <v>153</v>
      </c>
      <c r="E35" s="41" t="s">
        <v>68</v>
      </c>
      <c r="F35" s="69"/>
      <c r="G35" s="65">
        <f>IF($B$14="Otorgamiento",0,IF(E35="Cumple",0.05,0))</f>
        <v>0.05</v>
      </c>
    </row>
    <row r="36" spans="1:7" ht="63" customHeight="1">
      <c r="A36" s="257"/>
      <c r="B36" s="259"/>
      <c r="C36" s="101" t="s">
        <v>135</v>
      </c>
      <c r="D36" s="43" t="s">
        <v>154</v>
      </c>
      <c r="E36" s="41" t="s">
        <v>68</v>
      </c>
      <c r="F36" s="69"/>
      <c r="G36" s="65">
        <f>IF($B$14="Otorgamiento",0,IF(E36="Cumple",0.05,0))</f>
        <v>0.05</v>
      </c>
    </row>
    <row r="37" spans="1:7" ht="63" customHeight="1">
      <c r="A37" s="257"/>
      <c r="B37" s="259"/>
      <c r="C37" s="101" t="s">
        <v>136</v>
      </c>
      <c r="D37" s="43" t="s">
        <v>155</v>
      </c>
      <c r="E37" s="41" t="s">
        <v>68</v>
      </c>
      <c r="F37" s="69"/>
      <c r="G37" s="65">
        <f>IF($B$14="Otorgamiento",0,IF(E37="Cumple",0.05,0))</f>
        <v>0.05</v>
      </c>
    </row>
    <row r="38" spans="1:7" ht="19.5" customHeight="1">
      <c r="A38" s="428"/>
      <c r="B38" s="429" t="s">
        <v>69</v>
      </c>
      <c r="C38" s="429"/>
      <c r="D38" s="255"/>
      <c r="E38" s="118" t="str" cm="1">
        <f t="array" ref="E38">IF(OR(E35:E37="No cumple"),"No cumple",IF(G38=0%,"","Cumple"))</f>
        <v>Cumple</v>
      </c>
      <c r="F38" s="122"/>
      <c r="G38" s="116">
        <f>SUM(G35:G37)</f>
        <v>0.15000000000000002</v>
      </c>
    </row>
    <row r="39" spans="1:7" ht="165">
      <c r="A39" s="256" t="s">
        <v>251</v>
      </c>
      <c r="B39" s="40" t="s">
        <v>219</v>
      </c>
      <c r="C39" s="101" t="s">
        <v>138</v>
      </c>
      <c r="D39" s="43" t="s">
        <v>248</v>
      </c>
      <c r="E39" s="41" t="s">
        <v>68</v>
      </c>
      <c r="F39" s="69"/>
      <c r="G39" s="65">
        <f>IF($B$14="Otorgamiento",0,IF(E39="Cumple",0.05,0))</f>
        <v>0.05</v>
      </c>
    </row>
    <row r="40" spans="1:7" ht="19.5" customHeight="1">
      <c r="A40" s="258"/>
      <c r="B40" s="255" t="s">
        <v>69</v>
      </c>
      <c r="C40" s="255"/>
      <c r="D40" s="255"/>
      <c r="E40" s="119" t="str" cm="1">
        <f t="array" ref="E40">IF(OR(E39:E39="No cumple"),"No cumple",IF(OR(E39:E39="No aplica"),"No aplica",IF(G40=0%,"","Cumple")))</f>
        <v>Cumple</v>
      </c>
      <c r="F40" s="122"/>
      <c r="G40" s="116">
        <f>SUM(G39:G39)</f>
        <v>0.05</v>
      </c>
    </row>
    <row r="41" spans="1:7" ht="165">
      <c r="A41" s="256" t="s">
        <v>252</v>
      </c>
      <c r="B41" s="40" t="s">
        <v>219</v>
      </c>
      <c r="C41" s="101" t="s">
        <v>141</v>
      </c>
      <c r="D41" s="43" t="s">
        <v>249</v>
      </c>
      <c r="E41" s="41" t="s">
        <v>68</v>
      </c>
      <c r="F41" s="69"/>
      <c r="G41" s="65">
        <f>IF($B$14="Otorgamiento",0,IF(E41="Cumple",0.05,0))</f>
        <v>0.05</v>
      </c>
    </row>
    <row r="42" spans="1:7" ht="19.5" customHeight="1" thickBot="1">
      <c r="A42" s="258"/>
      <c r="B42" s="255" t="s">
        <v>69</v>
      </c>
      <c r="C42" s="255"/>
      <c r="D42" s="255"/>
      <c r="E42" s="119" t="str" cm="1">
        <f t="array" ref="E42">IF(OR(E41:E41="No cumple"),"No cumple",IF(OR(E41:E41="No aplica"),"No aplica",IF(G42=0%,"","Cumple")))</f>
        <v>Cumple</v>
      </c>
      <c r="F42" s="122"/>
      <c r="G42" s="116">
        <f>SUM(G41:G41)</f>
        <v>0.05</v>
      </c>
    </row>
    <row r="43" spans="1:7" ht="17.25" thickBot="1">
      <c r="A43" s="333" t="s">
        <v>70</v>
      </c>
      <c r="B43" s="334"/>
      <c r="C43" s="334"/>
      <c r="D43" s="334"/>
      <c r="E43" s="334"/>
      <c r="F43" s="335"/>
      <c r="G43" s="91">
        <f>+G19+G21+G34+G38+G40+G42</f>
        <v>1</v>
      </c>
    </row>
    <row r="44" spans="1:7" ht="123.75" customHeight="1" thickBot="1">
      <c r="A44" s="310" t="s">
        <v>79</v>
      </c>
      <c r="B44" s="311"/>
      <c r="C44" s="311"/>
      <c r="D44" s="311"/>
      <c r="E44" s="311"/>
      <c r="F44" s="312"/>
      <c r="G44" s="77"/>
    </row>
    <row r="45" spans="1:7" ht="17.25" customHeight="1" thickBot="1">
      <c r="A45" s="281" t="s">
        <v>72</v>
      </c>
      <c r="B45" s="282"/>
      <c r="C45" s="282"/>
      <c r="D45" s="282"/>
      <c r="E45" s="282"/>
      <c r="F45" s="283"/>
      <c r="G45" s="76"/>
    </row>
    <row r="46" spans="1:7">
      <c r="A46" s="422" t="s">
        <v>73</v>
      </c>
      <c r="B46" s="423"/>
      <c r="C46" s="92"/>
      <c r="D46" s="92" t="s">
        <v>74</v>
      </c>
      <c r="E46" s="284" t="s">
        <v>75</v>
      </c>
      <c r="F46" s="285"/>
      <c r="G46" s="82"/>
    </row>
    <row r="47" spans="1:7">
      <c r="A47" s="424"/>
      <c r="B47" s="425"/>
      <c r="C47" s="63"/>
      <c r="D47" s="63"/>
      <c r="E47" s="275"/>
      <c r="F47" s="276"/>
      <c r="G47" s="83"/>
    </row>
    <row r="48" spans="1:7">
      <c r="A48" s="426"/>
      <c r="B48" s="427"/>
      <c r="C48" s="64"/>
      <c r="D48" s="64"/>
      <c r="E48" s="277"/>
      <c r="F48" s="278"/>
      <c r="G48" s="83"/>
    </row>
    <row r="49" spans="1:7" ht="15.75" customHeight="1">
      <c r="A49" s="420"/>
      <c r="B49" s="421"/>
      <c r="C49" s="62"/>
      <c r="D49" s="62"/>
      <c r="E49" s="279"/>
      <c r="F49" s="280"/>
      <c r="G49" s="83"/>
    </row>
  </sheetData>
  <sheetProtection algorithmName="SHA-512" hashValue="IV35MZfNHNWV0m+4bwvX0lmJJx96zhotp1DONGxjl0cWC3A6X3kEPfQsiQLqoO1B+RHCvzdKmzU0nit+k1RKHA==" saltValue="oYwirwsdTYz3DyYlJa7jBg==" spinCount="100000" sheet="1" formatCells="0" formatColumns="0" formatRows="0" autoFilter="0"/>
  <autoFilter ref="A17:G46" xr:uid="{47A68971-74D6-4596-BC86-1E5C76D83494}"/>
  <mergeCells count="47">
    <mergeCell ref="B12:F12"/>
    <mergeCell ref="B13:D13"/>
    <mergeCell ref="A1:F1"/>
    <mergeCell ref="A2:F2"/>
    <mergeCell ref="A3:F3"/>
    <mergeCell ref="A4:F4"/>
    <mergeCell ref="B5:F5"/>
    <mergeCell ref="B6:F6"/>
    <mergeCell ref="B7:D7"/>
    <mergeCell ref="B8:F8"/>
    <mergeCell ref="B9:D9"/>
    <mergeCell ref="B10:F10"/>
    <mergeCell ref="B11:F11"/>
    <mergeCell ref="B14:F14"/>
    <mergeCell ref="A15:F15"/>
    <mergeCell ref="A16:A17"/>
    <mergeCell ref="B16:B17"/>
    <mergeCell ref="D16:D17"/>
    <mergeCell ref="E16:E17"/>
    <mergeCell ref="F16:F17"/>
    <mergeCell ref="C16:C17"/>
    <mergeCell ref="A18:A19"/>
    <mergeCell ref="B19:D19"/>
    <mergeCell ref="A20:A21"/>
    <mergeCell ref="B21:D21"/>
    <mergeCell ref="G16:G17"/>
    <mergeCell ref="A22:A34"/>
    <mergeCell ref="B34:D34"/>
    <mergeCell ref="A43:F43"/>
    <mergeCell ref="A35:A38"/>
    <mergeCell ref="B35:B37"/>
    <mergeCell ref="B38:D38"/>
    <mergeCell ref="B22:B33"/>
    <mergeCell ref="A39:A40"/>
    <mergeCell ref="B40:D40"/>
    <mergeCell ref="A41:A42"/>
    <mergeCell ref="B42:D42"/>
    <mergeCell ref="A44:F44"/>
    <mergeCell ref="A49:B49"/>
    <mergeCell ref="A46:B46"/>
    <mergeCell ref="A47:B47"/>
    <mergeCell ref="A48:B48"/>
    <mergeCell ref="A45:F45"/>
    <mergeCell ref="E46:F46"/>
    <mergeCell ref="E47:F47"/>
    <mergeCell ref="E48:F48"/>
    <mergeCell ref="E49:F49"/>
  </mergeCells>
  <phoneticPr fontId="24" type="noConversion"/>
  <conditionalFormatting sqref="A18:G22 A23:A33 C23:G33 A34:G42">
    <cfRule type="expression" dxfId="9" priority="1">
      <formula>$B$14="Otorgamiento"</formula>
    </cfRule>
    <cfRule type="expression" dxfId="8" priority="2">
      <formula>$B$14="Otorgamiento"</formula>
    </cfRule>
  </conditionalFormatting>
  <conditionalFormatting sqref="G43">
    <cfRule type="dataBar" priority="7">
      <dataBar>
        <cfvo type="num" val="0"/>
        <cfvo type="num" val="1"/>
        <color rgb="FF638EC6"/>
      </dataBar>
      <extLst>
        <ext xmlns:x14="http://schemas.microsoft.com/office/spreadsheetml/2009/9/main" uri="{B025F937-C7B1-47D3-B67F-A62EFF666E3E}">
          <x14:id>{509E32DD-1CC8-4B6E-9E2D-3C669E0EB39C}</x14:id>
        </ext>
      </extLst>
    </cfRule>
  </conditionalFormatting>
  <dataValidations count="13">
    <dataValidation type="whole" allowBlank="1" showInputMessage="1" showErrorMessage="1" error="Ingrese solo números._x000a_Logitud 9 dIgitos." sqref="G9 B9:C9" xr:uid="{31C9BA91-5A7B-4B19-89F4-03B5B712F526}">
      <formula1>111111111</formula1>
      <formula2>999999999</formula2>
    </dataValidation>
    <dataValidation type="textLength" allowBlank="1" showInputMessage="1" showErrorMessage="1" sqref="B8:G8 B11:G12" xr:uid="{C62FCA4E-4C56-49BE-AD23-8F800F8ED8C3}">
      <formula1>2</formula1>
      <formula2>250</formula2>
    </dataValidation>
    <dataValidation type="date" allowBlank="1" showInputMessage="1" showErrorMessage="1" error="Formato fecha dd/mm/aaaa" sqref="G13" xr:uid="{DDE6DC67-C961-4546-8F5E-C503478CA7B7}">
      <formula1>45292</formula1>
      <formula2>46022</formula2>
    </dataValidation>
    <dataValidation type="date" allowBlank="1" showInputMessage="1" showErrorMessage="1" error="Formato fecha dd/mm/aaaa" sqref="G6" xr:uid="{93C875D6-5E39-4BE4-A686-C7AFD0AC9B67}">
      <formula1>40179</formula1>
      <formula2>46022</formula2>
    </dataValidation>
    <dataValidation type="whole" allowBlank="1" showInputMessage="1" showErrorMessage="1" error="Ingrese solo números" sqref="G5" xr:uid="{56B228AA-1DF0-4A94-B5EA-AE765BD47D80}">
      <formula1>1</formula1>
      <formula2>999999999</formula2>
    </dataValidation>
    <dataValidation type="list" allowBlank="1" showInputMessage="1" showErrorMessage="1" error="Formato fecha dd/mm/aaaa" sqref="G14" xr:uid="{78780870-7912-4188-A253-2D64DF92E08D}">
      <formula1>"Otorgamiento,Renovación"</formula1>
    </dataValidation>
    <dataValidation type="list" allowBlank="1" showInputMessage="1" showErrorMessage="1" sqref="E41 E18 E20 E39 E22:E33" xr:uid="{8861229E-0EC8-4476-99ED-D7B2A8B6DBE6}">
      <formula1>"Cumple,No cumple"</formula1>
    </dataValidation>
    <dataValidation allowBlank="1" showInputMessage="1" showErrorMessage="1" error="Formato fecha dd/mm/aaaa" sqref="E13 B14:F14" xr:uid="{C1DF84BC-DBFE-4C35-B74D-9B37849D6746}"/>
    <dataValidation allowBlank="1" showInputMessage="1" showErrorMessage="1" error="Ingrese solo números._x000a_Logitud 9 dIgitos." sqref="E9" xr:uid="{2B677359-E492-4DC2-9ABD-5521EBD91714}"/>
    <dataValidation allowBlank="1" showInputMessage="1" showErrorMessage="1" error="Ingrese solo números" sqref="B5:F5" xr:uid="{E7BDB39A-114A-4C4D-B216-69433C673E35}"/>
    <dataValidation type="whole" allowBlank="1" showInputMessage="1" showErrorMessage="1" error="Ingrese solo números._x000a_Logitud 9 dIgitos." sqref="F9" xr:uid="{9A551FB1-CB95-4FC3-92D0-62F2CE1B72EB}">
      <formula1>0</formula1>
      <formula2>9</formula2>
    </dataValidation>
    <dataValidation type="list" allowBlank="1" showInputMessage="1" showErrorMessage="1" sqref="E35:E37" xr:uid="{91E1C3B9-7F6A-489E-8441-982F0DEB5BAF}">
      <formula1>"Cumple,No cumple,No aplica"</formula1>
    </dataValidation>
    <dataValidation type="date" allowBlank="1" showInputMessage="1" showErrorMessage="1" error="Formato fecha dd/mm/aaaa" sqref="B6:F6 B13:D13 F13" xr:uid="{93F70216-E0FE-406E-8A4F-57041ADEF2BF}">
      <formula1>36526</formula1>
      <formula2>49674</formula2>
    </dataValidation>
  </dataValidations>
  <printOptions horizontalCentered="1"/>
  <pageMargins left="0.31496062992125984" right="0.31496062992125984" top="1.1023622047244095" bottom="0.74803149606299213" header="0.31496062992125984" footer="0.31496062992125984"/>
  <pageSetup scale="70" fitToHeight="0" orientation="landscape" r:id="rId1"/>
  <headerFooter>
    <oddHeader>&amp;L&amp;G&amp;CPROCESO
INSPECCIÓN, VIGILANCIA Y CONTROL
INSTRUMENTO DE VERIFICACIÓN 
 LICENCIAS DE FUNCIONAMIENTO IAPAS&amp;RIN94.IVC
21/07/2026
Versión 1
Clasificación de la Información
CLASIFICADA</oddHeader>
    <oddFooter>&amp;C&amp;"Tempus Sans ITC,Normal"&amp;G</oddFooter>
  </headerFooter>
  <ignoredErrors>
    <ignoredError sqref="D5:F12 E13 B5:B12" unlockedFormula="1"/>
  </ignoredErrors>
  <legacyDrawingHF r:id="rId2"/>
  <extLst>
    <ext xmlns:x14="http://schemas.microsoft.com/office/spreadsheetml/2009/9/main" uri="{78C0D931-6437-407d-A8EE-F0AAD7539E65}">
      <x14:conditionalFormattings>
        <x14:conditionalFormatting xmlns:xm="http://schemas.microsoft.com/office/excel/2006/main">
          <x14:cfRule type="dataBar" id="{509E32DD-1CC8-4B6E-9E2D-3C669E0EB39C}">
            <x14:dataBar minLength="0" maxLength="100" gradient="0">
              <x14:cfvo type="num">
                <xm:f>0</xm:f>
              </x14:cfvo>
              <x14:cfvo type="num">
                <xm:f>1</xm:f>
              </x14:cfvo>
              <x14:negativeFillColor rgb="FFFF0000"/>
              <x14:axisColor rgb="FF000000"/>
            </x14:dataBar>
          </x14:cfRule>
          <xm:sqref>G43</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79A7C3-3ED9-4DD5-A850-692CB61C23DE}">
  <sheetPr codeName="Hoja7">
    <tabColor rgb="FFFFFF00"/>
    <pageSetUpPr fitToPage="1"/>
  </sheetPr>
  <dimension ref="A1:G62"/>
  <sheetViews>
    <sheetView zoomScaleNormal="100" zoomScaleSheetLayoutView="80" zoomScalePageLayoutView="55" workbookViewId="0">
      <selection activeCell="B18" sqref="B18:B22"/>
    </sheetView>
  </sheetViews>
  <sheetFormatPr baseColWidth="10" defaultColWidth="11.42578125" defaultRowHeight="15"/>
  <cols>
    <col min="1" max="1" width="24.85546875" style="3" customWidth="1"/>
    <col min="2" max="2" width="40.28515625" style="4" customWidth="1"/>
    <col min="3" max="3" width="5.5703125" style="100" customWidth="1"/>
    <col min="4" max="4" width="56" style="4" customWidth="1"/>
    <col min="5" max="5" width="19" style="4" customWidth="1"/>
    <col min="6" max="6" width="41.7109375" style="6" customWidth="1"/>
    <col min="7" max="7" width="11.140625" style="6" customWidth="1"/>
    <col min="8" max="16384" width="11.42578125" style="1"/>
  </cols>
  <sheetData>
    <row r="1" spans="1:7" ht="17.25" customHeight="1" thickBot="1">
      <c r="A1" s="321" t="s">
        <v>172</v>
      </c>
      <c r="B1" s="322"/>
      <c r="C1" s="322"/>
      <c r="D1" s="322"/>
      <c r="E1" s="322"/>
      <c r="F1" s="323"/>
      <c r="G1" s="73"/>
    </row>
    <row r="2" spans="1:7" ht="17.25" customHeight="1" thickBot="1">
      <c r="A2" s="324" t="s">
        <v>0</v>
      </c>
      <c r="B2" s="325"/>
      <c r="C2" s="325"/>
      <c r="D2" s="325"/>
      <c r="E2" s="325"/>
      <c r="F2" s="326"/>
      <c r="G2" s="73"/>
    </row>
    <row r="3" spans="1:7" s="2" customFormat="1" ht="17.25" customHeight="1" thickBot="1">
      <c r="A3" s="327" t="s">
        <v>173</v>
      </c>
      <c r="B3" s="328"/>
      <c r="C3" s="328"/>
      <c r="D3" s="328"/>
      <c r="E3" s="328"/>
      <c r="F3" s="329"/>
      <c r="G3" s="74"/>
    </row>
    <row r="4" spans="1:7" s="2" customFormat="1" ht="17.25" customHeight="1" thickBot="1">
      <c r="A4" s="330" t="s">
        <v>174</v>
      </c>
      <c r="B4" s="331"/>
      <c r="C4" s="331"/>
      <c r="D4" s="331"/>
      <c r="E4" s="331"/>
      <c r="F4" s="332"/>
      <c r="G4" s="74"/>
    </row>
    <row r="5" spans="1:7" ht="17.25" customHeight="1">
      <c r="A5" s="72" t="s">
        <v>49</v>
      </c>
      <c r="B5" s="343">
        <f>+'1. Comp Legal'!B5</f>
        <v>0</v>
      </c>
      <c r="C5" s="344"/>
      <c r="D5" s="344"/>
      <c r="E5" s="344"/>
      <c r="F5" s="345"/>
      <c r="G5" s="77"/>
    </row>
    <row r="6" spans="1:7" ht="33">
      <c r="A6" s="60" t="s">
        <v>50</v>
      </c>
      <c r="B6" s="346">
        <f>+'1. Comp Legal'!B6</f>
        <v>0</v>
      </c>
      <c r="C6" s="347"/>
      <c r="D6" s="341"/>
      <c r="E6" s="341"/>
      <c r="F6" s="342"/>
      <c r="G6" s="79"/>
    </row>
    <row r="7" spans="1:7" ht="16.5">
      <c r="A7" s="60" t="s">
        <v>280</v>
      </c>
      <c r="B7" s="340">
        <f>+'1. Comp Legal'!B7</f>
        <v>0</v>
      </c>
      <c r="C7" s="341"/>
      <c r="D7" s="348"/>
      <c r="E7" s="97" t="s">
        <v>51</v>
      </c>
      <c r="F7" s="98">
        <f>+'1. Comp Legal'!F7</f>
        <v>0</v>
      </c>
      <c r="G7" s="77"/>
    </row>
    <row r="8" spans="1:7" ht="16.5">
      <c r="A8" s="60" t="s">
        <v>52</v>
      </c>
      <c r="B8" s="340">
        <f>+'1. Comp Legal'!B8</f>
        <v>0</v>
      </c>
      <c r="C8" s="341"/>
      <c r="D8" s="341"/>
      <c r="E8" s="341"/>
      <c r="F8" s="342"/>
      <c r="G8" s="77"/>
    </row>
    <row r="9" spans="1:7" ht="16.5">
      <c r="A9" s="60" t="s">
        <v>53</v>
      </c>
      <c r="B9" s="349">
        <f>+'1. Comp Legal'!B9</f>
        <v>0</v>
      </c>
      <c r="C9" s="350"/>
      <c r="D9" s="351"/>
      <c r="E9" s="97" t="s">
        <v>54</v>
      </c>
      <c r="F9" s="98">
        <f>+'1. Comp Legal'!F9</f>
        <v>0</v>
      </c>
      <c r="G9" s="77"/>
    </row>
    <row r="10" spans="1:7" ht="16.5" customHeight="1">
      <c r="A10" s="60" t="s">
        <v>289</v>
      </c>
      <c r="B10" s="340">
        <f>+'1. Comp Legal'!B10</f>
        <v>0</v>
      </c>
      <c r="C10" s="341"/>
      <c r="D10" s="341"/>
      <c r="E10" s="341"/>
      <c r="F10" s="342"/>
      <c r="G10" s="77"/>
    </row>
    <row r="11" spans="1:7" ht="33">
      <c r="A11" s="60" t="s">
        <v>56</v>
      </c>
      <c r="B11" s="340">
        <f>+'1. Comp Legal'!B11</f>
        <v>0</v>
      </c>
      <c r="C11" s="341"/>
      <c r="D11" s="341"/>
      <c r="E11" s="341"/>
      <c r="F11" s="342"/>
      <c r="G11" s="77"/>
    </row>
    <row r="12" spans="1:7" ht="36.75" customHeight="1">
      <c r="A12" s="94" t="s">
        <v>109</v>
      </c>
      <c r="B12" s="444" t="s">
        <v>110</v>
      </c>
      <c r="C12" s="445"/>
      <c r="D12" s="445"/>
      <c r="E12" s="445"/>
      <c r="F12" s="446"/>
      <c r="G12" s="93"/>
    </row>
    <row r="13" spans="1:7" ht="32.25" customHeight="1">
      <c r="A13" s="94" t="s">
        <v>111</v>
      </c>
      <c r="B13" s="444"/>
      <c r="C13" s="445"/>
      <c r="D13" s="445"/>
      <c r="E13" s="445"/>
      <c r="F13" s="446"/>
      <c r="G13" s="93"/>
    </row>
    <row r="14" spans="1:7" ht="33">
      <c r="A14" s="60" t="s">
        <v>57</v>
      </c>
      <c r="B14" s="340">
        <f>+'1. Comp Legal'!B12</f>
        <v>0</v>
      </c>
      <c r="C14" s="341"/>
      <c r="D14" s="341"/>
      <c r="E14" s="341"/>
      <c r="F14" s="342"/>
      <c r="G14" s="77"/>
    </row>
    <row r="15" spans="1:7" ht="63.75" customHeight="1">
      <c r="A15" s="60" t="s">
        <v>58</v>
      </c>
      <c r="B15" s="303"/>
      <c r="C15" s="304"/>
      <c r="D15" s="305"/>
      <c r="E15" s="97" t="s">
        <v>59</v>
      </c>
      <c r="F15" s="71"/>
      <c r="G15" s="77"/>
    </row>
    <row r="16" spans="1:7" ht="17.25" thickBot="1">
      <c r="A16" s="61" t="s">
        <v>60</v>
      </c>
      <c r="B16" s="336" t="str">
        <f>+'1. Comp Legal'!B14</f>
        <v>Renovación</v>
      </c>
      <c r="C16" s="337"/>
      <c r="D16" s="337"/>
      <c r="E16" s="337"/>
      <c r="F16" s="338"/>
      <c r="G16" s="75"/>
    </row>
    <row r="17" spans="1:7" ht="16.5" customHeight="1">
      <c r="A17" s="450" t="s">
        <v>112</v>
      </c>
      <c r="B17" s="307"/>
      <c r="C17" s="307"/>
      <c r="D17" s="307"/>
      <c r="E17" s="307"/>
      <c r="F17" s="451"/>
      <c r="G17" s="75"/>
    </row>
    <row r="18" spans="1:7">
      <c r="A18" s="290" t="s">
        <v>62</v>
      </c>
      <c r="B18" s="290" t="s">
        <v>63</v>
      </c>
      <c r="C18" s="290" t="s">
        <v>114</v>
      </c>
      <c r="D18" s="290" t="s">
        <v>64</v>
      </c>
      <c r="E18" s="290" t="s">
        <v>65</v>
      </c>
      <c r="F18" s="290" t="s">
        <v>66</v>
      </c>
      <c r="G18" s="286" t="s">
        <v>67</v>
      </c>
    </row>
    <row r="19" spans="1:7">
      <c r="A19" s="290"/>
      <c r="B19" s="290"/>
      <c r="C19" s="290"/>
      <c r="D19" s="290"/>
      <c r="E19" s="290"/>
      <c r="F19" s="290"/>
      <c r="G19" s="287"/>
    </row>
    <row r="20" spans="1:7" ht="16.5">
      <c r="A20" s="289" t="s">
        <v>218</v>
      </c>
      <c r="B20" s="289" t="s">
        <v>219</v>
      </c>
      <c r="C20" s="99" t="s">
        <v>115</v>
      </c>
      <c r="D20" s="46" t="s">
        <v>220</v>
      </c>
      <c r="E20" s="58" t="s">
        <v>68</v>
      </c>
      <c r="F20" s="54"/>
      <c r="G20" s="96">
        <f>IF(AND($B$16="Otorgamiento",OR(E20="Cumple",E20="No aplica")),0.1,IF(AND($B$16="Renovación",OR(E20="Cumple",E20="No aplica")),0.1,0))</f>
        <v>0.1</v>
      </c>
    </row>
    <row r="21" spans="1:7" ht="16.5">
      <c r="A21" s="289"/>
      <c r="B21" s="289"/>
      <c r="C21" s="99" t="s">
        <v>116</v>
      </c>
      <c r="D21" s="46" t="s">
        <v>225</v>
      </c>
      <c r="E21" s="58" t="s">
        <v>68</v>
      </c>
      <c r="F21" s="54"/>
      <c r="G21" s="96">
        <f>IF(AND($B$16="Otorgamiento",OR(E21="Cumple",E21="No aplica")),0.1,IF(AND($B$16="Renovación",OR(E21="Cumple",E21="No aplica")),0.1,0))</f>
        <v>0.1</v>
      </c>
    </row>
    <row r="22" spans="1:7" ht="33">
      <c r="A22" s="289"/>
      <c r="B22" s="289"/>
      <c r="C22" s="99" t="s">
        <v>117</v>
      </c>
      <c r="D22" s="46" t="s">
        <v>224</v>
      </c>
      <c r="E22" s="58" t="s">
        <v>68</v>
      </c>
      <c r="F22" s="54"/>
      <c r="G22" s="96">
        <f t="shared" ref="G22:G25" si="0">IF(AND($B$16="Otorgamiento",OR(E22="Cumple",E22="No aplica")),0.1,IF(AND($B$16="Renovación",OR(E22="Cumple",E22="No aplica")),0.1,0))</f>
        <v>0.1</v>
      </c>
    </row>
    <row r="23" spans="1:7" ht="33">
      <c r="A23" s="289"/>
      <c r="B23" s="289"/>
      <c r="C23" s="99" t="s">
        <v>142</v>
      </c>
      <c r="D23" s="46" t="s">
        <v>223</v>
      </c>
      <c r="E23" s="58" t="s">
        <v>68</v>
      </c>
      <c r="F23" s="54"/>
      <c r="G23" s="96">
        <f t="shared" si="0"/>
        <v>0.1</v>
      </c>
    </row>
    <row r="24" spans="1:7" ht="36.75" customHeight="1">
      <c r="A24" s="289"/>
      <c r="B24" s="289"/>
      <c r="C24" s="99" t="s">
        <v>143</v>
      </c>
      <c r="D24" s="46" t="s">
        <v>221</v>
      </c>
      <c r="E24" s="58" t="s">
        <v>68</v>
      </c>
      <c r="F24" s="54"/>
      <c r="G24" s="96">
        <f t="shared" si="0"/>
        <v>0.1</v>
      </c>
    </row>
    <row r="25" spans="1:7" ht="33.75" customHeight="1">
      <c r="A25" s="289"/>
      <c r="B25" s="289"/>
      <c r="C25" s="99" t="s">
        <v>156</v>
      </c>
      <c r="D25" s="46" t="s">
        <v>222</v>
      </c>
      <c r="E25" s="58" t="s">
        <v>68</v>
      </c>
      <c r="F25" s="54"/>
      <c r="G25" s="96">
        <f t="shared" si="0"/>
        <v>0.1</v>
      </c>
    </row>
    <row r="26" spans="1:7" ht="16.5">
      <c r="A26" s="289"/>
      <c r="B26" s="290" t="s">
        <v>69</v>
      </c>
      <c r="C26" s="290"/>
      <c r="D26" s="290"/>
      <c r="E26" s="102" t="str" cm="1">
        <f t="array" ref="E26">IF(OR(E20:E25="No cumple"),"No cumple",IF(G26=0%,"","Cumple"))</f>
        <v>Cumple</v>
      </c>
      <c r="F26" s="103"/>
      <c r="G26" s="104">
        <f>SUM(G20:G25)</f>
        <v>0.6</v>
      </c>
    </row>
    <row r="27" spans="1:7" ht="60.75" customHeight="1">
      <c r="A27" s="289" t="s">
        <v>226</v>
      </c>
      <c r="B27" s="227" t="s">
        <v>219</v>
      </c>
      <c r="C27" s="101" t="s">
        <v>118</v>
      </c>
      <c r="D27" s="46" t="s">
        <v>227</v>
      </c>
      <c r="E27" s="58" t="s">
        <v>68</v>
      </c>
      <c r="F27" s="54"/>
      <c r="G27" s="96">
        <f>IF(AND($B$16="Otorgamiento",OR(E27="Cumple",E27="No aplica")),0.1,IF(AND($B$16="Renovación",OR(E27="Cumple",E27="No aplica")),0.1,0))</f>
        <v>0.1</v>
      </c>
    </row>
    <row r="28" spans="1:7" ht="42" customHeight="1">
      <c r="A28" s="289"/>
      <c r="B28" s="227"/>
      <c r="C28" s="101" t="s">
        <v>119</v>
      </c>
      <c r="D28" s="46" t="s">
        <v>228</v>
      </c>
      <c r="E28" s="58" t="s">
        <v>68</v>
      </c>
      <c r="F28" s="54"/>
      <c r="G28" s="96">
        <f t="shared" ref="G28:G30" si="1">IF(AND($B$16="Otorgamiento",OR(E28="Cumple",E28="No aplica")),0.1,IF(AND($B$16="Renovación",OR(E28="Cumple",E28="No aplica")),0.1,0))</f>
        <v>0.1</v>
      </c>
    </row>
    <row r="29" spans="1:7" ht="28.5" customHeight="1">
      <c r="A29" s="289"/>
      <c r="B29" s="227"/>
      <c r="C29" s="101" t="s">
        <v>120</v>
      </c>
      <c r="D29" s="46" t="s">
        <v>229</v>
      </c>
      <c r="E29" s="58" t="s">
        <v>68</v>
      </c>
      <c r="F29" s="54"/>
      <c r="G29" s="96">
        <f t="shared" si="1"/>
        <v>0.1</v>
      </c>
    </row>
    <row r="30" spans="1:7" ht="37.5" customHeight="1">
      <c r="A30" s="289"/>
      <c r="B30" s="227"/>
      <c r="C30" s="101" t="s">
        <v>121</v>
      </c>
      <c r="D30" s="46" t="s">
        <v>230</v>
      </c>
      <c r="E30" s="58" t="s">
        <v>68</v>
      </c>
      <c r="F30" s="54"/>
      <c r="G30" s="96">
        <f t="shared" si="1"/>
        <v>0.1</v>
      </c>
    </row>
    <row r="31" spans="1:7" ht="16.5">
      <c r="A31" s="289"/>
      <c r="B31" s="290" t="s">
        <v>69</v>
      </c>
      <c r="C31" s="290"/>
      <c r="D31" s="290"/>
      <c r="E31" s="102" t="str" cm="1">
        <f t="array" ref="E31">IF(OR(E27:E30="No cumple"),"No cumple",IF(G31=0%,"","Cumple"))</f>
        <v>Cumple</v>
      </c>
      <c r="F31" s="103"/>
      <c r="G31" s="104">
        <f>SUM(G27:G30)</f>
        <v>0.4</v>
      </c>
    </row>
    <row r="32" spans="1:7" ht="17.25" thickBot="1">
      <c r="A32" s="447" t="s">
        <v>70</v>
      </c>
      <c r="B32" s="448"/>
      <c r="C32" s="448"/>
      <c r="D32" s="448"/>
      <c r="E32" s="448"/>
      <c r="F32" s="449"/>
      <c r="G32" s="95">
        <f>+G26+G31</f>
        <v>1</v>
      </c>
    </row>
    <row r="33" spans="1:7" ht="15" customHeight="1">
      <c r="A33" s="400" t="s">
        <v>79</v>
      </c>
      <c r="B33" s="401"/>
      <c r="C33" s="401"/>
      <c r="D33" s="401"/>
      <c r="E33" s="401"/>
      <c r="F33" s="402"/>
      <c r="G33" s="77"/>
    </row>
    <row r="34" spans="1:7" ht="15" customHeight="1">
      <c r="A34" s="403"/>
      <c r="B34" s="404"/>
      <c r="C34" s="404"/>
      <c r="D34" s="404"/>
      <c r="E34" s="404"/>
      <c r="F34" s="405"/>
      <c r="G34" s="77"/>
    </row>
    <row r="35" spans="1:7" ht="15" customHeight="1">
      <c r="A35" s="403"/>
      <c r="B35" s="404"/>
      <c r="C35" s="404"/>
      <c r="D35" s="404"/>
      <c r="E35" s="404"/>
      <c r="F35" s="405"/>
      <c r="G35" s="77"/>
    </row>
    <row r="36" spans="1:7" ht="15" customHeight="1">
      <c r="A36" s="403"/>
      <c r="B36" s="404"/>
      <c r="C36" s="404"/>
      <c r="D36" s="404"/>
      <c r="E36" s="404"/>
      <c r="F36" s="405"/>
      <c r="G36" s="77"/>
    </row>
    <row r="37" spans="1:7" ht="15" customHeight="1">
      <c r="A37" s="403"/>
      <c r="B37" s="404"/>
      <c r="C37" s="404"/>
      <c r="D37" s="404"/>
      <c r="E37" s="404"/>
      <c r="F37" s="405"/>
      <c r="G37" s="77"/>
    </row>
    <row r="38" spans="1:7" ht="15" customHeight="1">
      <c r="A38" s="403"/>
      <c r="B38" s="404"/>
      <c r="C38" s="404"/>
      <c r="D38" s="404"/>
      <c r="E38" s="404"/>
      <c r="F38" s="405"/>
      <c r="G38" s="77"/>
    </row>
    <row r="39" spans="1:7" ht="15" customHeight="1">
      <c r="A39" s="403"/>
      <c r="B39" s="404"/>
      <c r="C39" s="404"/>
      <c r="D39" s="404"/>
      <c r="E39" s="404"/>
      <c r="F39" s="405"/>
      <c r="G39" s="77"/>
    </row>
    <row r="40" spans="1:7" ht="15" customHeight="1">
      <c r="A40" s="403"/>
      <c r="B40" s="404"/>
      <c r="C40" s="404"/>
      <c r="D40" s="404"/>
      <c r="E40" s="404"/>
      <c r="F40" s="405"/>
      <c r="G40" s="77"/>
    </row>
    <row r="41" spans="1:7" ht="15" customHeight="1">
      <c r="A41" s="403"/>
      <c r="B41" s="404"/>
      <c r="C41" s="404"/>
      <c r="D41" s="404"/>
      <c r="E41" s="404"/>
      <c r="F41" s="405"/>
      <c r="G41" s="77"/>
    </row>
    <row r="42" spans="1:7" ht="15" customHeight="1">
      <c r="A42" s="403"/>
      <c r="B42" s="404"/>
      <c r="C42" s="404"/>
      <c r="D42" s="404"/>
      <c r="E42" s="404"/>
      <c r="F42" s="405"/>
      <c r="G42" s="77"/>
    </row>
    <row r="43" spans="1:7" ht="15" customHeight="1">
      <c r="A43" s="403"/>
      <c r="B43" s="404"/>
      <c r="C43" s="404"/>
      <c r="D43" s="404"/>
      <c r="E43" s="404"/>
      <c r="F43" s="405"/>
      <c r="G43" s="77"/>
    </row>
    <row r="44" spans="1:7" ht="15" customHeight="1">
      <c r="A44" s="403"/>
      <c r="B44" s="404"/>
      <c r="C44" s="404"/>
      <c r="D44" s="404"/>
      <c r="E44" s="404"/>
      <c r="F44" s="405"/>
      <c r="G44" s="77"/>
    </row>
    <row r="45" spans="1:7" ht="15" customHeight="1">
      <c r="A45" s="403"/>
      <c r="B45" s="404"/>
      <c r="C45" s="404"/>
      <c r="D45" s="404"/>
      <c r="E45" s="404"/>
      <c r="F45" s="405"/>
      <c r="G45" s="77"/>
    </row>
    <row r="46" spans="1:7" ht="15" customHeight="1">
      <c r="A46" s="403"/>
      <c r="B46" s="404"/>
      <c r="C46" s="404"/>
      <c r="D46" s="404"/>
      <c r="E46" s="404"/>
      <c r="F46" s="405"/>
      <c r="G46" s="77"/>
    </row>
    <row r="47" spans="1:7" ht="15" customHeight="1">
      <c r="A47" s="403"/>
      <c r="B47" s="404"/>
      <c r="C47" s="404"/>
      <c r="D47" s="404"/>
      <c r="E47" s="404"/>
      <c r="F47" s="405"/>
      <c r="G47" s="77"/>
    </row>
    <row r="48" spans="1:7" ht="15" customHeight="1">
      <c r="A48" s="403"/>
      <c r="B48" s="404"/>
      <c r="C48" s="404"/>
      <c r="D48" s="404"/>
      <c r="E48" s="404"/>
      <c r="F48" s="405"/>
      <c r="G48" s="77"/>
    </row>
    <row r="49" spans="1:7" ht="15" customHeight="1">
      <c r="A49" s="403"/>
      <c r="B49" s="404"/>
      <c r="C49" s="404"/>
      <c r="D49" s="404"/>
      <c r="E49" s="404"/>
      <c r="F49" s="405"/>
      <c r="G49" s="77"/>
    </row>
    <row r="50" spans="1:7" ht="15" customHeight="1">
      <c r="A50" s="403"/>
      <c r="B50" s="404"/>
      <c r="C50" s="404"/>
      <c r="D50" s="404"/>
      <c r="E50" s="404"/>
      <c r="F50" s="405"/>
      <c r="G50" s="77"/>
    </row>
    <row r="51" spans="1:7" ht="15" customHeight="1">
      <c r="A51" s="403"/>
      <c r="B51" s="404"/>
      <c r="C51" s="404"/>
      <c r="D51" s="404"/>
      <c r="E51" s="404"/>
      <c r="F51" s="405"/>
      <c r="G51" s="77"/>
    </row>
    <row r="52" spans="1:7" ht="15" customHeight="1">
      <c r="A52" s="406"/>
      <c r="B52" s="407"/>
      <c r="C52" s="407"/>
      <c r="D52" s="407"/>
      <c r="E52" s="407"/>
      <c r="F52" s="408"/>
      <c r="G52" s="77"/>
    </row>
    <row r="53" spans="1:7" ht="17.25" customHeight="1" thickBot="1">
      <c r="A53" s="409" t="s">
        <v>72</v>
      </c>
      <c r="B53" s="410"/>
      <c r="C53" s="410"/>
      <c r="D53" s="410"/>
      <c r="E53" s="410"/>
      <c r="F53" s="443"/>
      <c r="G53" s="76"/>
    </row>
    <row r="54" spans="1:7" ht="17.25" thickBot="1">
      <c r="A54" s="369" t="s">
        <v>73</v>
      </c>
      <c r="B54" s="370"/>
      <c r="C54" s="371"/>
      <c r="D54" s="90" t="s">
        <v>74</v>
      </c>
      <c r="E54" s="375" t="s">
        <v>75</v>
      </c>
      <c r="F54" s="376"/>
      <c r="G54" s="84"/>
    </row>
    <row r="55" spans="1:7" ht="16.5">
      <c r="A55" s="366"/>
      <c r="B55" s="367"/>
      <c r="C55" s="368"/>
      <c r="D55" s="55"/>
      <c r="E55" s="434"/>
      <c r="F55" s="435"/>
      <c r="G55" s="85"/>
    </row>
    <row r="56" spans="1:7" ht="16.5">
      <c r="A56" s="363"/>
      <c r="B56" s="364"/>
      <c r="C56" s="365"/>
      <c r="D56" s="56"/>
      <c r="E56" s="436"/>
      <c r="F56" s="437"/>
      <c r="G56" s="85"/>
    </row>
    <row r="57" spans="1:7" ht="17.25" thickBot="1">
      <c r="A57" s="360"/>
      <c r="B57" s="361"/>
      <c r="C57" s="362"/>
      <c r="D57" s="57"/>
      <c r="E57" s="438"/>
      <c r="F57" s="439"/>
      <c r="G57" s="85"/>
    </row>
    <row r="58" spans="1:7" ht="17.25" customHeight="1" thickBot="1">
      <c r="A58" s="440" t="s">
        <v>113</v>
      </c>
      <c r="B58" s="441"/>
      <c r="C58" s="441"/>
      <c r="D58" s="441"/>
      <c r="E58" s="441"/>
      <c r="F58" s="442"/>
      <c r="G58" s="76"/>
    </row>
    <row r="59" spans="1:7" ht="17.25" thickBot="1">
      <c r="A59" s="369" t="s">
        <v>73</v>
      </c>
      <c r="B59" s="370"/>
      <c r="C59" s="371"/>
      <c r="D59" s="90" t="s">
        <v>74</v>
      </c>
      <c r="E59" s="375" t="s">
        <v>75</v>
      </c>
      <c r="F59" s="376"/>
      <c r="G59" s="84"/>
    </row>
    <row r="60" spans="1:7" ht="16.5">
      <c r="A60" s="366"/>
      <c r="B60" s="367"/>
      <c r="C60" s="368"/>
      <c r="D60" s="55"/>
      <c r="E60" s="434"/>
      <c r="F60" s="435"/>
      <c r="G60" s="85"/>
    </row>
    <row r="61" spans="1:7" ht="16.5">
      <c r="A61" s="363"/>
      <c r="B61" s="364"/>
      <c r="C61" s="365"/>
      <c r="D61" s="56"/>
      <c r="E61" s="436"/>
      <c r="F61" s="437"/>
      <c r="G61" s="85"/>
    </row>
    <row r="62" spans="1:7" ht="17.25" thickBot="1">
      <c r="A62" s="360"/>
      <c r="B62" s="361"/>
      <c r="C62" s="362"/>
      <c r="D62" s="57"/>
      <c r="E62" s="438"/>
      <c r="F62" s="439"/>
      <c r="G62" s="85"/>
    </row>
  </sheetData>
  <sheetProtection algorithmName="SHA-512" hashValue="Gj0KYB5KrSyI/IVSu4qQkb/EM57zsa34AESx4c8RJfCYyCLib4ID54O5MAP127XSL5oJ1e8J5dXqzYnWh23hkw==" saltValue="/odveziQ0LJszXNxsMdsTA==" spinCount="100000" sheet="1" formatCells="0" formatColumns="0" formatRows="0" autoFilter="0"/>
  <autoFilter ref="A19:G35" xr:uid="{47A68971-74D6-4596-BC86-1E5C76D83494}"/>
  <mergeCells count="50">
    <mergeCell ref="A1:F1"/>
    <mergeCell ref="A2:F2"/>
    <mergeCell ref="B5:F5"/>
    <mergeCell ref="B14:F14"/>
    <mergeCell ref="B6:F6"/>
    <mergeCell ref="B7:D7"/>
    <mergeCell ref="B8:F8"/>
    <mergeCell ref="B9:D9"/>
    <mergeCell ref="B10:F10"/>
    <mergeCell ref="C18:C19"/>
    <mergeCell ref="A3:F3"/>
    <mergeCell ref="A4:F4"/>
    <mergeCell ref="B15:D15"/>
    <mergeCell ref="B16:F16"/>
    <mergeCell ref="A17:F17"/>
    <mergeCell ref="G18:G19"/>
    <mergeCell ref="B12:F12"/>
    <mergeCell ref="B13:F13"/>
    <mergeCell ref="B11:F11"/>
    <mergeCell ref="A32:F32"/>
    <mergeCell ref="A18:A19"/>
    <mergeCell ref="B18:B19"/>
    <mergeCell ref="D18:D19"/>
    <mergeCell ref="E18:E19"/>
    <mergeCell ref="F18:F19"/>
    <mergeCell ref="A20:A26"/>
    <mergeCell ref="B20:B25"/>
    <mergeCell ref="B26:D26"/>
    <mergeCell ref="A27:A31"/>
    <mergeCell ref="B27:B30"/>
    <mergeCell ref="B31:D31"/>
    <mergeCell ref="A33:F52"/>
    <mergeCell ref="A53:F53"/>
    <mergeCell ref="E54:F54"/>
    <mergeCell ref="E55:F55"/>
    <mergeCell ref="A55:C55"/>
    <mergeCell ref="A54:C54"/>
    <mergeCell ref="E56:F56"/>
    <mergeCell ref="E57:F57"/>
    <mergeCell ref="A58:F58"/>
    <mergeCell ref="A57:C57"/>
    <mergeCell ref="A56:C56"/>
    <mergeCell ref="E59:F59"/>
    <mergeCell ref="E60:F60"/>
    <mergeCell ref="E61:F61"/>
    <mergeCell ref="E62:F62"/>
    <mergeCell ref="A62:C62"/>
    <mergeCell ref="A61:C61"/>
    <mergeCell ref="A60:C60"/>
    <mergeCell ref="A59:C59"/>
  </mergeCells>
  <phoneticPr fontId="24" type="noConversion"/>
  <conditionalFormatting sqref="B13:C13">
    <cfRule type="expression" dxfId="7" priority="11">
      <formula>$B$12="Propiedad Entidad Territorial"</formula>
    </cfRule>
    <cfRule type="expression" dxfId="6" priority="12">
      <formula>$B$12="Arriendo"</formula>
    </cfRule>
    <cfRule type="expression" dxfId="5" priority="13">
      <formula>$B$12="Propiedad del Operador"</formula>
    </cfRule>
    <cfRule type="expression" dxfId="4" priority="14">
      <formula>$B$12="En Convenio Interadministrativo"</formula>
    </cfRule>
    <cfRule type="expression" dxfId="3" priority="15">
      <formula>$B$12="En Comodato"</formula>
    </cfRule>
    <cfRule type="expression" dxfId="2" priority="16">
      <formula>$B$12="Propiedad ICBF"</formula>
    </cfRule>
  </conditionalFormatting>
  <conditionalFormatting sqref="G32">
    <cfRule type="dataBar" priority="19">
      <dataBar>
        <cfvo type="num" val="0"/>
        <cfvo type="num" val="1"/>
        <color rgb="FF638EC6"/>
      </dataBar>
      <extLst>
        <ext xmlns:x14="http://schemas.microsoft.com/office/spreadsheetml/2009/9/main" uri="{B025F937-C7B1-47D3-B67F-A62EFF666E3E}">
          <x14:id>{382845E7-1C2B-4C4A-8D5E-C41BF3507744}</x14:id>
        </ext>
      </extLst>
    </cfRule>
  </conditionalFormatting>
  <dataValidations count="13">
    <dataValidation type="whole" allowBlank="1" showInputMessage="1" showErrorMessage="1" error="Ingrese solo números._x000a_Logitud 9 dIgitos." sqref="G9 B9:C9" xr:uid="{254EC846-B101-488A-A540-F78ABEC331A4}">
      <formula1>111111111</formula1>
      <formula2>999999999</formula2>
    </dataValidation>
    <dataValidation type="textLength" allowBlank="1" showInputMessage="1" showErrorMessage="1" sqref="B11:G11 B14:G14 B8:G8" xr:uid="{B1F3C7E2-8F7D-43FE-B3EC-866D0EC44346}">
      <formula1>2</formula1>
      <formula2>250</formula2>
    </dataValidation>
    <dataValidation type="date" allowBlank="1" showInputMessage="1" showErrorMessage="1" error="Formato fecha dd/mm/aaaa" sqref="G15" xr:uid="{E69D2DB2-1741-4D04-9392-BACF91179631}">
      <formula1>45292</formula1>
      <formula2>46022</formula2>
    </dataValidation>
    <dataValidation type="date" allowBlank="1" showInputMessage="1" showErrorMessage="1" error="Formato fecha dd/mm/aaaa" sqref="G6" xr:uid="{208F18EE-6F7D-4B68-A3B7-9D496803571F}">
      <formula1>40179</formula1>
      <formula2>46022</formula2>
    </dataValidation>
    <dataValidation type="whole" allowBlank="1" showInputMessage="1" showErrorMessage="1" error="Ingrese solo números" sqref="G5" xr:uid="{83D0B0E2-9015-4EB3-865F-968FDA4C6669}">
      <formula1>1</formula1>
      <formula2>999999999</formula2>
    </dataValidation>
    <dataValidation type="list" allowBlank="1" showInputMessage="1" showErrorMessage="1" sqref="B12:C12 G12" xr:uid="{AB6410F7-E51A-4F3F-9560-A77F2AC025D4}">
      <formula1>"Propiedad ICBF,En Comodato,En Convenio Interadministrativo,Propiedad del Operador,Arriendo,Propiedad Entidad Territorial,Otro"</formula1>
    </dataValidation>
    <dataValidation type="list" allowBlank="1" showInputMessage="1" showErrorMessage="1" error="Formato fecha dd/mm/aaaa" sqref="G16" xr:uid="{4D352DD8-3E11-40D3-90D3-7EBC496B6804}">
      <formula1>"Otorgamiento,Renovación"</formula1>
    </dataValidation>
    <dataValidation type="whole" allowBlank="1" showInputMessage="1" showErrorMessage="1" error="Ingrese solo números._x000a_Logitud 9 dIgitos." sqref="F9" xr:uid="{97FC5C98-8786-4267-81BB-EE7A37F35278}">
      <formula1>0</formula1>
      <formula2>9</formula2>
    </dataValidation>
    <dataValidation allowBlank="1" showInputMessage="1" showErrorMessage="1" error="Ingrese solo números" sqref="B5:F5" xr:uid="{6DEA8DD8-7E40-4909-845E-35A704FCCD50}"/>
    <dataValidation allowBlank="1" showInputMessage="1" showErrorMessage="1" error="Ingrese solo números._x000a_Logitud 9 dIgitos." sqref="E9" xr:uid="{A5F45358-2755-448A-B40C-85FB99EC8456}"/>
    <dataValidation allowBlank="1" showInputMessage="1" showErrorMessage="1" error="Formato fecha dd/mm/aaaa" sqref="E15 B16:F16" xr:uid="{21105596-3977-4DEE-AAB4-F9A68394FCCC}"/>
    <dataValidation type="date" allowBlank="1" showInputMessage="1" showErrorMessage="1" error="Formato fecha dd/mm/aaaa" sqref="B6:F6 F15 B15:D15" xr:uid="{B966AE7A-0872-4FC9-8ACF-81198A04D3FE}">
      <formula1>36526</formula1>
      <formula2>49674</formula2>
    </dataValidation>
    <dataValidation type="list" allowBlank="1" showInputMessage="1" showErrorMessage="1" sqref="E20:E25 E27:E30" xr:uid="{58242A60-1E2C-4AC9-B9C3-1D47F12275BA}">
      <formula1>"Cumple,No cumple"</formula1>
    </dataValidation>
  </dataValidations>
  <printOptions horizontalCentered="1"/>
  <pageMargins left="0.31496062992125984" right="0.31496062992125984" top="1.1023622047244095" bottom="0.74803149606299213" header="0.31496062992125984" footer="0.31496062992125984"/>
  <pageSetup scale="70" fitToHeight="0" orientation="landscape" r:id="rId1"/>
  <headerFooter>
    <oddHeader>&amp;L&amp;G&amp;CPROCESO
INSPECCIÓN, VIGILANCIA Y CONTROL
INSTRUMENTO DE VERIFICACIÓN 
 LICENCIAS DE FUNCIONAMIENTO IAPAS&amp;RIN94.IVC
21/07/2026
Versión 1
Clasificación de la Información
CLASIFICADA</oddHeader>
    <oddFooter>&amp;C&amp;"Tempus Sans ITC,Normal"&amp;G</oddFooter>
  </headerFooter>
  <legacyDrawingHF r:id="rId2"/>
  <extLst>
    <ext xmlns:x14="http://schemas.microsoft.com/office/spreadsheetml/2009/9/main" uri="{78C0D931-6437-407d-A8EE-F0AAD7539E65}">
      <x14:conditionalFormattings>
        <x14:conditionalFormatting xmlns:xm="http://schemas.microsoft.com/office/excel/2006/main">
          <x14:cfRule type="dataBar" id="{382845E7-1C2B-4C4A-8D5E-C41BF3507744}">
            <x14:dataBar minLength="0" maxLength="100" gradient="0">
              <x14:cfvo type="num">
                <xm:f>0</xm:f>
              </x14:cfvo>
              <x14:cfvo type="num">
                <xm:f>1</xm:f>
              </x14:cfvo>
              <x14:negativeFillColor rgb="FFFF0000"/>
              <x14:axisColor rgb="FF000000"/>
            </x14:dataBar>
          </x14:cfRule>
          <xm:sqref>G32</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2F1BB0BD-B3A9-4B1B-8179-67D12E29DE3B}">
          <x14:formula1>
            <xm:f>'0. Instrucciones'!$A$41:$A$73</xm:f>
          </x14:formula1>
          <xm:sqref>G7</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16CE30-2169-4A51-BEBD-CAD1377EEC52}">
  <sheetPr>
    <tabColor rgb="FF00B0F0"/>
    <pageSetUpPr fitToPage="1"/>
  </sheetPr>
  <dimension ref="A1:F29"/>
  <sheetViews>
    <sheetView zoomScaleNormal="100" zoomScaleSheetLayoutView="80" zoomScalePageLayoutView="55" workbookViewId="0">
      <selection activeCell="B18" sqref="B18:B22"/>
    </sheetView>
  </sheetViews>
  <sheetFormatPr baseColWidth="10" defaultColWidth="11.42578125" defaultRowHeight="16.5"/>
  <cols>
    <col min="1" max="1" width="30.85546875" style="3" customWidth="1"/>
    <col min="2" max="2" width="27.5703125" style="4" customWidth="1"/>
    <col min="3" max="3" width="40.140625" style="5" customWidth="1"/>
    <col min="4" max="4" width="49.5703125" style="4" customWidth="1"/>
    <col min="5" max="5" width="19" style="4" customWidth="1"/>
    <col min="6" max="6" width="35.28515625" style="6" customWidth="1"/>
    <col min="7" max="16384" width="11.42578125" style="1"/>
  </cols>
  <sheetData>
    <row r="1" spans="1:6" ht="15.75" thickBot="1">
      <c r="A1" s="195" t="s">
        <v>172</v>
      </c>
      <c r="B1" s="196"/>
      <c r="C1" s="196"/>
      <c r="D1" s="196"/>
      <c r="E1" s="196"/>
      <c r="F1" s="197"/>
    </row>
    <row r="2" spans="1:6" ht="17.25" customHeight="1" thickBot="1">
      <c r="A2" s="198" t="s">
        <v>0</v>
      </c>
      <c r="B2" s="199"/>
      <c r="C2" s="199"/>
      <c r="D2" s="199"/>
      <c r="E2" s="199"/>
      <c r="F2" s="200"/>
    </row>
    <row r="3" spans="1:6" s="2" customFormat="1" ht="15.75" customHeight="1" thickBot="1">
      <c r="A3" s="201" t="s">
        <v>173</v>
      </c>
      <c r="B3" s="202"/>
      <c r="C3" s="202"/>
      <c r="D3" s="202"/>
      <c r="E3" s="202"/>
      <c r="F3" s="203"/>
    </row>
    <row r="4" spans="1:6" s="2" customFormat="1" ht="15.75" customHeight="1" thickBot="1">
      <c r="A4" s="204" t="s">
        <v>174</v>
      </c>
      <c r="B4" s="205"/>
      <c r="C4" s="205"/>
      <c r="D4" s="205"/>
      <c r="E4" s="205"/>
      <c r="F4" s="206"/>
    </row>
    <row r="5" spans="1:6">
      <c r="A5" s="106" t="s">
        <v>49</v>
      </c>
      <c r="B5" s="207"/>
      <c r="C5" s="208"/>
      <c r="D5" s="208"/>
      <c r="E5" s="208"/>
      <c r="F5" s="209"/>
    </row>
    <row r="6" spans="1:6" ht="28.5">
      <c r="A6" s="107" t="s">
        <v>50</v>
      </c>
      <c r="B6" s="192"/>
      <c r="C6" s="193"/>
      <c r="D6" s="193"/>
      <c r="E6" s="193"/>
      <c r="F6" s="194"/>
    </row>
    <row r="7" spans="1:6">
      <c r="A7" s="108" t="s">
        <v>280</v>
      </c>
      <c r="B7" s="177"/>
      <c r="C7" s="178"/>
      <c r="D7" s="178"/>
      <c r="E7" s="178"/>
      <c r="F7" s="179"/>
    </row>
    <row r="8" spans="1:6">
      <c r="A8" s="108" t="s">
        <v>162</v>
      </c>
      <c r="B8" s="177"/>
      <c r="C8" s="178"/>
      <c r="D8" s="178"/>
      <c r="E8" s="178"/>
      <c r="F8" s="179"/>
    </row>
    <row r="9" spans="1:6">
      <c r="A9" s="108" t="s">
        <v>53</v>
      </c>
      <c r="B9" s="177"/>
      <c r="C9" s="178"/>
      <c r="D9" s="178"/>
      <c r="E9" s="178"/>
      <c r="F9" s="179"/>
    </row>
    <row r="10" spans="1:6">
      <c r="A10" s="108" t="s">
        <v>289</v>
      </c>
      <c r="B10" s="177"/>
      <c r="C10" s="178"/>
      <c r="D10" s="178"/>
      <c r="E10" s="178"/>
      <c r="F10" s="179"/>
    </row>
    <row r="11" spans="1:6" ht="28.5">
      <c r="A11" s="108" t="s">
        <v>56</v>
      </c>
      <c r="B11" s="177"/>
      <c r="C11" s="178"/>
      <c r="D11" s="178"/>
      <c r="E11" s="178"/>
      <c r="F11" s="179"/>
    </row>
    <row r="12" spans="1:6" ht="29.25" customHeight="1">
      <c r="A12" s="108" t="s">
        <v>57</v>
      </c>
      <c r="B12" s="177"/>
      <c r="C12" s="178"/>
      <c r="D12" s="178"/>
      <c r="E12" s="178"/>
      <c r="F12" s="179"/>
    </row>
    <row r="13" spans="1:6" ht="43.5" thickBot="1">
      <c r="A13" s="109" t="s">
        <v>58</v>
      </c>
      <c r="B13" s="180"/>
      <c r="C13" s="181"/>
      <c r="D13" s="181"/>
      <c r="E13" s="181"/>
      <c r="F13" s="182"/>
    </row>
    <row r="14" spans="1:6" customFormat="1" ht="15.75" thickBot="1">
      <c r="A14" s="183" t="s">
        <v>163</v>
      </c>
      <c r="B14" s="184"/>
      <c r="C14" s="185"/>
      <c r="D14" s="186" t="s">
        <v>164</v>
      </c>
      <c r="E14" s="187"/>
      <c r="F14" s="188"/>
    </row>
    <row r="15" spans="1:6" customFormat="1" ht="36.75" customHeight="1" thickBot="1">
      <c r="A15" s="158" t="s">
        <v>165</v>
      </c>
      <c r="B15" s="159"/>
      <c r="C15" s="160"/>
      <c r="D15" s="189">
        <f>+'1. Comp Legal'!G51</f>
        <v>1</v>
      </c>
      <c r="E15" s="190"/>
      <c r="F15" s="191"/>
    </row>
    <row r="16" spans="1:6" customFormat="1" ht="32.25" customHeight="1" thickBot="1">
      <c r="A16" s="164" t="s">
        <v>166</v>
      </c>
      <c r="B16" s="165"/>
      <c r="C16" s="166"/>
      <c r="D16" s="174">
        <f>+'2. Comp Financiero'!G33</f>
        <v>0.99999999999999989</v>
      </c>
      <c r="E16" s="175"/>
      <c r="F16" s="176"/>
    </row>
    <row r="17" spans="1:6" customFormat="1" ht="42" customHeight="1" thickBot="1">
      <c r="A17" s="158" t="s">
        <v>171</v>
      </c>
      <c r="B17" s="159"/>
      <c r="C17" s="160"/>
      <c r="D17" s="161">
        <f>+'3. Comp Técnico'!G48</f>
        <v>0.99999999999999989</v>
      </c>
      <c r="E17" s="162"/>
      <c r="F17" s="163"/>
    </row>
    <row r="18" spans="1:6" customFormat="1" ht="45.75" customHeight="1" thickBot="1">
      <c r="A18" s="164" t="s">
        <v>167</v>
      </c>
      <c r="B18" s="165"/>
      <c r="C18" s="166"/>
      <c r="D18" s="161">
        <f>+'4. Comp Talento Humano'!G43</f>
        <v>1</v>
      </c>
      <c r="E18" s="162"/>
      <c r="F18" s="163"/>
    </row>
    <row r="19" spans="1:6" customFormat="1" ht="42.75" customHeight="1" thickBot="1">
      <c r="A19" s="158" t="s">
        <v>168</v>
      </c>
      <c r="B19" s="159"/>
      <c r="C19" s="160"/>
      <c r="D19" s="161">
        <f>+'5. Comp Infraestructura'!G32</f>
        <v>1</v>
      </c>
      <c r="E19" s="162"/>
      <c r="F19" s="163"/>
    </row>
    <row r="20" spans="1:6" customFormat="1" ht="42.75" customHeight="1" thickBot="1">
      <c r="A20" s="170" t="s">
        <v>292</v>
      </c>
      <c r="B20" s="171"/>
      <c r="C20" s="141" t="s">
        <v>291</v>
      </c>
      <c r="D20" s="172">
        <f>IF(C20="NO",0%,100%)</f>
        <v>0</v>
      </c>
      <c r="E20" s="172"/>
      <c r="F20" s="173"/>
    </row>
    <row r="21" spans="1:6" ht="15.75" thickBot="1">
      <c r="A21" s="167" t="s">
        <v>169</v>
      </c>
      <c r="B21" s="168"/>
      <c r="C21" s="168"/>
      <c r="D21" s="168"/>
      <c r="E21" s="168"/>
      <c r="F21" s="169"/>
    </row>
    <row r="22" spans="1:6" ht="15.75" thickBot="1">
      <c r="A22" s="155" t="s">
        <v>73</v>
      </c>
      <c r="B22" s="156"/>
      <c r="C22" s="110" t="s">
        <v>170</v>
      </c>
      <c r="D22" s="110" t="s">
        <v>74</v>
      </c>
      <c r="E22" s="156" t="s">
        <v>75</v>
      </c>
      <c r="F22" s="157"/>
    </row>
    <row r="23" spans="1:6" ht="36" customHeight="1">
      <c r="A23" s="152"/>
      <c r="B23" s="153"/>
      <c r="C23" s="111"/>
      <c r="D23" s="111"/>
      <c r="E23" s="153"/>
      <c r="F23" s="154"/>
    </row>
    <row r="24" spans="1:6" ht="36" customHeight="1">
      <c r="A24" s="145"/>
      <c r="B24" s="146"/>
      <c r="C24" s="111"/>
      <c r="D24" s="111"/>
      <c r="E24" s="147"/>
      <c r="F24" s="148"/>
    </row>
    <row r="25" spans="1:6" ht="36" customHeight="1">
      <c r="A25" s="145"/>
      <c r="B25" s="146"/>
      <c r="C25" s="111"/>
      <c r="D25" s="111"/>
      <c r="E25" s="147"/>
      <c r="F25" s="148"/>
    </row>
    <row r="26" spans="1:6" ht="36" customHeight="1" thickBot="1">
      <c r="A26" s="145"/>
      <c r="B26" s="146"/>
      <c r="C26" s="111"/>
      <c r="D26" s="111"/>
      <c r="E26" s="147"/>
      <c r="F26" s="148"/>
    </row>
    <row r="27" spans="1:6" ht="36" customHeight="1">
      <c r="A27" s="145"/>
      <c r="B27" s="146"/>
      <c r="C27" s="111"/>
      <c r="D27" s="111"/>
      <c r="E27" s="147"/>
      <c r="F27" s="148"/>
    </row>
    <row r="28" spans="1:6" ht="36" customHeight="1">
      <c r="A28" s="149"/>
      <c r="B28" s="150"/>
      <c r="C28" s="112"/>
      <c r="D28" s="112"/>
      <c r="E28" s="150"/>
      <c r="F28" s="151"/>
    </row>
    <row r="29" spans="1:6" ht="36" customHeight="1" thickBot="1">
      <c r="A29" s="142"/>
      <c r="B29" s="143"/>
      <c r="C29" s="113"/>
      <c r="D29" s="113"/>
      <c r="E29" s="143"/>
      <c r="F29" s="144"/>
    </row>
  </sheetData>
  <sheetProtection algorithmName="SHA-512" hashValue="XnLKhT117S2F2+GW2nvZhLd/j1heCJbosVgEPAg5pMHVu+pkhfeCRA7Qtsnc9ukzEZT1Hfk5hs0bNHCZ8D1pMA==" saltValue="s5y3bh4zBkIsptYlhRx4EQ==" spinCount="100000" sheet="1" formatCells="0" formatColumns="0" formatRows="0" autoFilter="0"/>
  <mergeCells count="44">
    <mergeCell ref="B6:F6"/>
    <mergeCell ref="A1:F1"/>
    <mergeCell ref="A2:F2"/>
    <mergeCell ref="A3:F3"/>
    <mergeCell ref="A4:F4"/>
    <mergeCell ref="B5:F5"/>
    <mergeCell ref="A16:C16"/>
    <mergeCell ref="D16:F16"/>
    <mergeCell ref="B7:F7"/>
    <mergeCell ref="B8:F8"/>
    <mergeCell ref="B9:F9"/>
    <mergeCell ref="B10:F10"/>
    <mergeCell ref="B11:F11"/>
    <mergeCell ref="B12:F12"/>
    <mergeCell ref="B13:F13"/>
    <mergeCell ref="A14:C14"/>
    <mergeCell ref="D14:F14"/>
    <mergeCell ref="A15:C15"/>
    <mergeCell ref="D15:F15"/>
    <mergeCell ref="A22:B22"/>
    <mergeCell ref="E22:F22"/>
    <mergeCell ref="A17:C17"/>
    <mergeCell ref="D17:F17"/>
    <mergeCell ref="A18:C18"/>
    <mergeCell ref="D18:F18"/>
    <mergeCell ref="A19:C19"/>
    <mergeCell ref="D19:F19"/>
    <mergeCell ref="A21:F21"/>
    <mergeCell ref="A20:B20"/>
    <mergeCell ref="D20:F20"/>
    <mergeCell ref="A23:B23"/>
    <mergeCell ref="E23:F23"/>
    <mergeCell ref="A24:B24"/>
    <mergeCell ref="E24:F24"/>
    <mergeCell ref="A25:B25"/>
    <mergeCell ref="E25:F25"/>
    <mergeCell ref="A29:B29"/>
    <mergeCell ref="E29:F29"/>
    <mergeCell ref="A26:B26"/>
    <mergeCell ref="E26:F26"/>
    <mergeCell ref="A27:B27"/>
    <mergeCell ref="E27:F27"/>
    <mergeCell ref="A28:B28"/>
    <mergeCell ref="E28:F28"/>
  </mergeCells>
  <conditionalFormatting sqref="C20">
    <cfRule type="expression" dxfId="1" priority="1">
      <formula>$C$20="NO"</formula>
    </cfRule>
    <cfRule type="expression" dxfId="0" priority="2">
      <formula>$C$20="SI"</formula>
    </cfRule>
  </conditionalFormatting>
  <dataValidations count="6">
    <dataValidation type="date" allowBlank="1" showInputMessage="1" showErrorMessage="1" error="Formato fecha dd/mm/aaaa" sqref="B6:F6" xr:uid="{45510A87-93CE-4522-842A-326F15B20ED3}">
      <formula1>40179</formula1>
      <formula2>47118</formula2>
    </dataValidation>
    <dataValidation type="whole" allowBlank="1" showInputMessage="1" showErrorMessage="1" error="Ingrese solo números._x000a_Logitud 9 dIgitos." sqref="B9" xr:uid="{CCDA0982-F3C3-407A-A470-9323DB6812C5}">
      <formula1>111111111</formula1>
      <formula2>999999999</formula2>
    </dataValidation>
    <dataValidation type="textLength" allowBlank="1" showInputMessage="1" showErrorMessage="1" sqref="B8 B11:B12" xr:uid="{9FF3F5FD-C796-4154-84F3-53356A7DAA37}">
      <formula1>2</formula1>
      <formula2>250</formula2>
    </dataValidation>
    <dataValidation type="date" allowBlank="1" showInputMessage="1" showErrorMessage="1" error="Formato fecha dd/mm/aaaa" sqref="B13" xr:uid="{A0C1A505-015D-4A25-A8D8-C2C5A6B5D1AC}">
      <formula1>45292</formula1>
      <formula2>46022</formula2>
    </dataValidation>
    <dataValidation type="whole" allowBlank="1" showInputMessage="1" showErrorMessage="1" error="Ingrese solo números" sqref="B5" xr:uid="{0A5FAFDF-7039-46F1-B060-50FCF337EC08}">
      <formula1>1</formula1>
      <formula2>999999999</formula2>
    </dataValidation>
    <dataValidation type="list" allowBlank="1" showInputMessage="1" showErrorMessage="1" sqref="C20" xr:uid="{FD5579FF-1109-4560-A52E-E5C05547687D}">
      <formula1>"SI,NO"</formula1>
    </dataValidation>
  </dataValidations>
  <printOptions horizontalCentered="1"/>
  <pageMargins left="0.31496062992125984" right="0.31496062992125984" top="1.1023622047244095" bottom="0.74803149606299213" header="0.31496062992125984" footer="0.31496062992125984"/>
  <pageSetup scale="65" fitToHeight="0" orientation="landscape" r:id="rId1"/>
  <headerFooter>
    <oddHeader>&amp;L&amp;G&amp;CPROCESO
INSPECCIÓN, VIGILANCIA Y CONTROL
INSTRUMENTO DE VERIFICACIÓN 
 LICENCIAS DE FUNCIONAMIENTO IAPAS&amp;RIN94.IVC
21/07/2026
Versión 1
Clasificación de la Información
CLASIFICADA</oddHeader>
    <oddFooter>&amp;C&amp;"Tempus Sans ITC,Normal"&amp;G</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BAB2D1B7E1D91439D22BD14EE047FE5" ma:contentTypeVersion="20" ma:contentTypeDescription="Crear nuevo documento." ma:contentTypeScope="" ma:versionID="1825403d4196eede47212ac57a396bdb">
  <xsd:schema xmlns:xsd="http://www.w3.org/2001/XMLSchema" xmlns:xs="http://www.w3.org/2001/XMLSchema" xmlns:p="http://schemas.microsoft.com/office/2006/metadata/properties" xmlns:ns2="76ddc973-6f3e-458c-98dc-616d12e59db2" xmlns:ns3="07df56aa-f336-4b80-aa61-75267864e9e7" targetNamespace="http://schemas.microsoft.com/office/2006/metadata/properties" ma:root="true" ma:fieldsID="223e9a30208859bd4079114c80b67c3c" ns2:_="" ns3:_="">
    <xsd:import namespace="76ddc973-6f3e-458c-98dc-616d12e59db2"/>
    <xsd:import namespace="07df56aa-f336-4b80-aa61-75267864e9e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Location"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ddc973-6f3e-458c-98dc-616d12e59d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7df56aa-f336-4b80-aa61-75267864e9e7" elementFormDefault="qualified">
    <xsd:import namespace="http://schemas.microsoft.com/office/2006/documentManagement/types"/>
    <xsd:import namespace="http://schemas.microsoft.com/office/infopath/2007/PartnerControls"/>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ae402e89-c748-4c02-8d41-8114b5e6d98c}" ma:internalName="TaxCatchAll" ma:showField="CatchAllData" ma:web="07df56aa-f336-4b80-aa61-75267864e9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6ddc973-6f3e-458c-98dc-616d12e59db2">
      <Terms xmlns="http://schemas.microsoft.com/office/infopath/2007/PartnerControls"/>
    </lcf76f155ced4ddcb4097134ff3c332f>
    <TaxCatchAll xmlns="07df56aa-f336-4b80-aa61-75267864e9e7"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169681B-9950-47B3-A643-6E6A6344B4F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ddc973-6f3e-458c-98dc-616d12e59db2"/>
    <ds:schemaRef ds:uri="07df56aa-f336-4b80-aa61-75267864e9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98DC230-7527-4E41-B454-00AEFDDF6AC2}">
  <ds:schemaRefs>
    <ds:schemaRef ds:uri="http://schemas.microsoft.com/office/2006/metadata/properties"/>
    <ds:schemaRef ds:uri="http://schemas.microsoft.com/office/infopath/2007/PartnerControls"/>
    <ds:schemaRef ds:uri="76ddc973-6f3e-458c-98dc-616d12e59db2"/>
    <ds:schemaRef ds:uri="07df56aa-f336-4b80-aa61-75267864e9e7"/>
  </ds:schemaRefs>
</ds:datastoreItem>
</file>

<file path=customXml/itemProps3.xml><?xml version="1.0" encoding="utf-8"?>
<ds:datastoreItem xmlns:ds="http://schemas.openxmlformats.org/officeDocument/2006/customXml" ds:itemID="{7DF61817-CB83-489F-BB50-20108FEF4F8F}">
  <ds:schemaRefs>
    <ds:schemaRef ds:uri="http://schemas.microsoft.com/sharepoint/v3/contenttype/forms"/>
  </ds:schemaRefs>
</ds:datastoreItem>
</file>

<file path=docMetadata/LabelInfo.xml><?xml version="1.0" encoding="utf-8"?>
<clbl:labelList xmlns:clbl="http://schemas.microsoft.com/office/2020/mipLabelMetadata">
  <clbl:label id="{3d92a5f3-bc7a-4a79-8c5e-5e483f7789bf}" enabled="0" method="" siteId="{3d92a5f3-bc7a-4a79-8c5e-5e483f7789b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6</vt:i4>
      </vt:variant>
    </vt:vector>
  </HeadingPairs>
  <TitlesOfParts>
    <vt:vector size="14" baseType="lpstr">
      <vt:lpstr>0. Instrucciones</vt:lpstr>
      <vt:lpstr>1. Comp Legal</vt:lpstr>
      <vt:lpstr>2. Comp Financiero</vt:lpstr>
      <vt:lpstr>2.1. Anexo Ind Financieros</vt:lpstr>
      <vt:lpstr>3. Comp Técnico</vt:lpstr>
      <vt:lpstr>4. Comp Talento Humano</vt:lpstr>
      <vt:lpstr>5. Comp Infraestructura</vt:lpstr>
      <vt:lpstr>6. Resumen Componentes</vt:lpstr>
      <vt:lpstr>'0. Instrucciones'!Área_de_impresión</vt:lpstr>
      <vt:lpstr>'1. Comp Legal'!Área_de_impresión</vt:lpstr>
      <vt:lpstr>'2. Comp Financiero'!Área_de_impresión</vt:lpstr>
      <vt:lpstr>'3. Comp Técnico'!Área_de_impresión</vt:lpstr>
      <vt:lpstr>'4. Comp Talento Humano'!Área_de_impresión</vt:lpstr>
      <vt:lpstr>'5. Comp Infraestructura'!Área_de_impresión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Laura.Padilla@icbf.gov.co</dc:creator>
  <cp:keywords/>
  <dc:description/>
  <cp:lastModifiedBy>Cesar Augusto Rodriguez Chaparro</cp:lastModifiedBy>
  <cp:revision/>
  <cp:lastPrinted>2026-07-21T15:41:58Z</cp:lastPrinted>
  <dcterms:created xsi:type="dcterms:W3CDTF">2015-02-20T20:19:06Z</dcterms:created>
  <dcterms:modified xsi:type="dcterms:W3CDTF">2026-07-21T15:43:13Z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0x010100CBAB2D1B7E1D91439D22BD14EE047FE5</vt:lpwstr>
  </property>
  <property fmtid="{D5CDD505-2E9C-101B-9397-08002B2CF9AE}" pid="3" name="Order">
    <vt:r8>13588100</vt:r8>
  </property>
  <property fmtid="{D5CDD505-2E9C-101B-9397-08002B2CF9AE}" pid="4" name="MediaServiceImageTags">
    <vt:lpwstr/>
  </property>
</Properties>
</file>