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4.xml" ContentType="application/vnd.openxmlformats-officedocument.drawing+xml"/>
  <Override PartName="/xl/drawings/drawing1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 documentId="13_ncr:1_{1D8ECBBB-1D13-2149-BACA-8A89367EA469}" xr6:coauthVersionLast="47" xr6:coauthVersionMax="47" xr10:uidLastSave="{A537A7B7-F2A8-4638-9C45-1A7E03839AE4}"/>
  <bookViews>
    <workbookView xWindow="-120" yWindow="-120" windowWidth="29040" windowHeight="15720" tabRatio="829" activeTab="1" xr2:uid="{00000000-000D-0000-FFFF-FFFF00000000}"/>
  </bookViews>
  <sheets>
    <sheet name="LISTAS" sheetId="2" state="hidden" r:id="rId1"/>
    <sheet name="PORTADA" sheetId="37" r:id="rId2"/>
    <sheet name="INSTRUCTIVO" sheetId="34" r:id="rId3"/>
    <sheet name="1. Información General" sheetId="1" r:id="rId4"/>
    <sheet name="2. Ambientes Adecuados y Seguro" sheetId="41" r:id="rId5"/>
    <sheet name="3. Alimentacion y Nutrición " sheetId="44" r:id="rId6"/>
    <sheet name="4. Modelo de Atencion " sheetId="16" r:id="rId7"/>
    <sheet name="5. Situaciones de riesgo" sheetId="17" r:id="rId8"/>
    <sheet name="6. Código de Etica" sheetId="55" r:id="rId9"/>
    <sheet name="7. Talento Humano" sheetId="50" r:id="rId10"/>
    <sheet name="8. Financiero" sheetId="51" r:id="rId11"/>
    <sheet name="9. Dotacion" sheetId="42" r:id="rId12"/>
    <sheet name="Anexo 1. Discapacidad" sheetId="45" r:id="rId13"/>
    <sheet name="Oculto" sheetId="54" state="hidden" r:id="rId14"/>
    <sheet name="Tabla 1 Evid. no cumpl M.A." sheetId="56" r:id="rId15"/>
    <sheet name="Tabla 2. Talento Humano " sheetId="48" r:id="rId16"/>
    <sheet name="Tabla 3. Amb Adec y Seg - Á " sheetId="43" r:id="rId17"/>
    <sheet name="TEMP" sheetId="38" state="hidden" r:id="rId18"/>
    <sheet name="Condiciones NO cumplimiento" sheetId="32" r:id="rId19"/>
    <sheet name="Acta_Cierre" sheetId="14" r:id="rId20"/>
  </sheets>
  <externalReferences>
    <externalReference r:id="rId21"/>
  </externalReferences>
  <definedNames>
    <definedName name="_xlnm._FilterDatabase" localSheetId="4" hidden="1">'2. Ambientes Adecuados y Seguro'!$A$2:$G$108</definedName>
    <definedName name="_xlnm._FilterDatabase" localSheetId="5" hidden="1">'3. Alimentacion y Nutrición '!$A$2:$G$2</definedName>
    <definedName name="_xlnm._FilterDatabase" localSheetId="6" hidden="1">'4. Modelo de Atencion '!$A$2:$H$19</definedName>
    <definedName name="_xlnm._FilterDatabase" localSheetId="7" hidden="1">'5. Situaciones de riesgo'!$A$2:$F$2</definedName>
    <definedName name="_xlnm._FilterDatabase" localSheetId="8" hidden="1">'6. Código de Etica'!$A$2:$H$30</definedName>
    <definedName name="_xlnm._FilterDatabase" localSheetId="9" hidden="1">'7. Talento Humano'!$A$2:$J$2</definedName>
    <definedName name="_xlnm._FilterDatabase" localSheetId="10" hidden="1">'8. Financiero'!$A$2:$F$2</definedName>
    <definedName name="_xlnm._FilterDatabase" localSheetId="11" hidden="1">'9. Dotacion'!$A$2:$G$2</definedName>
    <definedName name="_xlnm._FilterDatabase" localSheetId="12" hidden="1">'Anexo 1. Discapacidad'!$A$2:$F$23</definedName>
    <definedName name="_xlnm._FilterDatabase" localSheetId="18" hidden="1">'Condiciones NO cumplimiento'!$A$2:$G$2</definedName>
    <definedName name="_xlnm.Print_Area" localSheetId="3">'1. Información General'!$A$1:$F$43</definedName>
    <definedName name="_xlnm.Print_Area" localSheetId="4">'2. Ambientes Adecuados y Seguro'!$B$1:$E$108</definedName>
    <definedName name="_xlnm.Print_Area" localSheetId="5">'3. Alimentacion y Nutrición '!$B$1:$E$74</definedName>
    <definedName name="_xlnm.Print_Area" localSheetId="6">'4. Modelo de Atencion '!$B$1:$E$19</definedName>
    <definedName name="_xlnm.Print_Area" localSheetId="7">'5. Situaciones de riesgo'!$B$1:$E$110</definedName>
    <definedName name="_xlnm.Print_Area" localSheetId="8">'6. Código de Etica'!$B$1:$E$34</definedName>
    <definedName name="_xlnm.Print_Area" localSheetId="9">'7. Talento Humano'!$B$1:$E$19</definedName>
    <definedName name="_xlnm.Print_Area" localSheetId="10">'8. Financiero'!$B$1:$E$13</definedName>
    <definedName name="_xlnm.Print_Area" localSheetId="11">'9. Dotacion'!$B$1:$E$20</definedName>
    <definedName name="_xlnm.Print_Area" localSheetId="19">Acta_Cierre!$A$1:$F$47</definedName>
    <definedName name="_xlnm.Print_Area" localSheetId="12">'Anexo 1. Discapacidad'!$B$1:$E$23</definedName>
    <definedName name="_xlnm.Print_Area" localSheetId="18">'Condiciones NO cumplimiento'!$A$2:$G$40</definedName>
    <definedName name="_xlnm.Print_Area" localSheetId="2">INSTRUCTIVO!$A$2:$B$94</definedName>
    <definedName name="_xlnm.Print_Area" localSheetId="1">PORTADA!$A$1:$E$37</definedName>
    <definedName name="_xlnm.Print_Area" localSheetId="15">'Tabla 2. Talento Humano '!$A$2:$B$18</definedName>
    <definedName name="_xlnm.Print_Area" localSheetId="16">'Tabla 3. Amb Adec y Seg - Á '!$A$1:$I$77</definedName>
    <definedName name="_xlnm.Print_Area" localSheetId="17">TEMP!#REF!</definedName>
    <definedName name="Auditoría" localSheetId="2">#REF!</definedName>
    <definedName name="Auditoría">[1]!Acciones[Auditoría]</definedName>
    <definedName name="b" localSheetId="2">#REF!</definedName>
    <definedName name="b" localSheetId="16">'[1]Verificables Comp. Legal'!$D$40</definedName>
    <definedName name="b">'[1]Verificables Comp. Legal'!$D$40</definedName>
    <definedName name="ca" localSheetId="2">#REF!</definedName>
    <definedName name="ca" localSheetId="16">'[1]Verificables Comp. Legal'!$K$19</definedName>
    <definedName name="ca">'[1]Verificables Comp. Legal'!$K$19</definedName>
    <definedName name="camp" localSheetId="2">#REF!</definedName>
    <definedName name="camp" localSheetId="16">'[1]Verificables Comp. Legal'!$U$16</definedName>
    <definedName name="camp">'[1]Verificables Comp. Legal'!$U$16</definedName>
    <definedName name="cap" localSheetId="2">#REF!</definedName>
    <definedName name="cap" localSheetId="16">'[1]Verificables Comp. Legal'!$O$29</definedName>
    <definedName name="cap">'[1]Verificables Comp. Legal'!$O$29</definedName>
    <definedName name="car" localSheetId="2">#REF!</definedName>
    <definedName name="car" localSheetId="16">'[1]Verificables Comp. Legal'!$K$16</definedName>
    <definedName name="car">'[1]Verificables Comp. Legal'!$K$16</definedName>
    <definedName name="carg" localSheetId="2">#REF!</definedName>
    <definedName name="carg" localSheetId="16">'[1]Verificables Comp. Legal'!$K$17</definedName>
    <definedName name="carg">'[1]Verificables Comp. Legal'!$K$17</definedName>
    <definedName name="cargo" localSheetId="2">#REF!</definedName>
    <definedName name="cargo" localSheetId="16">'[1]Verificables Comp. Legal'!$K$18</definedName>
    <definedName name="cargo">'[1]Verificables Comp. Legal'!$K$18</definedName>
    <definedName name="cargoo" localSheetId="2">#REF!</definedName>
    <definedName name="cargoo" localSheetId="16">'[1]Verificables Comp. Legal'!$J$38</definedName>
    <definedName name="cargoo">'[1]Verificables Comp. Legal'!$J$38</definedName>
    <definedName name="cargooo" localSheetId="2">#REF!</definedName>
    <definedName name="cargooo" localSheetId="16">'[1]Verificables Comp. Legal'!$J$37</definedName>
    <definedName name="cargooo">'[1]Verificables Comp. Legal'!$J$37</definedName>
    <definedName name="carrr" localSheetId="2">#REF!</definedName>
    <definedName name="carrr" localSheetId="16">'[1]Verificables Comp. Legal'!$J$39</definedName>
    <definedName name="carrr">'[1]Verificables Comp. Legal'!$J$39</definedName>
    <definedName name="carrrr" localSheetId="2">#REF!</definedName>
    <definedName name="carrrr" localSheetId="16">'[1]Verificables Comp. Legal'!$J$40</definedName>
    <definedName name="carrrr">'[1]Verificables Comp. Legal'!$J$40</definedName>
    <definedName name="codpo" localSheetId="2">#REF!</definedName>
    <definedName name="codpo" localSheetId="16">'[1]Verificables Comp. Legal'!$B$34</definedName>
    <definedName name="codpo">'[1]Verificables Comp. Legal'!$B$34</definedName>
    <definedName name="com" localSheetId="2">#REF!</definedName>
    <definedName name="com" localSheetId="16">'[1]Verificables Comp. Legal'!$U$17</definedName>
    <definedName name="com">'[1]Verificables Comp. Legal'!$U$17</definedName>
    <definedName name="com´p" localSheetId="2">#REF!</definedName>
    <definedName name="com´p" localSheetId="16">'[1]Verificables Comp. Legal'!$U$18</definedName>
    <definedName name="com´p">'[1]Verificables Comp. Legal'!$U$18</definedName>
    <definedName name="compel" localSheetId="2">#REF!</definedName>
    <definedName name="compel" localSheetId="16">'[1]Verificables Comp. Legal'!$Q$38</definedName>
    <definedName name="compel">'[1]Verificables Comp. Legal'!$Q$38</definedName>
    <definedName name="compen" localSheetId="2">#REF!</definedName>
    <definedName name="compen" localSheetId="16">'[1]Verificables Comp. Legal'!$Q$37</definedName>
    <definedName name="compen">'[1]Verificables Comp. Legal'!$Q$37</definedName>
    <definedName name="compo" localSheetId="2">#REF!</definedName>
    <definedName name="compo" localSheetId="16">'[1]Verificables Comp. Legal'!$U$19</definedName>
    <definedName name="compo">'[1]Verificables Comp. Legal'!$U$19</definedName>
    <definedName name="comppa" localSheetId="2">#REF!</definedName>
    <definedName name="comppa" localSheetId="16">'[1]Verificables Comp. Legal'!$Q$39</definedName>
    <definedName name="comppa">'[1]Verificables Comp. Legal'!$Q$39</definedName>
    <definedName name="comppar" localSheetId="2">#REF!</definedName>
    <definedName name="comppar" localSheetId="16">'[1]Verificables Comp. Legal'!$Q$40</definedName>
    <definedName name="comppar">'[1]Verificables Comp. Legal'!$Q$40</definedName>
    <definedName name="correo" localSheetId="2">#REF!</definedName>
    <definedName name="correo" localSheetId="16">'[1]Verificables Comp. Legal'!$U$23</definedName>
    <definedName name="correo">'[1]Verificables Comp. Legal'!$U$23</definedName>
    <definedName name="CPIA" localSheetId="2">#REF!</definedName>
    <definedName name="CPIA">[1]!Acciones[Auditoría]</definedName>
    <definedName name="cumple" localSheetId="16">#REF!</definedName>
    <definedName name="cumple">#REF!</definedName>
    <definedName name="cupo" localSheetId="2">#REF!</definedName>
    <definedName name="cupo" localSheetId="16">'[1]Verificables Comp. Legal'!$Q$29</definedName>
    <definedName name="cupo">'[1]Verificables Comp. Legal'!$Q$29</definedName>
    <definedName name="cz" localSheetId="2">#REF!</definedName>
    <definedName name="cz" localSheetId="16">'[1]Verificables Comp. Legal'!$O$22</definedName>
    <definedName name="cz">'[1]Verificables Comp. Legal'!$O$22</definedName>
    <definedName name="desp" localSheetId="2">#REF!</definedName>
    <definedName name="desp" localSheetId="16">'[1]Verificables Comp. Legal'!$M$30</definedName>
    <definedName name="desp">'[1]Verificables Comp. Legal'!$M$30</definedName>
    <definedName name="dir" localSheetId="2">#REF!</definedName>
    <definedName name="dir" localSheetId="16">'[1]Verificables Comp. Legal'!$D$25</definedName>
    <definedName name="dir">'[1]Verificables Comp. Legal'!$D$25</definedName>
    <definedName name="dirse" localSheetId="2">#REF!</definedName>
    <definedName name="dirse" localSheetId="16">'[1]Verificables Comp. Legal'!$D$32</definedName>
    <definedName name="dirse">'[1]Verificables Comp. Legal'!$D$32</definedName>
    <definedName name="dr" localSheetId="2">#REF!</definedName>
    <definedName name="dr" localSheetId="16">'[1]Verificables Comp. Legal'!$K$28</definedName>
    <definedName name="dr">'[1]Verificables Comp. Legal'!$K$28</definedName>
    <definedName name="email" localSheetId="2">#REF!</definedName>
    <definedName name="email" localSheetId="16">'[1]Verificables Comp. Legal'!$S$28</definedName>
    <definedName name="email">'[1]Verificables Comp. Legal'!$S$28</definedName>
    <definedName name="fal" localSheetId="2">#REF!</definedName>
    <definedName name="fal" localSheetId="16">'[1]Verificables Comp. Legal'!$C$30</definedName>
    <definedName name="fal">'[1]Verificables Comp. Legal'!$C$30</definedName>
    <definedName name="fecha" localSheetId="2">#REF!</definedName>
    <definedName name="fecha" localSheetId="16">'[1]Verificables Comp. Legal'!$D$11</definedName>
    <definedName name="fecha">'[1]Verificables Comp. Legal'!$D$11</definedName>
    <definedName name="fechaa" localSheetId="2">#REF!</definedName>
    <definedName name="fechaa" localSheetId="16">'[1]Verificables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6">'[1]Verificables Comp. Legal'!$M$26</definedName>
    <definedName name="lf">'[1]Verificables Comp. Legal'!$M$26</definedName>
    <definedName name="m" localSheetId="2">#REF!</definedName>
    <definedName name="m" localSheetId="16">'[1]Verificables Comp. Legal'!$D$39</definedName>
    <definedName name="m">'[1]Verificables Comp. Legal'!$D$39</definedName>
    <definedName name="mun" localSheetId="2">#REF!</definedName>
    <definedName name="mun" localSheetId="16">'[1]Verificables Comp. Legal'!$O$23</definedName>
    <definedName name="mun">'[1]Verificables Comp. Legal'!$O$23</definedName>
    <definedName name="muni" localSheetId="2">#REF!</definedName>
    <definedName name="muni" localSheetId="16">'[1]Verificables Comp. Legal'!$O$28</definedName>
    <definedName name="muni">'[1]Verificables Comp. Legal'!$O$28</definedName>
    <definedName name="n" localSheetId="2">#REF!</definedName>
    <definedName name="n" localSheetId="16">'[1]Verificables Comp. Legal'!$D$37</definedName>
    <definedName name="n">'[1]Verificables Comp. Legal'!$D$37</definedName>
    <definedName name="nit" localSheetId="2">#REF!</definedName>
    <definedName name="nit" localSheetId="16">'[1]Verificables Comp. Legal'!$J$23</definedName>
    <definedName name="nit">'[1]Verificables Comp. Legal'!$J$23</definedName>
    <definedName name="no" localSheetId="2">#REF!</definedName>
    <definedName name="no" localSheetId="16">'[1]Verificables Comp. Legal'!$F$31</definedName>
    <definedName name="no">'[1]Verificables Comp. Legal'!$F$31</definedName>
    <definedName name="noaplica" localSheetId="16">#REF!</definedName>
    <definedName name="noaplica">#REF!</definedName>
    <definedName name="nomb" localSheetId="2">#REF!</definedName>
    <definedName name="nomb" localSheetId="16">'[1]Verificables Comp. Legal'!$D$23</definedName>
    <definedName name="nomb">'[1]Verificables Comp. Legal'!$D$23</definedName>
    <definedName name="nombrep" localSheetId="2">#REF!</definedName>
    <definedName name="nombrep" localSheetId="16">'[1]Verificables Comp. Legal'!$D$24</definedName>
    <definedName name="nombrep">'[1]Verificables Comp. Legal'!$D$24</definedName>
    <definedName name="nomrep" localSheetId="2">#REF!</definedName>
    <definedName name="nomrep" localSheetId="16">'[1]Verificables Comp. Legal'!$D$29</definedName>
    <definedName name="nomrep">'[1]Verificables Comp. Legal'!$D$29</definedName>
    <definedName name="nomun" localSheetId="2">#REF!</definedName>
    <definedName name="nomun" localSheetId="16">'[1]Verificables Comp. Legal'!$D$28</definedName>
    <definedName name="nomun">'[1]Verificables Comp. Legal'!$D$28</definedName>
    <definedName name="numbe" localSheetId="2">#REF!</definedName>
    <definedName name="numbe" localSheetId="16">'[1]Verificables Comp. Legal'!$S$29</definedName>
    <definedName name="numbe">'[1]Verificables Comp. Legal'!$S$29</definedName>
    <definedName name="numbea" localSheetId="2">#REF!</definedName>
    <definedName name="numbea" localSheetId="16">'[1]Verificables Comp. Legal'!$W$29</definedName>
    <definedName name="numbea">'[1]Verificables Comp. Legal'!$W$29</definedName>
    <definedName name="numero" localSheetId="2">#REF!</definedName>
    <definedName name="numero" localSheetId="16">'[1]Verificables Comp. Legal'!$D$12</definedName>
    <definedName name="numero">'[1]Verificables Comp. Legal'!$D$12</definedName>
    <definedName name="numid" localSheetId="2">#REF!</definedName>
    <definedName name="numid" localSheetId="16">'[1]Verificables Comp. Legal'!$O$24</definedName>
    <definedName name="numid">'[1]Verificables Comp. Legal'!$O$24</definedName>
    <definedName name="o" localSheetId="2">#REF!</definedName>
    <definedName name="o" localSheetId="16">'[1]Verificables Comp. Legal'!$D$38</definedName>
    <definedName name="o">'[1]Verificables Comp. Legal'!$D$38</definedName>
    <definedName name="obj" localSheetId="2">#REF!</definedName>
    <definedName name="obj" localSheetId="16">'[1]Verificables Comp. Legal'!$D$14</definedName>
    <definedName name="obj">'[1]Verificables Comp. Legal'!$D$14</definedName>
    <definedName name="piyc" localSheetId="2">#REF!</definedName>
    <definedName name="piyc" localSheetId="16">'[1]Verificables Comp. Legal'!$I$35</definedName>
    <definedName name="piyc">'[1]Verificables Comp. Legal'!$I$35</definedName>
    <definedName name="pj" localSheetId="2">#REF!</definedName>
    <definedName name="pj" localSheetId="16">'[1]Verificables Comp. Legal'!$D$26</definedName>
    <definedName name="pj">'[1]Verificables Comp. Legal'!$D$26</definedName>
    <definedName name="porfe" localSheetId="2">#REF!</definedName>
    <definedName name="porfe" localSheetId="16">'[1]Verificables Comp. Legal'!$D$19</definedName>
    <definedName name="porfe">'[1]Verificables Comp. Legal'!$D$19</definedName>
    <definedName name="pro" localSheetId="2">#REF!</definedName>
    <definedName name="pro" localSheetId="16">'[1]Verificables Comp. Legal'!$D$17</definedName>
    <definedName name="pro">'[1]Verificables Comp. Legal'!$D$17</definedName>
    <definedName name="prof" localSheetId="2">#REF!</definedName>
    <definedName name="prof" localSheetId="16">'[1]Verificables Comp. Legal'!$D$18</definedName>
    <definedName name="prof">'[1]Verificables Comp. Legal'!$D$18</definedName>
    <definedName name="reg" localSheetId="2">#REF!</definedName>
    <definedName name="reg" localSheetId="16">'[1]Verificables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6">'[1]Verificables Comp. Legal'!$D$16</definedName>
    <definedName name="respli">'[1]Verificables Comp. Legal'!$D$16</definedName>
    <definedName name="si" localSheetId="2">#REF!</definedName>
    <definedName name="si" localSheetId="16">'[1]Verificables Comp. Legal'!$D$31</definedName>
    <definedName name="si">'[1]Verificables Comp. Legal'!$D$31</definedName>
    <definedName name="te" localSheetId="2">#REF!</definedName>
    <definedName name="te" localSheetId="16">'[1]Verificables Comp. Legal'!$K$29</definedName>
    <definedName name="te">'[1]Verificables Comp. Legal'!$K$29</definedName>
    <definedName name="tel" localSheetId="2">#REF!</definedName>
    <definedName name="tel" localSheetId="16">'[1]Verificables Comp. Legal'!$W$24</definedName>
    <definedName name="tel">'[1]Verificables Comp. Legal'!$W$24</definedName>
    <definedName name="telad" localSheetId="2">#REF!</definedName>
    <definedName name="telad" localSheetId="16">'[1]Verificables Comp. Legal'!$O$25</definedName>
    <definedName name="telad">'[1]Verificables Comp. Legal'!$O$25</definedName>
    <definedName name="telun" localSheetId="2">#REF!</definedName>
    <definedName name="telun" localSheetId="16">'[1]Verificables Comp. Legal'!$W$28</definedName>
    <definedName name="telun">'[1]Verificables Comp. Legal'!$W$28</definedName>
    <definedName name="tipo" localSheetId="2">#REF!</definedName>
    <definedName name="tipo" localSheetId="16">'[1]Lista Información'!$J$5:$K$5</definedName>
    <definedName name="tipo">'[1]Lista Información'!$J$5:$K$5</definedName>
    <definedName name="tipoa" localSheetId="2">#REF!</definedName>
    <definedName name="tipoa" localSheetId="16">'[1]Verificables Comp. Legal'!$D$10</definedName>
    <definedName name="tipoa">'[1]Verificables Comp. Legal'!$D$10</definedName>
    <definedName name="tipoa2" localSheetId="2">#REF!</definedName>
    <definedName name="tipoa2" localSheetId="16">'[1]Verificables Comp. Legal'!$P$10</definedName>
    <definedName name="tipoa2">'[1]Verificables Comp. Legal'!$P$10</definedName>
    <definedName name="_xlnm.Print_Titles" localSheetId="18">'Condiciones NO cumplimiento'!$1:$2</definedName>
    <definedName name="verificacion" localSheetId="2">#REF!</definedName>
    <definedName name="verificacion" localSheetId="16">'[1]Verificables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0" i="38" l="1"/>
  <c r="G17" i="42"/>
  <c r="G12" i="42"/>
  <c r="H5" i="38" l="1"/>
  <c r="H6" i="38"/>
  <c r="H7" i="38"/>
  <c r="H8" i="38"/>
  <c r="H9" i="38"/>
  <c r="H10" i="38"/>
  <c r="H11" i="38"/>
  <c r="H12" i="38"/>
  <c r="H13" i="38"/>
  <c r="H14" i="38"/>
  <c r="H15" i="38"/>
  <c r="H17" i="38"/>
  <c r="H18" i="38"/>
  <c r="H19" i="38"/>
  <c r="H20" i="38"/>
  <c r="H21" i="38"/>
  <c r="H22" i="38"/>
  <c r="H23" i="38"/>
  <c r="H24" i="38"/>
  <c r="H25" i="38"/>
  <c r="H26" i="38"/>
  <c r="H27" i="38"/>
  <c r="H28" i="38"/>
  <c r="H30" i="38"/>
  <c r="H32" i="38"/>
  <c r="H33" i="38"/>
  <c r="H34" i="38"/>
  <c r="H35" i="38"/>
  <c r="H36" i="38"/>
  <c r="H37" i="38"/>
  <c r="H38" i="38"/>
  <c r="H39" i="38"/>
  <c r="H40" i="38"/>
  <c r="H41" i="38"/>
  <c r="H42" i="38"/>
  <c r="H43" i="38"/>
  <c r="H45" i="38"/>
  <c r="H46" i="38"/>
  <c r="H48" i="38"/>
  <c r="H49" i="38"/>
  <c r="H50" i="38"/>
  <c r="H51" i="38"/>
  <c r="H53" i="38"/>
  <c r="H55" i="38"/>
  <c r="H56" i="38"/>
  <c r="H57" i="38"/>
  <c r="H58" i="38"/>
  <c r="H61" i="38"/>
  <c r="H63" i="38"/>
  <c r="H64" i="38"/>
  <c r="QX4" i="54"/>
  <c r="QW4" i="54"/>
  <c r="QV4" i="54"/>
  <c r="QU4" i="54"/>
  <c r="QT4" i="54"/>
  <c r="QS4" i="54"/>
  <c r="QQ4" i="54"/>
  <c r="QP4" i="54"/>
  <c r="QO4" i="54"/>
  <c r="QN4" i="54"/>
  <c r="QM4" i="54"/>
  <c r="QL4" i="54"/>
  <c r="QK4" i="54"/>
  <c r="QJ4" i="54"/>
  <c r="QI4" i="54"/>
  <c r="QH4" i="54"/>
  <c r="QG4" i="54"/>
  <c r="QF4" i="54"/>
  <c r="QE4" i="54"/>
  <c r="QD4" i="54"/>
  <c r="QC4" i="54"/>
  <c r="QA4" i="54"/>
  <c r="PY4" i="54"/>
  <c r="PX4" i="54"/>
  <c r="PW4" i="54"/>
  <c r="PV4" i="54"/>
  <c r="PT4" i="54"/>
  <c r="PS4" i="54"/>
  <c r="PR4" i="54"/>
  <c r="PQ4" i="54"/>
  <c r="PO4" i="54"/>
  <c r="PN4" i="54"/>
  <c r="PM4" i="54"/>
  <c r="PK4" i="54"/>
  <c r="PJ4" i="54"/>
  <c r="PI4" i="54"/>
  <c r="PH4" i="54"/>
  <c r="PG4" i="54"/>
  <c r="PE4" i="54"/>
  <c r="PD4" i="54"/>
  <c r="PC4" i="54"/>
  <c r="PB4" i="54"/>
  <c r="PA4" i="54"/>
  <c r="OZ4" i="54"/>
  <c r="OY4" i="54"/>
  <c r="OX4" i="54"/>
  <c r="OV4" i="54"/>
  <c r="OU4" i="54"/>
  <c r="OS4" i="54"/>
  <c r="OR4" i="54"/>
  <c r="OQ4" i="54"/>
  <c r="OO4" i="54"/>
  <c r="ON4" i="54"/>
  <c r="OM4" i="54"/>
  <c r="OK4" i="54"/>
  <c r="OI4" i="54"/>
  <c r="OH4" i="54"/>
  <c r="OG4" i="54"/>
  <c r="OF4" i="54"/>
  <c r="OE4" i="54"/>
  <c r="OD4" i="54"/>
  <c r="OC4" i="54"/>
  <c r="OB4" i="54"/>
  <c r="OA4" i="54"/>
  <c r="NZ4" i="54"/>
  <c r="NY4" i="54"/>
  <c r="NX4" i="54"/>
  <c r="NW4" i="54"/>
  <c r="NV4" i="54"/>
  <c r="NU4" i="54"/>
  <c r="NT4" i="54"/>
  <c r="NS4" i="54"/>
  <c r="NR4" i="54"/>
  <c r="NQ4" i="54"/>
  <c r="NP4" i="54"/>
  <c r="NO4" i="54"/>
  <c r="NN4" i="54"/>
  <c r="NM4" i="54"/>
  <c r="NL4" i="54"/>
  <c r="NK4" i="54"/>
  <c r="NJ4" i="54"/>
  <c r="NI4" i="54"/>
  <c r="NH4" i="54"/>
  <c r="NG4" i="54"/>
  <c r="NE4" i="54"/>
  <c r="ND4" i="54"/>
  <c r="NC4" i="54"/>
  <c r="NB4" i="54"/>
  <c r="NA4" i="54"/>
  <c r="MZ4" i="54"/>
  <c r="MY4" i="54"/>
  <c r="MX4" i="54"/>
  <c r="MW4" i="54"/>
  <c r="MV4" i="54"/>
  <c r="MT4" i="54"/>
  <c r="MS4" i="54"/>
  <c r="MR4" i="54"/>
  <c r="MQ4" i="54"/>
  <c r="MP4" i="54"/>
  <c r="MO4" i="54"/>
  <c r="MN4" i="54"/>
  <c r="MM4" i="54"/>
  <c r="ML4" i="54"/>
  <c r="MK4" i="54"/>
  <c r="MJ4" i="54"/>
  <c r="MI4" i="54"/>
  <c r="MH4" i="54"/>
  <c r="MG4" i="54"/>
  <c r="MF4" i="54"/>
  <c r="ME4" i="54"/>
  <c r="MD4" i="54"/>
  <c r="MC4" i="54"/>
  <c r="MB4" i="54"/>
  <c r="MA4" i="54"/>
  <c r="LZ4" i="54"/>
  <c r="LY4" i="54"/>
  <c r="LX4" i="54"/>
  <c r="LW4" i="54"/>
  <c r="LV4" i="54"/>
  <c r="LU4" i="54"/>
  <c r="LT4" i="54"/>
  <c r="LS4" i="54"/>
  <c r="LR4" i="54"/>
  <c r="LQ4" i="54"/>
  <c r="LP4" i="54"/>
  <c r="LO4" i="54"/>
  <c r="LN4" i="54"/>
  <c r="LM4" i="54"/>
  <c r="LL4" i="54"/>
  <c r="LK4" i="54"/>
  <c r="LJ4" i="54"/>
  <c r="LI4" i="54"/>
  <c r="LH4" i="54"/>
  <c r="LG4" i="54"/>
  <c r="LF4" i="54"/>
  <c r="LE4" i="54"/>
  <c r="LD4" i="54"/>
  <c r="LC4" i="54"/>
  <c r="LB4" i="54"/>
  <c r="LA4" i="54"/>
  <c r="KZ4" i="54"/>
  <c r="KY4" i="54"/>
  <c r="KX4" i="54"/>
  <c r="KW4" i="54"/>
  <c r="KV4" i="54"/>
  <c r="KU4" i="54"/>
  <c r="KT4" i="54"/>
  <c r="KS4" i="54"/>
  <c r="KR4" i="54"/>
  <c r="KQ4" i="54"/>
  <c r="KP4" i="54"/>
  <c r="KO4" i="54"/>
  <c r="KN4" i="54"/>
  <c r="KM4" i="54"/>
  <c r="KL4" i="54"/>
  <c r="KK4" i="54"/>
  <c r="KJ4" i="54"/>
  <c r="KI4" i="54"/>
  <c r="KH4" i="54"/>
  <c r="KG4" i="54"/>
  <c r="KF4" i="54"/>
  <c r="KE4" i="54"/>
  <c r="KD4" i="54"/>
  <c r="KC4" i="54"/>
  <c r="KB4" i="54"/>
  <c r="KA4" i="54"/>
  <c r="JZ4" i="54"/>
  <c r="JY4" i="54"/>
  <c r="JX4" i="54"/>
  <c r="JW4" i="54"/>
  <c r="JV4" i="54"/>
  <c r="JU4" i="54"/>
  <c r="JT4" i="54"/>
  <c r="JS4" i="54"/>
  <c r="JR4" i="54"/>
  <c r="JQ4" i="54"/>
  <c r="JP4" i="54"/>
  <c r="JO4" i="54"/>
  <c r="JN4" i="54"/>
  <c r="JM4" i="54"/>
  <c r="JL4" i="54"/>
  <c r="JK4" i="54"/>
  <c r="JJ4" i="54"/>
  <c r="JI4" i="54"/>
  <c r="JH4" i="54"/>
  <c r="JG4" i="54"/>
  <c r="JF4" i="54"/>
  <c r="JE4" i="54"/>
  <c r="JD4" i="54"/>
  <c r="JC4" i="54"/>
  <c r="JB4" i="54"/>
  <c r="JA4" i="54"/>
  <c r="IZ4" i="54"/>
  <c r="IY4" i="54"/>
  <c r="IX4" i="54"/>
  <c r="IW4" i="54"/>
  <c r="IV4" i="54"/>
  <c r="IU4" i="54"/>
  <c r="IT4" i="54"/>
  <c r="IS4" i="54"/>
  <c r="IR4" i="54"/>
  <c r="IQ4" i="54"/>
  <c r="IP4" i="54"/>
  <c r="IO4" i="54"/>
  <c r="IN4" i="54"/>
  <c r="IM4" i="54"/>
  <c r="IL4" i="54"/>
  <c r="IK4" i="54"/>
  <c r="IJ4" i="54"/>
  <c r="IH4" i="54"/>
  <c r="IG4" i="54"/>
  <c r="IF4" i="54"/>
  <c r="IE4" i="54"/>
  <c r="ID4" i="54"/>
  <c r="IC4" i="54"/>
  <c r="IA4" i="54"/>
  <c r="HZ4" i="54"/>
  <c r="HY4" i="54"/>
  <c r="HX4" i="54"/>
  <c r="HW4" i="54"/>
  <c r="HV4" i="54"/>
  <c r="HU4" i="54"/>
  <c r="HT4" i="54"/>
  <c r="HS4" i="54"/>
  <c r="HR4" i="54"/>
  <c r="HQ4" i="54"/>
  <c r="HP4" i="54"/>
  <c r="HO4" i="54"/>
  <c r="HN4" i="54"/>
  <c r="HM4" i="54"/>
  <c r="HL4" i="54"/>
  <c r="HK4" i="54"/>
  <c r="HJ4" i="54"/>
  <c r="HI4" i="54"/>
  <c r="HH4" i="54"/>
  <c r="HG4" i="54"/>
  <c r="HF4" i="54"/>
  <c r="HE4" i="54"/>
  <c r="HD4" i="54"/>
  <c r="HC4" i="54"/>
  <c r="HB4" i="54"/>
  <c r="HA4" i="54"/>
  <c r="GZ4" i="54"/>
  <c r="GY4" i="54"/>
  <c r="GX4" i="54"/>
  <c r="GW4" i="54"/>
  <c r="GV4" i="54"/>
  <c r="GU4" i="54"/>
  <c r="GT4" i="54"/>
  <c r="GS4" i="54"/>
  <c r="GR4" i="54"/>
  <c r="GQ4" i="54"/>
  <c r="GP4" i="54"/>
  <c r="GO4" i="54"/>
  <c r="GN4" i="54"/>
  <c r="GM4" i="54"/>
  <c r="GL4" i="54"/>
  <c r="GK4" i="54"/>
  <c r="GJ4" i="54"/>
  <c r="GI4" i="54"/>
  <c r="GH4" i="54"/>
  <c r="GG4" i="54"/>
  <c r="GF4" i="54"/>
  <c r="GE4" i="54"/>
  <c r="GD4" i="54"/>
  <c r="GC4" i="54"/>
  <c r="GB4" i="54"/>
  <c r="GA4" i="54"/>
  <c r="FZ4" i="54"/>
  <c r="FY4" i="54"/>
  <c r="FX4" i="54"/>
  <c r="FW4" i="54"/>
  <c r="FV4" i="54"/>
  <c r="FU4" i="54"/>
  <c r="FT4" i="54"/>
  <c r="FS4" i="54"/>
  <c r="FR4" i="54"/>
  <c r="FQ4" i="54"/>
  <c r="FP4" i="54"/>
  <c r="FO4" i="54"/>
  <c r="FN4" i="54"/>
  <c r="FM4" i="54"/>
  <c r="FL4" i="54"/>
  <c r="FK4" i="54"/>
  <c r="FJ4" i="54"/>
  <c r="FI4" i="54"/>
  <c r="FH4" i="54"/>
  <c r="FG4" i="54"/>
  <c r="FF4" i="54"/>
  <c r="FE4" i="54"/>
  <c r="FD4" i="54"/>
  <c r="FC4" i="54"/>
  <c r="FB4" i="54"/>
  <c r="FA4" i="54"/>
  <c r="EZ4" i="54"/>
  <c r="EY4" i="54"/>
  <c r="EX4" i="54"/>
  <c r="EW4" i="54"/>
  <c r="EV4" i="54"/>
  <c r="EU4" i="54"/>
  <c r="ET4" i="54"/>
  <c r="ES4" i="54"/>
  <c r="ER4" i="54"/>
  <c r="EQ4" i="54"/>
  <c r="EP4" i="54"/>
  <c r="EO4" i="54"/>
  <c r="EN4" i="54"/>
  <c r="EM4" i="54"/>
  <c r="EL4" i="54"/>
  <c r="EK4" i="54"/>
  <c r="EJ4" i="54"/>
  <c r="EI4" i="54"/>
  <c r="EH4" i="54"/>
  <c r="EG4" i="54"/>
  <c r="EF4" i="54"/>
  <c r="EE4" i="54"/>
  <c r="ED4" i="54"/>
  <c r="EC4" i="54"/>
  <c r="EB4" i="54"/>
  <c r="EA4" i="54"/>
  <c r="DZ4" i="54"/>
  <c r="DY4" i="54"/>
  <c r="DX4" i="54"/>
  <c r="DW4" i="54"/>
  <c r="DV4" i="54"/>
  <c r="DU4" i="54"/>
  <c r="DT4" i="54"/>
  <c r="DS4" i="54"/>
  <c r="DQ4" i="54"/>
  <c r="DP4" i="54"/>
  <c r="DO4" i="54"/>
  <c r="DN4" i="54"/>
  <c r="DM4" i="54"/>
  <c r="DL4" i="54"/>
  <c r="DK4" i="54"/>
  <c r="DJ4" i="54"/>
  <c r="DI4" i="54"/>
  <c r="DH4" i="54"/>
  <c r="DG4" i="54"/>
  <c r="DF4" i="54"/>
  <c r="DE4" i="54"/>
  <c r="DD4" i="54"/>
  <c r="DC4" i="54"/>
  <c r="DB4" i="54"/>
  <c r="DA4" i="54"/>
  <c r="CZ4" i="54"/>
  <c r="CY4" i="54"/>
  <c r="CX4" i="54"/>
  <c r="CW4" i="54"/>
  <c r="CV4" i="54"/>
  <c r="CU4" i="54"/>
  <c r="CT4" i="54"/>
  <c r="CS4" i="54"/>
  <c r="CR4" i="54"/>
  <c r="CQ4" i="54"/>
  <c r="CP4" i="54"/>
  <c r="CO4" i="54"/>
  <c r="CN4" i="54"/>
  <c r="CM4" i="54"/>
  <c r="CL4" i="54"/>
  <c r="CK4" i="54"/>
  <c r="CJ4" i="54"/>
  <c r="CI4" i="54"/>
  <c r="CH4" i="54"/>
  <c r="CG4" i="54"/>
  <c r="CF4" i="54"/>
  <c r="CE4" i="54"/>
  <c r="CD4" i="54"/>
  <c r="CC4" i="54"/>
  <c r="CB4" i="54"/>
  <c r="CA4" i="54"/>
  <c r="BZ4" i="54"/>
  <c r="BY4" i="54"/>
  <c r="BX4" i="54"/>
  <c r="BW4" i="54"/>
  <c r="BV4" i="54"/>
  <c r="BU4" i="54"/>
  <c r="BT4" i="54"/>
  <c r="BS4" i="54"/>
  <c r="BR4" i="54"/>
  <c r="BQ4" i="54"/>
  <c r="BP4" i="54"/>
  <c r="BO4" i="54"/>
  <c r="BN4" i="54"/>
  <c r="BM4" i="54"/>
  <c r="BL4" i="54"/>
  <c r="BK4" i="54"/>
  <c r="BJ4" i="54"/>
  <c r="BI4" i="54"/>
  <c r="BH4" i="54"/>
  <c r="BG4" i="54"/>
  <c r="BF4" i="54"/>
  <c r="BE4" i="54"/>
  <c r="BD4" i="54"/>
  <c r="BC4" i="54"/>
  <c r="BB4" i="54"/>
  <c r="BA4" i="54"/>
  <c r="AZ4" i="54"/>
  <c r="AY4" i="54"/>
  <c r="AX4" i="54"/>
  <c r="AW4" i="54"/>
  <c r="AV4" i="54"/>
  <c r="AU4" i="54"/>
  <c r="AT4" i="54"/>
  <c r="AS4" i="54"/>
  <c r="AR4" i="54"/>
  <c r="AQ4" i="54"/>
  <c r="AP4" i="54"/>
  <c r="AO4" i="54"/>
  <c r="AN4" i="54"/>
  <c r="AM4" i="54"/>
  <c r="AL4" i="54"/>
  <c r="AM3" i="54"/>
  <c r="AL3" i="54"/>
  <c r="AK4" i="54"/>
  <c r="AJ4" i="54"/>
  <c r="AI4" i="54"/>
  <c r="AH4" i="54"/>
  <c r="AG4" i="54"/>
  <c r="AF4" i="54"/>
  <c r="AE4" i="54"/>
  <c r="AD4" i="54"/>
  <c r="AC4" i="54"/>
  <c r="AB4" i="54"/>
  <c r="AA4" i="54"/>
  <c r="Z4" i="54"/>
  <c r="Y4" i="54"/>
  <c r="X4" i="54"/>
  <c r="W4" i="54"/>
  <c r="V4" i="54"/>
  <c r="U4" i="54"/>
  <c r="T4" i="54"/>
  <c r="S4" i="54"/>
  <c r="R4" i="54"/>
  <c r="Q4" i="54"/>
  <c r="P4" i="54"/>
  <c r="O4" i="54"/>
  <c r="N4" i="54"/>
  <c r="M4" i="54"/>
  <c r="L4" i="54"/>
  <c r="K4" i="54"/>
  <c r="J4" i="54"/>
  <c r="I4" i="54"/>
  <c r="H4" i="54"/>
  <c r="G4" i="54"/>
  <c r="F4" i="54"/>
  <c r="E4" i="54"/>
  <c r="D4" i="54"/>
  <c r="C4" i="54"/>
  <c r="B4" i="54"/>
  <c r="A4" i="54"/>
  <c r="C14" i="48"/>
  <c r="C13" i="48"/>
  <c r="C12" i="48"/>
  <c r="C10" i="48"/>
  <c r="C11" i="48"/>
  <c r="C8" i="48"/>
  <c r="C9" i="48"/>
  <c r="C7" i="48"/>
  <c r="C6" i="48"/>
  <c r="C5" i="48"/>
  <c r="E4" i="45"/>
  <c r="E22" i="45"/>
  <c r="D22" i="45"/>
  <c r="G22" i="45" s="1"/>
  <c r="E19" i="45"/>
  <c r="D19" i="45"/>
  <c r="G19" i="45" s="1"/>
  <c r="E17" i="45"/>
  <c r="D17" i="45"/>
  <c r="E3" i="45"/>
  <c r="D4" i="45"/>
  <c r="G4" i="45" s="1"/>
  <c r="D3" i="45"/>
  <c r="E19" i="42"/>
  <c r="D19" i="42"/>
  <c r="E17" i="42"/>
  <c r="D17" i="42"/>
  <c r="PZ4" i="54" s="1"/>
  <c r="E12" i="42"/>
  <c r="D12" i="42"/>
  <c r="PU4" i="54" s="1"/>
  <c r="E7" i="42"/>
  <c r="D7" i="42"/>
  <c r="PP4" i="54" s="1"/>
  <c r="E3" i="42"/>
  <c r="D3" i="42"/>
  <c r="G4" i="55"/>
  <c r="E5" i="55"/>
  <c r="D5" i="55"/>
  <c r="E4" i="55"/>
  <c r="D4" i="55"/>
  <c r="E3" i="55"/>
  <c r="D3" i="55"/>
  <c r="E26" i="41"/>
  <c r="D32" i="17"/>
  <c r="G32" i="17" s="1"/>
  <c r="E32" i="17"/>
  <c r="E31" i="17"/>
  <c r="D31" i="17"/>
  <c r="E5" i="17"/>
  <c r="D5" i="17"/>
  <c r="E7" i="16"/>
  <c r="D7" i="16"/>
  <c r="E3" i="16"/>
  <c r="D3" i="16"/>
  <c r="D68" i="44"/>
  <c r="D66" i="44"/>
  <c r="D63" i="44"/>
  <c r="D53" i="44"/>
  <c r="D44" i="44"/>
  <c r="D38" i="44"/>
  <c r="E36" i="44"/>
  <c r="D36" i="44"/>
  <c r="D32" i="44"/>
  <c r="E27" i="44"/>
  <c r="D27" i="44"/>
  <c r="E23" i="44"/>
  <c r="D23" i="44"/>
  <c r="E16" i="44"/>
  <c r="D16" i="44"/>
  <c r="D12" i="44"/>
  <c r="D3" i="44"/>
  <c r="E3" i="44"/>
  <c r="G59" i="41"/>
  <c r="G58" i="41"/>
  <c r="G27" i="41"/>
  <c r="G26" i="41"/>
  <c r="E57" i="41"/>
  <c r="E58" i="41"/>
  <c r="D60" i="41"/>
  <c r="DR4" i="54" s="1"/>
  <c r="D59" i="41"/>
  <c r="D58" i="41"/>
  <c r="D57" i="41"/>
  <c r="E54" i="41"/>
  <c r="D54" i="41"/>
  <c r="E27" i="41"/>
  <c r="E25" i="41"/>
  <c r="D27" i="41"/>
  <c r="D26" i="41"/>
  <c r="D25" i="41"/>
  <c r="E12" i="41"/>
  <c r="E10" i="41"/>
  <c r="D10" i="41"/>
  <c r="D3" i="41"/>
  <c r="QB4" i="54" l="1"/>
  <c r="G19" i="42"/>
  <c r="G17" i="45"/>
  <c r="C59" i="38" a="1"/>
  <c r="QR4" i="54"/>
  <c r="C54" i="38" a="1"/>
  <c r="PL4" i="54"/>
  <c r="C44" i="38" a="1"/>
  <c r="G5" i="55"/>
  <c r="NF4" i="54"/>
  <c r="C29" i="38" a="1"/>
  <c r="C29" i="38" s="1"/>
  <c r="II4" i="54"/>
  <c r="IB4" i="54"/>
  <c r="G60" i="41"/>
  <c r="G3" i="55"/>
  <c r="D36" i="55" l="1"/>
  <c r="C9" i="14" s="1"/>
  <c r="D37" i="55"/>
  <c r="D9" i="14" s="1"/>
  <c r="D38" i="55"/>
  <c r="E9" i="14" s="1"/>
  <c r="D22" i="42"/>
  <c r="C12" i="14" s="1"/>
  <c r="D23" i="42"/>
  <c r="D12" i="14" s="1"/>
  <c r="D24" i="42"/>
  <c r="E12" i="14" s="1"/>
  <c r="C59" i="38"/>
  <c r="H59" i="38"/>
  <c r="C54" i="38"/>
  <c r="H54" i="38"/>
  <c r="C44" i="38"/>
  <c r="H44" i="38"/>
  <c r="H29" i="38"/>
  <c r="E8" i="51"/>
  <c r="D8" i="51"/>
  <c r="E3" i="51"/>
  <c r="D3" i="51"/>
  <c r="G3" i="51" s="1"/>
  <c r="E16" i="50"/>
  <c r="D16" i="50"/>
  <c r="E13" i="50"/>
  <c r="D13" i="50"/>
  <c r="E9" i="50"/>
  <c r="D9" i="50"/>
  <c r="E5" i="50"/>
  <c r="D5" i="50"/>
  <c r="E3" i="50"/>
  <c r="D3" i="50"/>
  <c r="G3" i="50" l="1"/>
  <c r="OJ4" i="54"/>
  <c r="G5" i="50"/>
  <c r="OL4" i="54"/>
  <c r="G9" i="50"/>
  <c r="OP4" i="54"/>
  <c r="G16" i="50"/>
  <c r="OW4" i="54"/>
  <c r="G8" i="51"/>
  <c r="C52" i="38" a="1"/>
  <c r="PF4" i="54"/>
  <c r="G13" i="50"/>
  <c r="C47" i="38" a="1"/>
  <c r="OT4" i="54"/>
  <c r="G3" i="45"/>
  <c r="E68" i="44"/>
  <c r="C16" i="38" s="1" a="1"/>
  <c r="G66" i="44"/>
  <c r="E66" i="44"/>
  <c r="G63" i="44"/>
  <c r="E63" i="44"/>
  <c r="G53" i="44"/>
  <c r="E53" i="44"/>
  <c r="G44" i="44"/>
  <c r="E44" i="44"/>
  <c r="G38" i="44"/>
  <c r="E38" i="44"/>
  <c r="G36" i="44"/>
  <c r="E32" i="44"/>
  <c r="G32" i="44"/>
  <c r="G27" i="44"/>
  <c r="G23" i="44"/>
  <c r="G16" i="44"/>
  <c r="G12" i="44"/>
  <c r="E12" i="44"/>
  <c r="G3" i="44"/>
  <c r="C52" i="38" l="1"/>
  <c r="H52" i="38"/>
  <c r="D17" i="51"/>
  <c r="E11" i="14" s="1"/>
  <c r="D16" i="51"/>
  <c r="D11" i="14" s="1"/>
  <c r="D15" i="51"/>
  <c r="C11" i="14" s="1"/>
  <c r="C47" i="38"/>
  <c r="H47" i="38"/>
  <c r="D23" i="50"/>
  <c r="E10" i="14" s="1"/>
  <c r="D22" i="50"/>
  <c r="D10" i="14" s="1"/>
  <c r="D21" i="50"/>
  <c r="C10" i="14" s="1"/>
  <c r="C16" i="38"/>
  <c r="H16" i="38"/>
  <c r="D28" i="45"/>
  <c r="D13" i="14" s="1"/>
  <c r="D29" i="45"/>
  <c r="E13" i="14" s="1"/>
  <c r="D27" i="45"/>
  <c r="C13" i="14" s="1"/>
  <c r="G72" i="43"/>
  <c r="G71" i="43"/>
  <c r="G70" i="43"/>
  <c r="G69" i="43"/>
  <c r="G68" i="43"/>
  <c r="G67" i="43"/>
  <c r="G66" i="43"/>
  <c r="G65" i="43"/>
  <c r="G64" i="43"/>
  <c r="G63" i="43"/>
  <c r="G62" i="43"/>
  <c r="G61" i="43"/>
  <c r="G60" i="43"/>
  <c r="G59" i="43"/>
  <c r="G58" i="43"/>
  <c r="G52" i="43"/>
  <c r="G51" i="43"/>
  <c r="G50" i="43"/>
  <c r="G49" i="43"/>
  <c r="G48" i="43"/>
  <c r="G47" i="43"/>
  <c r="G46" i="43"/>
  <c r="G45" i="43"/>
  <c r="G44" i="43"/>
  <c r="G43" i="43"/>
  <c r="G42" i="43"/>
  <c r="G41" i="43"/>
  <c r="G40" i="43"/>
  <c r="G39" i="43"/>
  <c r="G38" i="43"/>
  <c r="G37" i="43"/>
  <c r="G36" i="43"/>
  <c r="G35" i="43"/>
  <c r="G34" i="43"/>
  <c r="G33" i="43"/>
  <c r="F28" i="43"/>
  <c r="H28" i="43" s="1"/>
  <c r="H27" i="43"/>
  <c r="F27" i="43"/>
  <c r="F26" i="43"/>
  <c r="H26" i="43" s="1"/>
  <c r="H25" i="43"/>
  <c r="F25" i="43"/>
  <c r="F24" i="43"/>
  <c r="H24" i="43" s="1"/>
  <c r="H23" i="43"/>
  <c r="F23" i="43"/>
  <c r="F22" i="43"/>
  <c r="H22" i="43" s="1"/>
  <c r="H21" i="43"/>
  <c r="F21" i="43"/>
  <c r="F20" i="43"/>
  <c r="H20" i="43" s="1"/>
  <c r="H19" i="43"/>
  <c r="F19" i="43"/>
  <c r="F18" i="43"/>
  <c r="H18" i="43" s="1"/>
  <c r="H17" i="43"/>
  <c r="F17" i="43"/>
  <c r="F16" i="43"/>
  <c r="H16" i="43" s="1"/>
  <c r="H15" i="43"/>
  <c r="F15" i="43"/>
  <c r="F14" i="43"/>
  <c r="H14" i="43" s="1"/>
  <c r="H13" i="43"/>
  <c r="F13" i="43"/>
  <c r="F12" i="43"/>
  <c r="H12" i="43" s="1"/>
  <c r="H11" i="43"/>
  <c r="F11" i="43"/>
  <c r="F10" i="43"/>
  <c r="H10" i="43" s="1"/>
  <c r="H9" i="43"/>
  <c r="F9" i="43"/>
  <c r="F8" i="43"/>
  <c r="H8" i="43" s="1"/>
  <c r="H7" i="43"/>
  <c r="F7" i="43"/>
  <c r="F6" i="43"/>
  <c r="H6" i="43" s="1"/>
  <c r="H5" i="43"/>
  <c r="F5" i="43"/>
  <c r="F4" i="43"/>
  <c r="H4" i="43" s="1"/>
  <c r="G7" i="42"/>
  <c r="G3" i="42"/>
  <c r="E60" i="41"/>
  <c r="C3" i="38" s="1" a="1"/>
  <c r="C3" i="38" s="1"/>
  <c r="E59" i="41"/>
  <c r="G54" i="41"/>
  <c r="G25" i="41"/>
  <c r="D12" i="41"/>
  <c r="G10" i="41"/>
  <c r="E8" i="41"/>
  <c r="D8" i="41"/>
  <c r="E6" i="41"/>
  <c r="D6" i="41"/>
  <c r="E3" i="41"/>
  <c r="G3" i="41"/>
  <c r="G8" i="41" l="1"/>
  <c r="G57" i="41"/>
  <c r="G6" i="41"/>
  <c r="G12" i="41"/>
  <c r="D111" i="41" l="1"/>
  <c r="D5" i="14" s="1"/>
  <c r="D112" i="41"/>
  <c r="E5" i="14" s="1"/>
  <c r="D110" i="41"/>
  <c r="C5" i="14" s="1"/>
  <c r="F18" i="1" l="1"/>
  <c r="D18" i="1"/>
  <c r="D3" i="17" l="1"/>
  <c r="E3" i="17"/>
  <c r="E3" i="34" l="1"/>
  <c r="G3" i="17"/>
  <c r="D102" i="17" l="1"/>
  <c r="D94" i="17"/>
  <c r="D86" i="17"/>
  <c r="D77" i="17"/>
  <c r="D66" i="17"/>
  <c r="D63" i="17"/>
  <c r="D55" i="17"/>
  <c r="D18" i="17"/>
  <c r="D10" i="17"/>
  <c r="E102" i="17"/>
  <c r="E94" i="17"/>
  <c r="E86" i="17"/>
  <c r="E77" i="17"/>
  <c r="E66" i="17"/>
  <c r="E63" i="17"/>
  <c r="E55" i="17"/>
  <c r="E18" i="17"/>
  <c r="E10" i="17"/>
  <c r="C31" i="38" l="1" a="1"/>
  <c r="A3" i="32" s="1" a="1"/>
  <c r="A3" i="32" s="1"/>
  <c r="MU4" i="54"/>
  <c r="G10" i="17"/>
  <c r="G31" i="17"/>
  <c r="G55" i="17"/>
  <c r="G63" i="17"/>
  <c r="G66" i="17"/>
  <c r="G86" i="17"/>
  <c r="G94" i="17"/>
  <c r="G77" i="17"/>
  <c r="G7" i="16"/>
  <c r="G18" i="17"/>
  <c r="H62" i="38"/>
  <c r="G3" i="16"/>
  <c r="G102" i="17"/>
  <c r="G5" i="17"/>
  <c r="D112" i="17" s="1"/>
  <c r="C8" i="14" s="1"/>
  <c r="C31" i="38" l="1"/>
  <c r="H31" i="38"/>
  <c r="D23" i="16"/>
  <c r="E7" i="14" s="1"/>
  <c r="D22" i="16"/>
  <c r="D7" i="14" s="1"/>
  <c r="D21" i="16"/>
  <c r="C7" i="14" s="1"/>
  <c r="D114" i="17"/>
  <c r="E8" i="14" s="1"/>
  <c r="D113" i="17"/>
  <c r="D8" i="14" s="1"/>
  <c r="F8" i="14" l="1"/>
  <c r="F5" i="14"/>
  <c r="F13" i="14"/>
  <c r="F9" i="14"/>
  <c r="F12" i="14" l="1"/>
  <c r="D167" i="2" a="1"/>
  <c r="D167" i="2" s="1"/>
  <c r="H3" i="38" l="1"/>
  <c r="H4" i="38"/>
  <c r="F7" i="14"/>
  <c r="E167" i="2"/>
  <c r="F10" i="14" l="1"/>
  <c r="F11" i="14"/>
  <c r="G68" i="44" l="1"/>
  <c r="D78" i="44" s="1"/>
  <c r="D6" i="14" s="1"/>
  <c r="D14" i="14" s="1"/>
  <c r="D79" i="44" l="1"/>
  <c r="E6" i="14" s="1"/>
  <c r="E14" i="14" s="1"/>
  <c r="D77" i="44"/>
  <c r="C6" i="14" s="1"/>
  <c r="F6" i="14" l="1"/>
  <c r="F14" i="14" s="1"/>
  <c r="C14"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<sst xmlns="http://schemas.openxmlformats.org/spreadsheetml/2006/main" count="4608" uniqueCount="2823">
  <si>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</si>
  <si>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</si>
  <si>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</si>
  <si>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</si>
  <si>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</si>
  <si>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</si>
  <si>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</si>
  <si>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</si>
  <si>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</si>
  <si>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</si>
  <si>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</si>
  <si>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</si>
  <si>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</si>
  <si>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</si>
  <si>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</si>
  <si>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</si>
  <si>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</si>
  <si>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</si>
  <si>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</si>
  <si>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</si>
  <si>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</si>
  <si>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</si>
  <si>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</si>
  <si>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</si>
  <si>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</si>
  <si>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</si>
  <si>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</si>
  <si>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</si>
  <si>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</si>
  <si>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</si>
  <si>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</si>
  <si>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</si>
  <si>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</si>
  <si>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</si>
  <si>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</si>
  <si>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</si>
  <si>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</si>
  <si>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</si>
  <si>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</si>
  <si>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</si>
  <si>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</si>
  <si>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</si>
  <si>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</si>
  <si>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</si>
  <si>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</si>
  <si>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</si>
  <si>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</si>
  <si>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</si>
  <si>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</si>
  <si>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</si>
  <si>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</si>
  <si>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</si>
  <si>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</si>
  <si>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</si>
  <si>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</si>
  <si>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</si>
  <si>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</si>
  <si>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</si>
  <si>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</si>
  <si>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</si>
  <si>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</si>
  <si>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</si>
  <si>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</si>
  <si>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</si>
  <si>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</si>
  <si>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</si>
  <si>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</si>
  <si>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</si>
  <si>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</si>
  <si>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</si>
  <si>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</si>
  <si>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</si>
  <si>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</si>
  <si>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</si>
  <si>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</si>
  <si>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</si>
  <si>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</si>
  <si>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</si>
  <si>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</si>
  <si>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</si>
  <si>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</si>
  <si>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</si>
  <si>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</si>
  <si>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</si>
  <si>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</si>
  <si>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</si>
  <si>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</si>
  <si>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</si>
  <si>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</si>
  <si>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</si>
  <si>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</si>
  <si>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</si>
  <si>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</si>
  <si>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</si>
  <si>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</si>
  <si>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</si>
  <si>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</si>
  <si>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</si>
  <si>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</si>
  <si>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</si>
  <si>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</si>
  <si>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</si>
  <si>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</si>
  <si>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</si>
  <si>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</si>
  <si>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</si>
  <si>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</si>
  <si>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</si>
  <si>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</si>
  <si>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</si>
  <si>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</si>
  <si>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</si>
  <si>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</si>
  <si>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</si>
  <si>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</si>
  <si>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</si>
  <si>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</si>
  <si>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</si>
  <si>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</si>
  <si>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</si>
  <si>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</si>
  <si>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</si>
  <si>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</si>
  <si>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</si>
  <si>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</si>
  <si>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</si>
  <si>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</si>
  <si>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</si>
  <si>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</si>
  <si>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</si>
  <si>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</si>
  <si>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</si>
  <si>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</si>
  <si>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</si>
  <si>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</si>
  <si>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</si>
  <si>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</si>
  <si>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</si>
  <si>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</si>
  <si>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</si>
  <si>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</si>
  <si>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</si>
  <si>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</si>
  <si>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</si>
  <si>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</si>
  <si>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</si>
  <si>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</si>
  <si>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</si>
  <si>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</si>
  <si>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</si>
  <si>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</si>
  <si>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</si>
  <si>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</si>
  <si>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</si>
  <si>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</si>
  <si>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</si>
  <si>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</si>
  <si>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</si>
  <si>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</si>
  <si>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</si>
  <si>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</si>
  <si>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</si>
  <si>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</si>
  <si>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</si>
  <si>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</si>
  <si>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</si>
  <si>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</si>
  <si>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</si>
  <si>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</si>
  <si>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</si>
  <si>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</si>
  <si>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</si>
  <si>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</si>
  <si>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</si>
  <si>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</si>
  <si>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</si>
  <si>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</si>
  <si>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</si>
  <si>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</si>
  <si>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</si>
  <si>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</si>
  <si>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</si>
  <si>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</si>
  <si>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</si>
  <si>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</si>
  <si>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</si>
  <si>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</si>
  <si>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</si>
  <si>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</si>
  <si>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</si>
  <si>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</si>
  <si>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</si>
  <si>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</si>
  <si>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</si>
  <si>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</si>
  <si>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</si>
  <si>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</si>
  <si>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</si>
  <si>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</si>
  <si>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</si>
  <si>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</si>
  <si>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</si>
  <si>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</si>
  <si>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</si>
  <si>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</si>
  <si>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</si>
  <si>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</si>
  <si>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</si>
  <si>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</si>
  <si>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</si>
  <si>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</si>
  <si>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</si>
  <si>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</si>
  <si>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</si>
  <si>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</si>
  <si>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</si>
  <si>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</si>
  <si>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</si>
  <si>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</si>
  <si>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</si>
  <si>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</si>
  <si>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</si>
  <si>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</si>
  <si>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</si>
  <si>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</si>
  <si>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</si>
  <si>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</si>
  <si>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</si>
  <si>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</si>
  <si>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</si>
  <si>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</si>
  <si>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</si>
  <si>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</si>
  <si>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</si>
  <si>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</si>
  <si>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</si>
  <si>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</si>
  <si>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</si>
  <si>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</si>
  <si>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</si>
  <si>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</si>
  <si>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</si>
  <si>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</si>
  <si>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</si>
  <si>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</si>
  <si>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</si>
  <si>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</si>
  <si>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</si>
  <si>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</si>
  <si>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</si>
  <si>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</si>
  <si>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</si>
  <si>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</si>
  <si>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</si>
  <si>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</si>
  <si>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</si>
  <si>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</si>
  <si>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</si>
  <si>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</si>
  <si>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</si>
  <si>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</si>
  <si>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</si>
  <si>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</si>
  <si>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</si>
  <si>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</si>
  <si>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</si>
  <si>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</si>
  <si>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</si>
  <si>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</si>
  <si>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</si>
  <si>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</si>
  <si>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</si>
  <si>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</si>
  <si>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</si>
  <si>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</si>
  <si>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</si>
  <si>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</si>
  <si>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</si>
  <si>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</si>
  <si>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</si>
  <si>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</si>
  <si>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</si>
  <si>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</si>
  <si>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</si>
  <si>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</si>
  <si>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</si>
  <si>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</si>
  <si>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</si>
  <si>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</si>
  <si>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</si>
  <si>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</si>
  <si>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</si>
  <si>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</si>
  <si>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</si>
  <si>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</si>
  <si>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</si>
  <si>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</si>
  <si>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</si>
  <si>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</si>
  <si>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</si>
  <si>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</si>
  <si>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</si>
  <si>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</si>
  <si>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</si>
  <si>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</si>
  <si>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</si>
  <si>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</si>
  <si>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</si>
  <si>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</si>
  <si>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</si>
  <si>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</si>
  <si>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</si>
  <si>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</si>
  <si>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</si>
  <si>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</si>
  <si>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</si>
  <si>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</si>
  <si>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</si>
  <si>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</si>
  <si>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</si>
  <si>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</si>
  <si>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</si>
  <si>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</si>
  <si>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</si>
  <si>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</si>
  <si>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</si>
  <si>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</si>
  <si>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</si>
  <si>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</si>
  <si>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</si>
  <si>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</si>
  <si>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</si>
  <si>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</si>
  <si>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</si>
  <si>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</si>
  <si>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</si>
  <si>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</si>
  <si>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</si>
  <si>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</si>
  <si>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</si>
  <si>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</si>
  <si>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</si>
  <si>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</si>
  <si>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</si>
  <si>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</si>
  <si>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</si>
  <si>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</si>
  <si>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</si>
  <si>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</si>
  <si>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</si>
  <si>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</si>
  <si>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</si>
  <si>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</si>
  <si>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</si>
  <si>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</si>
  <si>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</si>
  <si>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</si>
  <si>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</si>
  <si>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</si>
  <si>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</si>
  <si>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</si>
  <si>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</si>
  <si>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</si>
  <si>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</si>
  <si>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</si>
  <si>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</si>
  <si>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</si>
  <si>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</si>
  <si>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</si>
  <si>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</si>
  <si>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</si>
  <si>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</si>
  <si>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</si>
  <si>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</si>
  <si>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</si>
  <si>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</si>
  <si>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</si>
  <si>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</si>
  <si>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</si>
  <si>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</si>
  <si>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</si>
  <si>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</si>
  <si>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</si>
  <si>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</si>
  <si>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</si>
  <si>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</si>
  <si>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</si>
  <si>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</si>
  <si>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</si>
  <si>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</si>
  <si>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</si>
  <si>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</si>
  <si>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</si>
  <si>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</si>
  <si>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</si>
  <si>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</si>
  <si>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</si>
  <si>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</si>
  <si>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</si>
  <si>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</si>
  <si>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</si>
  <si>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</si>
  <si>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</si>
  <si>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</si>
  <si>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</si>
  <si>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</si>
  <si>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</si>
  <si>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</si>
  <si>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</si>
  <si>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</si>
  <si>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</si>
  <si>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</si>
  <si>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</si>
  <si>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</si>
  <si>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</si>
  <si>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</si>
  <si>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</si>
  <si>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</si>
  <si>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</si>
  <si>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</si>
  <si>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</si>
  <si>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</si>
  <si>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</si>
  <si>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</si>
  <si>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</si>
  <si>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</si>
  <si>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</si>
  <si>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</si>
  <si>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</si>
  <si>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</si>
  <si>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</si>
  <si>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</si>
  <si>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</si>
  <si>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</si>
  <si>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</si>
  <si>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</si>
  <si>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</si>
  <si>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</si>
  <si>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</si>
  <si>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</si>
  <si>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</si>
  <si>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</si>
  <si>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</si>
  <si>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</si>
  <si>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</si>
  <si>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</si>
  <si>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</si>
  <si>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</si>
  <si>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</si>
  <si>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</si>
  <si>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</si>
  <si>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</si>
  <si>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</si>
  <si>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</si>
  <si>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</si>
  <si>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</si>
  <si>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</si>
  <si>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</si>
  <si>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</si>
  <si>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</si>
  <si>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</si>
  <si>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</si>
  <si>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</si>
  <si>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</si>
  <si>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</si>
  <si>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</si>
  <si>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</si>
  <si>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</si>
  <si>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</si>
  <si>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</si>
  <si>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</si>
  <si>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</si>
  <si>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</si>
  <si>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</si>
  <si>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</si>
  <si>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</si>
  <si>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</si>
  <si>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</si>
  <si>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</si>
  <si>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</si>
  <si>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</si>
  <si>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</si>
  <si>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</si>
  <si>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</si>
  <si>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</si>
  <si>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</si>
  <si>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</si>
  <si>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</si>
  <si>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</si>
  <si>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</si>
  <si>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</si>
  <si>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</si>
  <si>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</si>
  <si>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</si>
  <si>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</si>
  <si>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</si>
  <si>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</si>
  <si>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</si>
  <si>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</si>
  <si>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</si>
  <si>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</si>
  <si>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</si>
  <si>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</si>
  <si>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</si>
  <si>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</si>
  <si>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</si>
  <si>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</si>
  <si>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</si>
  <si>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</si>
  <si>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</si>
  <si>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</si>
  <si>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</si>
  <si>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</si>
  <si>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</si>
  <si>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</si>
  <si>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</si>
  <si>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</si>
  <si>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</si>
  <si>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</si>
  <si>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</si>
  <si>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</si>
  <si>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</si>
  <si>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</si>
  <si>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</si>
  <si>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</si>
  <si>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</si>
  <si>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</si>
  <si>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</si>
  <si>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</si>
  <si>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</si>
  <si>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</si>
  <si>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</si>
  <si>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</si>
  <si>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</si>
  <si>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</si>
  <si>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</si>
  <si>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</si>
  <si>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</si>
  <si>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</si>
  <si>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</si>
  <si>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</si>
  <si>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</si>
  <si>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</si>
  <si>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</si>
  <si>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</si>
  <si>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</si>
  <si>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</si>
  <si>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</si>
  <si>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</si>
  <si>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</si>
  <si>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</si>
  <si>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</si>
  <si>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</si>
  <si>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</si>
  <si>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</si>
  <si>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</si>
  <si>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</si>
  <si>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</si>
  <si>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</si>
  <si>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</si>
  <si>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</si>
  <si>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</si>
  <si>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</si>
  <si>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</si>
  <si>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</si>
  <si>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</si>
  <si>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</si>
  <si>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</si>
  <si>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</si>
  <si>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</si>
  <si>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</si>
  <si>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</si>
  <si>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</si>
  <si>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</si>
  <si>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</si>
  <si>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</si>
  <si>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</si>
  <si>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</si>
  <si>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</si>
  <si>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</si>
  <si>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</si>
  <si>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</si>
  <si>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</si>
  <si>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</si>
  <si>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</si>
  <si>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</si>
  <si>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</si>
  <si>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</si>
  <si>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</si>
  <si>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</si>
  <si>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</si>
  <si>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</si>
  <si>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</si>
  <si>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</si>
  <si>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</si>
  <si>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</si>
  <si>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</si>
  <si>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</si>
  <si>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</si>
  <si>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</si>
  <si>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</si>
  <si>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</si>
  <si>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</si>
  <si>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</si>
  <si>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</si>
  <si>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</si>
  <si>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</si>
  <si>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</si>
  <si>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</si>
  <si>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</si>
  <si>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</si>
  <si>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</si>
  <si>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</si>
  <si>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</si>
  <si>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</si>
  <si>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</si>
  <si>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</si>
  <si>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</si>
  <si>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</si>
  <si>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</si>
  <si>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</si>
  <si>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</si>
  <si>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</si>
  <si>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</si>
  <si>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</si>
  <si>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</si>
  <si>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</si>
  <si>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</si>
  <si>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</si>
  <si>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</si>
  <si>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</si>
  <si>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</si>
  <si>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</si>
  <si>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</si>
  <si>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</si>
  <si>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</si>
  <si>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</si>
  <si>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</si>
  <si>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</si>
  <si>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</si>
  <si>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</si>
  <si>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</si>
  <si>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</si>
  <si>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</si>
  <si>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</si>
  <si>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</si>
  <si>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</si>
  <si>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</si>
  <si>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</si>
  <si>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</si>
  <si>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</si>
  <si>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</si>
  <si>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</si>
  <si>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</si>
  <si>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</si>
  <si>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</si>
  <si>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</si>
  <si>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</si>
  <si>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</si>
  <si>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</si>
  <si>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</si>
  <si>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</si>
  <si>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</si>
  <si>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</si>
  <si>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</si>
  <si>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</si>
  <si>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</si>
  <si>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</si>
  <si>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</si>
  <si>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</si>
  <si>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</si>
  <si>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</si>
  <si>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</si>
  <si>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</si>
  <si>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</si>
  <si>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</si>
  <si>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</si>
  <si>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</si>
  <si>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</si>
  <si>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</si>
  <si>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</si>
  <si>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</si>
  <si>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</si>
  <si>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</si>
  <si>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</si>
  <si>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</si>
  <si>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</si>
  <si>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</si>
  <si>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</si>
  <si>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</si>
  <si>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</si>
  <si>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</si>
  <si>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</si>
  <si>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</si>
  <si>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</si>
  <si>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</si>
  <si>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</si>
  <si>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</si>
  <si>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</si>
  <si>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</si>
  <si>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</si>
  <si>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</si>
  <si>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</si>
  <si>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</si>
  <si>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</si>
  <si>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</si>
  <si>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</si>
  <si>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</si>
  <si>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</si>
  <si>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</si>
  <si>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</si>
  <si>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</si>
  <si>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</si>
  <si>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</si>
  <si>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</si>
  <si>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</si>
  <si>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</si>
  <si>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</si>
  <si>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</si>
  <si>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</si>
  <si>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</si>
  <si>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</si>
  <si>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</si>
  <si>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</si>
  <si>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</si>
  <si>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</si>
  <si>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</si>
  <si>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</si>
  <si>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</si>
  <si>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</si>
  <si>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</si>
  <si>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</si>
  <si>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</si>
  <si>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</si>
  <si>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</si>
  <si>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</si>
  <si>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</si>
  <si>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</si>
  <si>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</si>
  <si>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</si>
  <si>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</si>
  <si>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</si>
  <si>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</si>
  <si>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</si>
  <si>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</si>
  <si>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</si>
  <si>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</si>
  <si>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</si>
  <si>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</si>
  <si>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</si>
  <si>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</si>
  <si>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</si>
  <si>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</si>
  <si>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</si>
  <si>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</si>
  <si>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</si>
  <si>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</si>
  <si>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</si>
  <si>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</si>
  <si>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</si>
  <si>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</si>
  <si>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</si>
  <si>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</si>
  <si>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</si>
  <si>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</si>
  <si>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</si>
  <si>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</si>
  <si>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</si>
  <si>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</si>
  <si>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</si>
  <si>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</si>
  <si>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</si>
  <si>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</si>
  <si>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</si>
  <si>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</si>
  <si>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</si>
  <si>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</si>
  <si>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</si>
  <si>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</si>
  <si>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</si>
  <si>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</si>
  <si>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</si>
  <si>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</si>
  <si>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</si>
  <si>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</si>
  <si>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</si>
  <si>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</si>
  <si>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</si>
  <si>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</si>
  <si>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</si>
  <si>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</si>
  <si>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</si>
  <si>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</si>
  <si>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</si>
  <si>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</si>
  <si>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</si>
  <si>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</si>
  <si>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</si>
  <si>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</si>
  <si>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</si>
  <si>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</si>
  <si>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</si>
  <si>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</si>
  <si>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</si>
  <si>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</si>
  <si>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</si>
  <si>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</si>
  <si>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</si>
  <si>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</si>
  <si>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</si>
  <si>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</si>
  <si>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</si>
  <si>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</si>
  <si>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</si>
  <si>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</si>
  <si>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</si>
  <si>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</si>
  <si>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</si>
  <si>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</si>
  <si>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</si>
  <si>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</si>
  <si>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</si>
  <si>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</si>
  <si>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</si>
  <si>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</si>
  <si>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</si>
  <si>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</si>
  <si>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</si>
  <si>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</si>
  <si>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</si>
  <si>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</si>
  <si>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</si>
  <si>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</si>
  <si>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</si>
  <si>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</si>
  <si>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</si>
  <si>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</si>
  <si>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</si>
  <si>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</si>
  <si>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</si>
  <si>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</si>
  <si>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</si>
  <si>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</si>
  <si>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</si>
  <si>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</si>
  <si>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</si>
  <si>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</si>
  <si>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</si>
  <si>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</si>
  <si>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</si>
  <si>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</si>
  <si>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</si>
  <si>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</si>
  <si>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</si>
  <si>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</si>
  <si>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</si>
  <si>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</si>
  <si>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</si>
  <si>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</si>
  <si>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</si>
  <si>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</si>
  <si>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</si>
  <si>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</si>
  <si>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</si>
  <si>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</si>
  <si>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</si>
  <si>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</si>
  <si>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</si>
  <si>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</si>
  <si>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</si>
  <si>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</si>
  <si>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</si>
  <si>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</si>
  <si>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</si>
  <si>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</si>
  <si>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</si>
  <si>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</si>
  <si>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</si>
  <si>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</si>
  <si>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</si>
  <si>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</si>
  <si>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</si>
  <si>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</si>
  <si>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</si>
  <si>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</si>
  <si>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</si>
  <si>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</si>
  <si>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</si>
  <si>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</si>
  <si>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</si>
  <si>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</si>
  <si>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</si>
  <si>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</si>
  <si>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</si>
  <si>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</si>
  <si>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</si>
  <si>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</si>
  <si>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</si>
  <si>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</si>
  <si>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</si>
  <si>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</si>
  <si>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</si>
  <si>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</si>
  <si>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</si>
  <si>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</si>
  <si>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</si>
  <si>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</si>
  <si>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</si>
  <si>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</si>
  <si>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</si>
  <si>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</si>
  <si>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</si>
  <si>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</si>
  <si>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</si>
  <si>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</si>
  <si>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</si>
  <si>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</si>
  <si>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</si>
  <si>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</si>
  <si>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</si>
  <si>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</si>
  <si>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</si>
  <si>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</si>
  <si>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</si>
  <si>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</si>
  <si>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</si>
  <si>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</si>
  <si>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</si>
  <si>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</si>
  <si>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</si>
  <si>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</si>
  <si>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</si>
  <si>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</si>
  <si>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</si>
  <si>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</si>
  <si>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</si>
  <si>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</si>
  <si>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</si>
  <si>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</si>
  <si>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</si>
  <si>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</si>
  <si>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</si>
  <si>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</si>
  <si>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</si>
  <si>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</si>
  <si>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</si>
  <si>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</si>
  <si>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</si>
  <si>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</si>
  <si>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</si>
  <si>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</si>
  <si>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</si>
  <si>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</si>
  <si>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</si>
  <si>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</si>
  <si>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</si>
  <si>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</si>
  <si>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</si>
  <si>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</si>
  <si>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</si>
  <si>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</si>
  <si>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</si>
  <si>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</si>
  <si>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</si>
  <si>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</si>
  <si>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</si>
  <si>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</si>
  <si>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</si>
  <si>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</si>
  <si>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</si>
  <si>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</si>
  <si>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</si>
  <si>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</si>
  <si>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</si>
  <si>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</si>
  <si>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</si>
  <si>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</si>
  <si>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</si>
  <si>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</si>
  <si>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</si>
  <si>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</si>
  <si>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</si>
  <si>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</si>
  <si>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</si>
  <si>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</si>
  <si>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</si>
  <si>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</si>
  <si>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</si>
  <si>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</si>
  <si>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</si>
  <si>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</si>
  <si>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</si>
  <si>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</si>
  <si>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</si>
  <si>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</si>
  <si>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</si>
  <si>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</si>
  <si>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</si>
  <si>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</si>
  <si>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</si>
  <si>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</si>
  <si>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</si>
  <si>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</si>
  <si>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</si>
  <si>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</si>
  <si>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</si>
  <si>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</si>
  <si>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</si>
  <si>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</si>
  <si>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</si>
  <si>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</si>
  <si>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</si>
  <si>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</si>
  <si>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</si>
  <si>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</si>
  <si>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</si>
  <si>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</si>
  <si>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</si>
  <si>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</si>
  <si>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</si>
  <si>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</si>
  <si>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</si>
  <si>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</si>
  <si>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</si>
  <si>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</si>
  <si>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</si>
  <si>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</si>
  <si>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</si>
  <si>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</si>
  <si>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</si>
  <si>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</si>
  <si>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</si>
  <si>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</si>
  <si>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</si>
  <si>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</si>
  <si>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</si>
  <si>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</si>
  <si>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</si>
  <si>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</si>
  <si>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</si>
  <si>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</si>
  <si>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</si>
  <si>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</si>
  <si>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</si>
  <si>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</si>
  <si>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</si>
  <si>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</si>
  <si>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</si>
  <si>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</si>
  <si>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</si>
  <si>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</si>
  <si>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</si>
  <si>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</si>
  <si>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</si>
  <si>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</si>
  <si>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</si>
  <si>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</si>
  <si>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</si>
  <si>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</si>
  <si>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</si>
  <si>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</si>
  <si>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</si>
  <si>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</si>
  <si>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</si>
  <si>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</si>
  <si>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</si>
  <si>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</si>
  <si>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</si>
  <si>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</si>
  <si>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</si>
  <si>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</si>
  <si>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</si>
  <si>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</si>
  <si>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</si>
  <si>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</si>
  <si>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</si>
  <si>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</si>
  <si>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</si>
  <si>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</si>
  <si>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</si>
  <si>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</si>
  <si>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</si>
  <si>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</si>
  <si>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</si>
  <si>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</si>
  <si>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</si>
  <si>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</si>
  <si>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</si>
  <si>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</si>
  <si>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</si>
  <si>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</si>
  <si>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</si>
  <si>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</si>
  <si>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</si>
  <si>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</si>
  <si>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</si>
  <si>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</si>
  <si>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</si>
  <si>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</si>
  <si>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</si>
  <si>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</si>
  <si>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</si>
  <si>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</si>
  <si>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</si>
  <si>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</si>
  <si>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</si>
  <si>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</si>
  <si>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</si>
  <si>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</si>
  <si>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</si>
  <si>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</si>
  <si>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</si>
  <si>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</si>
  <si>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</si>
  <si>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</si>
  <si>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</si>
  <si>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</si>
  <si>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</si>
  <si>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</si>
  <si>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</si>
  <si>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</si>
  <si>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</si>
  <si>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</si>
  <si>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</si>
  <si>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</si>
  <si>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</si>
  <si>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</si>
  <si>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</si>
  <si>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</si>
  <si>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</si>
  <si>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</si>
  <si>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</si>
  <si>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</si>
  <si>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</si>
  <si>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</si>
  <si>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</si>
  <si>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</si>
  <si>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</si>
  <si>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</si>
  <si>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</si>
  <si>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</si>
  <si>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</si>
  <si>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</si>
  <si>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</si>
  <si>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</si>
  <si>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</si>
  <si>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</si>
  <si>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</si>
  <si>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</si>
  <si>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</si>
  <si>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</si>
  <si>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</si>
  <si>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</si>
  <si>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</si>
  <si>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</si>
  <si>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</si>
  <si>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</si>
  <si>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</si>
  <si>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</si>
  <si>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</si>
  <si>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</si>
  <si>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</si>
  <si>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</si>
  <si>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</si>
  <si>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</si>
  <si>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</si>
  <si>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</si>
  <si>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</si>
  <si>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</si>
  <si>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</si>
  <si>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</si>
  <si>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</si>
  <si>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</si>
  <si>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</si>
  <si>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</si>
  <si>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</si>
  <si>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</si>
  <si>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</si>
  <si>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</si>
  <si>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</si>
  <si>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</si>
  <si>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</si>
  <si>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</si>
  <si>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</si>
  <si>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</si>
  <si>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</si>
  <si>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</si>
  <si>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</si>
  <si>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</si>
  <si>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</si>
  <si>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</si>
  <si>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</si>
  <si>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</si>
  <si>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</si>
  <si>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</si>
  <si>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</si>
  <si>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</si>
  <si>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</si>
  <si>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</si>
  <si>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</si>
  <si>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</si>
  <si>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</si>
  <si>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</si>
  <si>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</si>
  <si>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</si>
  <si>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</si>
  <si>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</si>
  <si>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</si>
  <si>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</si>
  <si>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</si>
  <si>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</si>
  <si>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</si>
  <si>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</si>
  <si>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</si>
  <si>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</si>
  <si>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</si>
  <si>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</si>
  <si>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</si>
  <si>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</si>
  <si>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</si>
  <si>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</si>
  <si>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</si>
  <si>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</si>
  <si>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</si>
  <si>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</si>
  <si>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</si>
  <si>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</si>
  <si>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</si>
  <si>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</si>
  <si>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</si>
  <si>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</si>
  <si>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</si>
  <si>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</si>
  <si>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</si>
  <si>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</si>
  <si>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</si>
  <si>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</si>
  <si>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</si>
  <si>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</si>
  <si>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</si>
  <si>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</si>
  <si>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</si>
  <si>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</si>
  <si>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</si>
  <si>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</si>
  <si>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</si>
  <si>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</si>
  <si>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</si>
  <si>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</si>
  <si>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</si>
  <si>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</si>
  <si>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</si>
  <si>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</si>
  <si>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</si>
  <si>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</si>
  <si>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</si>
  <si>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</si>
  <si>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</si>
  <si>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</si>
  <si>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</si>
  <si>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</si>
  <si>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</si>
  <si>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</si>
  <si>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</si>
  <si>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</si>
  <si>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</si>
  <si>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</si>
  <si>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</si>
  <si>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</si>
  <si>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</si>
  <si>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</si>
  <si>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</si>
  <si>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</si>
  <si>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</si>
  <si>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</si>
  <si>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</si>
  <si>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</si>
  <si>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</si>
  <si>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</si>
  <si>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</si>
  <si>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</si>
  <si>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</si>
  <si>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</si>
  <si>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</si>
  <si>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</si>
  <si>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</si>
  <si>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</si>
  <si>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</si>
  <si>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</si>
  <si>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</si>
  <si>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</si>
  <si>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</si>
  <si>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</si>
  <si>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</si>
  <si>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</si>
  <si>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</si>
  <si>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</si>
  <si>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</si>
  <si>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</si>
  <si>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</si>
  <si>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</si>
  <si>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</si>
  <si>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</si>
  <si>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</si>
  <si>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</si>
  <si>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</si>
  <si>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</si>
  <si>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</si>
  <si>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</si>
  <si>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</si>
  <si>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</si>
  <si>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</si>
  <si>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</si>
  <si>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</si>
  <si>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</si>
  <si>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</si>
  <si>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</si>
  <si>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</si>
  <si>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</si>
  <si>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</si>
  <si>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</si>
  <si>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</si>
  <si>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</si>
  <si>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</si>
  <si>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</si>
  <si>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</si>
  <si>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</si>
  <si>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</si>
  <si>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</si>
  <si>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</si>
  <si>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</si>
  <si>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</si>
  <si>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</si>
  <si>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</si>
  <si>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</si>
  <si>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</si>
  <si>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</si>
  <si>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</si>
  <si>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</si>
  <si>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</si>
  <si>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</si>
  <si>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</si>
  <si>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</si>
  <si>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</si>
  <si>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</si>
  <si>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</si>
  <si>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</si>
  <si>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</si>
  <si>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</si>
  <si>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</si>
  <si>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</si>
  <si>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</si>
  <si>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</si>
  <si>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</si>
  <si>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</si>
  <si>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</si>
  <si>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</si>
  <si>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</si>
  <si>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</si>
  <si>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</si>
  <si>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</si>
  <si>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</si>
  <si>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</si>
  <si>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</si>
  <si>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</si>
  <si>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</si>
  <si>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</si>
  <si>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</si>
  <si>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</si>
  <si>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</si>
  <si>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</si>
  <si>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</si>
  <si>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</si>
  <si>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</si>
  <si>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</si>
  <si>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</si>
  <si>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</si>
  <si>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</si>
  <si>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</si>
  <si>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</si>
  <si>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</si>
  <si>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</si>
  <si>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</si>
  <si>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</si>
  <si>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</si>
  <si>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</si>
  <si>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</si>
  <si>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</si>
  <si>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</si>
  <si>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</si>
  <si>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</si>
  <si>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</si>
  <si>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</si>
  <si>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</si>
  <si>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</si>
  <si>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</si>
  <si>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</si>
  <si>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</si>
  <si>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</si>
  <si>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</si>
  <si>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</si>
  <si>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</si>
  <si>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</si>
  <si>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</si>
  <si>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</si>
  <si>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</si>
  <si>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</si>
  <si>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</si>
  <si>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</si>
  <si>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</si>
  <si>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</si>
  <si>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</si>
  <si>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</si>
  <si>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</si>
  <si>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</si>
  <si>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</si>
  <si>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</si>
  <si>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</si>
  <si>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</si>
  <si>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</si>
  <si>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</si>
  <si>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</si>
  <si>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</si>
  <si>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</si>
  <si>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</si>
  <si>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</si>
  <si>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</si>
  <si>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</si>
  <si>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</si>
  <si>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</si>
  <si>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</si>
  <si>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</si>
  <si>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</si>
  <si>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</si>
  <si>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</si>
  <si>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</si>
  <si>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</si>
  <si>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</si>
  <si>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</si>
  <si>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</si>
  <si>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</si>
  <si>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</si>
  <si>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</si>
  <si>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</si>
  <si>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</si>
  <si>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</si>
  <si>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</si>
  <si>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</si>
  <si>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</si>
  <si>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</si>
  <si>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</si>
  <si>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</si>
  <si>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</si>
  <si>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</si>
  <si>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</si>
  <si>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</si>
  <si>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</si>
  <si>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</si>
  <si>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</si>
  <si>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</si>
  <si>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</si>
  <si>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</si>
  <si>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</si>
  <si>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</si>
  <si>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</si>
  <si>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</si>
  <si>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</si>
  <si>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</si>
  <si>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</si>
  <si>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INSTRUCTIVO PARA DILIGENCIAR EL INSTRUMENTO DE VERIFICACION DE LAS CONDICIONES DE PRESTACION DEL SERVICIO - CENTRO DE EMERGENCIA</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</si>
  <si>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</si>
  <si>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</si>
  <si>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</si>
  <si>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</si>
  <si>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</si>
  <si>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</si>
  <si>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</si>
  <si>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</si>
  <si>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</si>
  <si>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</si>
  <si>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</si>
  <si>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</si>
  <si>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</si>
  <si>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</si>
  <si>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</si>
  <si>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</si>
  <si>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</si>
  <si>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</si>
  <si>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</si>
  <si>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</si>
  <si>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</si>
  <si>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</si>
  <si>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</si>
  <si>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</si>
  <si>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</si>
  <si>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</si>
  <si>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</si>
  <si>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</si>
  <si>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</si>
  <si>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</si>
  <si>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</si>
  <si>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</si>
  <si>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</si>
  <si>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</si>
  <si>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Operativa asignada de acuerdo a la designación realizada por el o la coordinador (a) o el o la líder del Grupo de Inspección y Vigilancia. </t>
    </r>
  </si>
  <si>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</si>
  <si>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</si>
  <si>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</si>
  <si>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</si>
  <si>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</si>
  <si>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</si>
  <si>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</si>
  <si>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</si>
  <si>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</si>
  <si>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</si>
  <si>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</si>
  <si>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</si>
  <si>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</si>
  <si>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</si>
  <si>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</si>
  <si>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</si>
  <si>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</si>
  <si>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</si>
  <si>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</si>
  <si>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</si>
  <si>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</si>
  <si>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</si>
  <si>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</si>
  <si>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</si>
  <si>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</si>
  <si>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</si>
  <si>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</si>
  <si>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</si>
  <si>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</si>
  <si>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</si>
  <si>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</si>
  <si>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</si>
  <si>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</si>
  <si>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</si>
  <si>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</si>
  <si>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</si>
  <si>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</si>
  <si>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</si>
  <si>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</si>
  <si>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</si>
  <si>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</si>
  <si>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</si>
  <si>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</si>
  <si>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</si>
  <si>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</si>
  <si>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</si>
  <si>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</si>
  <si>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</si>
  <si>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</si>
  <si>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</si>
  <si>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</si>
  <si>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</si>
  <si>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</si>
  <si>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</si>
  <si>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</si>
  <si>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</si>
  <si>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</si>
  <si>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</si>
  <si>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</si>
  <si>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</si>
  <si>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</si>
  <si>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</si>
  <si>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</si>
  <si>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</si>
  <si>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</si>
  <si>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</si>
  <si>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</si>
  <si>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</si>
  <si>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</si>
  <si>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</si>
  <si>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</si>
  <si>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</si>
  <si>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</si>
  <si>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</si>
  <si>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</si>
  <si>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</si>
  <si>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</si>
  <si>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</si>
  <si>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</si>
  <si>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</si>
  <si>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</si>
  <si>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</si>
  <si>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</si>
  <si>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</si>
  <si>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</si>
  <si>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</si>
  <si>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</si>
  <si>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y para "5.Situaciones de Riesgo" y el Anexo de Discapacidad: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</si>
  <si>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</si>
  <si>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</si>
  <si>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</si>
  <si>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</si>
  <si>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</si>
  <si>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</si>
  <si>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</si>
  <si>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</si>
  <si>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</si>
  <si>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además de los literales enunciados las acciones de articulación con la autoridad administrativa entidades o actores que correspondan para la gestión de activación del Sistema Nacional de Bienestar Familiar a las que haya lugar en cada caso,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</si>
  <si>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</si>
  <si>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</si>
  <si>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</si>
  <si>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solicite el listado de egresados de los últimos seis (6) meses :
- Seleccione una muestra de tres (3)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</si>
  <si>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</si>
  <si>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</si>
  <si>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Diligenciamiento Situaciones de Riesgo</t>
  </si>
  <si>
    <t>Para la verificación de este anexo tenga en cuenta:</t>
  </si>
  <si>
    <t>1. Solicite información de los últimos seis (6) meses relacionada con la ocurrencia de situaciones identificadas.
2. De esta información seleccione una muestra mínima de un (1) caso por las dos (2) situaciones más recurrentes.</t>
  </si>
  <si>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</si>
  <si>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</si>
  <si>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</si>
  <si>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</si>
  <si>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</si>
  <si>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</si>
  <si>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</si>
  <si>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5.5.3. En entrevista con el talento humano de la muestra y contrastado con los soportes del verificable 5.5.2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</si>
  <si>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</si>
  <si>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</si>
  <si>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</si>
  <si>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</si>
  <si>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</si>
  <si>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</si>
  <si>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</si>
  <si>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</si>
  <si>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</si>
  <si>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</si>
  <si>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</si>
  <si>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</si>
  <si>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</si>
  <si>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</si>
  <si>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</si>
  <si>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</si>
  <si>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</si>
  <si>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</si>
  <si>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</si>
  <si>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</si>
  <si>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</si>
  <si>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</si>
  <si>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</si>
  <si>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</si>
  <si>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</si>
  <si>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</si>
  <si>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</si>
  <si>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</si>
  <si>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</si>
  <si>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</si>
  <si>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</si>
  <si>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</si>
  <si>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</si>
  <si>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</si>
  <si>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</si>
  <si>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</si>
  <si>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</si>
  <si>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</si>
  <si>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</si>
  <si>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</si>
  <si>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</si>
  <si>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</si>
  <si>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</si>
  <si>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</si>
  <si>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</si>
  <si>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</si>
  <si>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</si>
  <si>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</si>
  <si>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</si>
  <si>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</si>
  <si>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ING / ARQ</t>
  </si>
  <si>
    <t>2.1.1</t>
  </si>
  <si>
    <t>2.1.2</t>
  </si>
  <si>
    <t>2.2</t>
  </si>
  <si>
    <t>Cuenta con el certificado del cumplimiento de las normas de seguridad de la piscina. Si el inmueble cuenta con piscina.</t>
  </si>
  <si>
    <t>2.2.1</t>
  </si>
  <si>
    <t>En caso de que el inmueble cuente con piscina y esta vaya a ser utilizada por los usuarios, se cuenta con el documento expedido por la autoridad competente que certifique el cumplimiento de las normas de seguridad reglamentarias.</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</si>
  <si>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</si>
  <si>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</si>
  <si>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</si>
  <si>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</si>
  <si>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</si>
  <si>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</si>
  <si>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2.4.1</t>
  </si>
  <si>
    <t>El inmueble cuenta con el concepto sanitario favorable expedido por la autoridad de salud competente.</t>
  </si>
  <si>
    <t>2.5</t>
  </si>
  <si>
    <t>Cuenta con una planta física adecuada, en buen estado, con mantenimiento permanente.</t>
  </si>
  <si>
    <t>2.5.1</t>
  </si>
  <si>
    <t>La infraestructura cuenta con abastecimiento de agua potable.</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</si>
  <si>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</si>
  <si>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</si>
  <si>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</si>
  <si>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</si>
  <si>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</si>
  <si>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</si>
  <si>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</si>
  <si>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</si>
  <si>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</si>
  <si>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</si>
  <si>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</si>
  <si>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Los dormitorios se encuentran separados por curso de vida, considerando que:
- Primera infancia: 0 - 5 años.
- Infancia: 6 - 11 años.
- Adolescencia: 12 - 18 años.
- Juventud: 14-26 años.
- Adultez: 27-59 años.
-Persona Mayor: 60 años o más
*Clasificación establecida por el Ministerio de Salud y Protección Social</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</si>
  <si>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</si>
  <si>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</si>
  <si>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</si>
  <si>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baños se encuentran diferenciados por sexo.</t>
  </si>
  <si>
    <t>2.5.10</t>
  </si>
  <si>
    <t>Las cerraduras de los dormitorios no cuentan con seguro por dentro ni por fuera.</t>
  </si>
  <si>
    <t>2.6</t>
  </si>
  <si>
    <t>Cuenta con las condiciones locativas adecuadas para la prestación del servicio.</t>
  </si>
  <si>
    <t>2.6.1</t>
  </si>
  <si>
    <t>El inmueble cuenta con todos los espacios limpios y libres de residuos.</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</si>
  <si>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</si>
  <si>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</si>
  <si>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</si>
  <si>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</si>
  <si>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</si>
  <si>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</si>
  <si>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</si>
  <si>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</si>
  <si>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</si>
  <si>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</si>
  <si>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</si>
  <si>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</si>
  <si>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</si>
  <si>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</si>
  <si>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</si>
  <si>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</si>
  <si>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</si>
  <si>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</si>
  <si>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</si>
  <si>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</si>
  <si>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</si>
  <si>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</si>
  <si>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</si>
  <si>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</si>
  <si>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</si>
  <si>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</si>
  <si>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</si>
  <si>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</si>
  <si>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</si>
  <si>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</si>
  <si>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2.6.18</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</si>
  <si>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</si>
  <si>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</si>
  <si>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</si>
  <si>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</si>
  <si>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</si>
  <si>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</si>
  <si>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</si>
  <si>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</si>
  <si>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</si>
  <si>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</si>
  <si>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</si>
  <si>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</si>
  <si>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Los dormitorios, baños y espacios de atención están libres de cámaras de vigilancia.</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</si>
  <si>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</si>
  <si>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</si>
  <si>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</si>
  <si>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</si>
  <si>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2.7</t>
  </si>
  <si>
    <t xml:space="preserve">Cuenta los espacios del inmueble con la capacidad instalada en proporción a los usuarios atendidos en la modalidad. </t>
  </si>
  <si>
    <t>2.7.1</t>
  </si>
  <si>
    <t>2.7.2</t>
  </si>
  <si>
    <t xml:space="preserve"> El área del aula o salón es mínimo de 1.50 m² por usuario atendido. </t>
  </si>
  <si>
    <t>2.8</t>
  </si>
  <si>
    <t xml:space="preserve"> Cumple la infraestructura con las áreas, espacios y elementos para la modalidad de atención.</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</si>
  <si>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</si>
  <si>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</si>
  <si>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</si>
  <si>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</si>
  <si>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</si>
  <si>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</si>
  <si>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</si>
  <si>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</si>
  <si>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</si>
  <si>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</si>
  <si>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</si>
  <si>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</si>
  <si>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</si>
  <si>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</si>
  <si>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</si>
  <si>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</si>
  <si>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</si>
  <si>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</si>
  <si>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</si>
  <si>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</si>
  <si>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</si>
  <si>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</si>
  <si>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</si>
  <si>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2.8.13</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</si>
  <si>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</si>
  <si>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2.8.14</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</si>
  <si>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</si>
  <si>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2.8.15</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</si>
  <si>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</si>
  <si>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2.8.16</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</si>
  <si>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</si>
  <si>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2.8.17</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</si>
  <si>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</si>
  <si>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2.8.18</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</si>
  <si>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</si>
  <si>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2.8.19</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</si>
  <si>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</si>
  <si>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2.8.20</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</si>
  <si>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</si>
  <si>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2.8.21</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</si>
  <si>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</si>
  <si>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2.8.22</t>
  </si>
  <si>
    <t>2.8.23</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</si>
  <si>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</si>
  <si>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2.8.24</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</si>
  <si>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</si>
  <si>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2.8.25</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</si>
  <si>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</si>
  <si>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2.8.26</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</si>
  <si>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</si>
  <si>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2.8.27</t>
  </si>
  <si>
    <r>
      <t xml:space="preserve">La despensa cuenta con </t>
    </r>
    <r>
      <rPr>
        <b/>
        <sz val="11"/>
        <rFont val="Arial"/>
        <family val="2"/>
      </rPr>
      <t>cinco (5)</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</si>
  <si>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2.8.28</t>
  </si>
  <si>
    <t>La infraestructura cuenta con espacio de comedor con puesto en mesa con silla según capacidad y organización por turnos.</t>
  </si>
  <si>
    <t>2.8.29</t>
  </si>
  <si>
    <t>La infraestructura cuenta con lavandería. (zona de lavado)</t>
  </si>
  <si>
    <t>2.8.30</t>
  </si>
  <si>
    <t>2.8.31</t>
  </si>
  <si>
    <t>La infraestructura cuenta con aula.</t>
  </si>
  <si>
    <t>2.8.32</t>
  </si>
  <si>
    <t>2.8.33</t>
  </si>
  <si>
    <t>La infraestructura cuenta con el espacio de taller de acuerdo con lo establecido en el PIYC.</t>
  </si>
  <si>
    <t>2.8.34</t>
  </si>
  <si>
    <t>2.8.35</t>
  </si>
  <si>
    <t>2.8.36</t>
  </si>
  <si>
    <t>El inmueble cuenta con baños requeridos para la atención de los usuarios:</t>
  </si>
  <si>
    <t>2.8.37</t>
  </si>
  <si>
    <t>2.8.38</t>
  </si>
  <si>
    <t>La infraestructura cuenta con salón múltiple</t>
  </si>
  <si>
    <t>2.8.39</t>
  </si>
  <si>
    <r>
      <t>El salón múltiple cuenta con la dotación requerida:
a. silla por usuario.
b. sonido.
c.</t>
    </r>
    <r>
      <rPr>
        <b/>
        <sz val="11"/>
        <rFont val="Arial"/>
        <family val="2"/>
      </rPr>
      <t xml:space="preserve"> tres (3)</t>
    </r>
    <r>
      <rPr>
        <sz val="11"/>
        <rFont val="Arial"/>
        <family val="2"/>
      </rPr>
      <t xml:space="preserve"> mesas.
d. Pantalla o tablero </t>
    </r>
  </si>
  <si>
    <t>2.8.40</t>
  </si>
  <si>
    <t>2.8.41</t>
  </si>
  <si>
    <t>2.8.42</t>
  </si>
  <si>
    <r>
      <t xml:space="preserve">La infraestructura cuenta con el espacio de manejo de residuos. 
</t>
    </r>
    <r>
      <rPr>
        <b/>
        <u/>
        <sz val="11"/>
        <rFont val="Arial"/>
        <family val="2"/>
      </rPr>
      <t>Nota:</t>
    </r>
    <r>
      <rPr>
        <sz val="11"/>
        <rFont val="Arial"/>
        <family val="2"/>
      </rPr>
      <t xml:space="preserve"> El espacio de almacenamiento de residuos debe cumplir con la normatividad vigente que le aplique según la naturaleza de la entidad.</t>
    </r>
  </si>
  <si>
    <t>2.8.43</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</si>
  <si>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</si>
  <si>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2.8.44</t>
  </si>
  <si>
    <t>Los acabados del área de manejo de residuos sólidos permitan su fácil limpieza y desinfección.</t>
  </si>
  <si>
    <t>2.8.45</t>
  </si>
  <si>
    <t>El área de manejo de residuos sólidos cuenta ventilación tales como rejillas o ventanas</t>
  </si>
  <si>
    <t>2.8.46</t>
  </si>
  <si>
    <t>El área de manejo de residuos sólidos cuenta con un sistema de prevención y control de incendios, como extintores y suministro cercano de agua y drenaje.</t>
  </si>
  <si>
    <t>2.8.47</t>
  </si>
  <si>
    <t>El área de manejo de residuos sólidos cuenta con drenaje con rejilla fija.</t>
  </si>
  <si>
    <t>2.8.48</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</si>
  <si>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</si>
  <si>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</si>
  <si>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</si>
  <si>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</si>
  <si>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</si>
  <si>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</si>
  <si>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</si>
  <si>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ND / ING AL</t>
  </si>
  <si>
    <t>3.1.1.</t>
  </si>
  <si>
    <t>3.1.2.</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</si>
  <si>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</si>
  <si>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</si>
  <si>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</si>
  <si>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3.1.5.</t>
  </si>
  <si>
    <t>3.1.6.</t>
  </si>
  <si>
    <t>3.1.7.</t>
  </si>
  <si>
    <t xml:space="preserve">En observación de la atención se evidencia que no existen medicamentos vencidos. </t>
  </si>
  <si>
    <t>3.2.</t>
  </si>
  <si>
    <t>3.2.1</t>
  </si>
  <si>
    <t>3.2.2</t>
  </si>
  <si>
    <t>Cuenta con los soportes de las valoraciones y seguimientos del estado nutricional de los usuarios realizadas por  el nutricionista dietista del equipo de la autoridad administrativa o el soporte de la gestión del operador.</t>
  </si>
  <si>
    <t>3.2.3</t>
  </si>
  <si>
    <t>En observación de la atención se solicita toma de los datos antropométricos de los niños, niñas o adolescentes, según muestra y se contrasta su correspondencia con los datos registrados en el formato.</t>
  </si>
  <si>
    <t>3.3.</t>
  </si>
  <si>
    <t xml:space="preserve">Cuenta con instalaciones, equipos y utensilios en el área del servicio de alimentos, que contribuyen a la garantía de la inocuidad de los mismos en las diferentes etapas. </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</si>
  <si>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</si>
  <si>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</si>
  <si>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</si>
  <si>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3.3.2</t>
  </si>
  <si>
    <t xml:space="preserve">Que las instalaciones sanitarias están limpias, están separadas de las áreas de elaboración y están dotadas con los instrumentos y elementos para facilitar la higiene personal. </t>
  </si>
  <si>
    <t>3.3.3</t>
  </si>
  <si>
    <t>3.3.4</t>
  </si>
  <si>
    <t xml:space="preserve">Que los equipos y utensilios del servicio de alimentos son suficientes para la prestación del servicio. </t>
  </si>
  <si>
    <t>3.3.5</t>
  </si>
  <si>
    <t>3.4.</t>
  </si>
  <si>
    <t>Cuenta con el ciclo de menús de acuerdo con la minuta patrón, teniendo en cuenta las prácticas culturales de alimentación y de consumo, de acuerdo con el Modelo de Enfoque Diferencial de Derechos - MEDD</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</si>
  <si>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</si>
  <si>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</si>
  <si>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</si>
  <si>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</si>
  <si>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</si>
  <si>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t>
  </si>
  <si>
    <t>Implementa el ciclo de menús de acuerdo con la minuta patrón, teniendo en cuenta las prácticas culturales de alimentación y de consumo, de acuerdo con el Modelo de Enfoque Diferencial de Derechos - MEDD</t>
  </si>
  <si>
    <t>3.5.1</t>
  </si>
  <si>
    <t>Manual Operativo Modalidades  y Servicio para la Atención De  Niñas, Niños y Adolescentes, con Proceso  Administrativo de Restablecimiento de  Derechos.  Versión 2 del 08/07/2022. Pág. 53 y 54.</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</si>
  <si>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</si>
  <si>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</si>
  <si>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</si>
  <si>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</si>
  <si>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</si>
  <si>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3.6.</t>
  </si>
  <si>
    <t>Cuenta e implementa programa de capacitación a cargo del servicio de alimentación</t>
  </si>
  <si>
    <t>3.6.1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</si>
  <si>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</si>
  <si>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3.6.2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</si>
  <si>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</si>
  <si>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3.6.3</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</si>
  <si>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</si>
  <si>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</si>
  <si>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</si>
  <si>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</si>
  <si>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</si>
  <si>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</si>
  <si>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</si>
  <si>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</si>
  <si>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</si>
  <si>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</si>
  <si>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</si>
  <si>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</si>
  <si>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</si>
  <si>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</si>
  <si>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</si>
  <si>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</si>
  <si>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</si>
  <si>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</si>
  <si>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</si>
  <si>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En observación de la atención se evidencia que:</t>
  </si>
  <si>
    <t>3.9.1</t>
  </si>
  <si>
    <t>3.9.2</t>
  </si>
  <si>
    <t>3.9.3</t>
  </si>
  <si>
    <t>3.9.4</t>
  </si>
  <si>
    <t>3.9.5</t>
  </si>
  <si>
    <t>El gestor de alimentos cumple con las prácticas higiénicas y medidas de protección mientras trabaja en la manipulación o elaboración de alimentos.</t>
  </si>
  <si>
    <t>3.9.6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</si>
  <si>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</si>
  <si>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3.9.7</t>
  </si>
  <si>
    <t xml:space="preserve">El personal gestor de alimentos, cuenta con certificado de capacitación en Buenas Practicas de Manufactura y Prácticas Higiénicas en manipulación de Alimentos con vigencia no superior a un año. </t>
  </si>
  <si>
    <t>3.10.</t>
  </si>
  <si>
    <t>Cumple con los criterios de metrología para los equipos de prestación del servicio.</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</si>
  <si>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</si>
  <si>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</si>
  <si>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</si>
  <si>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</si>
  <si>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</si>
  <si>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</si>
  <si>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</si>
  <si>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</si>
  <si>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</si>
  <si>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</si>
  <si>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</si>
  <si>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3.10.5</t>
  </si>
  <si>
    <t>Cuenta con la documentación del tallímetro: 
-Hoja de vida (con la totalidad de criterios establecidos en la norma)
-Certificado de calibración.</t>
  </si>
  <si>
    <t>3.10.6</t>
  </si>
  <si>
    <t>En observación de la atención se evidencia el uso de instrumentos estandarizados (especializados o caseros acondicionados) (Cucharas, cucharones, tazas etc.) para la entrega de porciones de alimentos.</t>
  </si>
  <si>
    <t>3.10.7</t>
  </si>
  <si>
    <t>En observación de la atención se evidencia que se cuenta con vasos medidores estandarizados para los alimentos en presentación líquida (ej.: sopa, lácteos líquidos, jugos, etc.) y son de material resistente al calor.</t>
  </si>
  <si>
    <t>3.10.8</t>
  </si>
  <si>
    <t>En observación de la atención se evidencia que los equipos de metrología se encuentran en buen estado.</t>
  </si>
  <si>
    <t>3.11.</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</si>
  <si>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</si>
  <si>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</si>
  <si>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</si>
  <si>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</si>
  <si>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</si>
  <si>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</si>
  <si>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</si>
  <si>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 xml:space="preserve">Implementa acciones de educación para la salud alimentaría. </t>
  </si>
  <si>
    <t>3.12.1</t>
  </si>
  <si>
    <t>Cuenta con evidencias de implementación de la planeación de acciones de educación para la salud alimentaría.
Nota: estas evidencias pueden ser fotografías, videos, actas firmadas, listados de asistencia,etc.</t>
  </si>
  <si>
    <t>3.13.</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</si>
  <si>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</si>
  <si>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</si>
  <si>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</si>
  <si>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</si>
  <si>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</si>
  <si>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</si>
  <si>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</si>
  <si>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</si>
  <si>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</si>
  <si>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</si>
  <si>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</si>
  <si>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</si>
  <si>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</si>
  <si>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Portada</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</si>
  <si>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</si>
  <si>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</si>
  <si>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</si>
  <si>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</si>
  <si>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 xml:space="preserve">Manual Operativo Modalidades y Servicio para la atención de niñas, niños y adolescentes, con Proceso Administrativo de Restablecimiento de Derechos - MO3.P - Versión 2 del 08/07/2022. Pág. 27.
</t>
  </si>
  <si>
    <t>Manual Operativo Modalidades y Servicio para la atención de niñas, niños y adolescentes, con Proceso Administrativo de Restablecimiento de Derechos - MO3.P - Versión 2 del 08/07/2022. 
Tabla 4. Pág. 27.
Para piscinas norma vigente:
Ley 1209 del 2008.
Decreto 2171 del 2009  
Resolución 4113 del 2012
Decreto 554 de 2015</t>
  </si>
  <si>
    <t>Ley 9 de 1979 Por la cual se dictan Medidas Sanitarias.</t>
  </si>
  <si>
    <t>Manual Operativo Modalidades y Servicio para la atención de niñas, niños y adolescentes, con Proceso Administrativo de Restablecimiento de Derechos. - MO3.P - Versión 2 del 08/07/2022. Pág. (25 - 26)</t>
  </si>
  <si>
    <t>Manual Operativo Modalidades y Servicio para la atención de niñas, niños y adolescentes, con Proceso Administrativo de Restablecimiento de Derechos. - MO3.P - Versión 2 del 08/07/2022.
3.1.1. Infraestructura física pág. (25 - 26)</t>
  </si>
  <si>
    <t>Los espacio proporcionan los ajustes y apoyos requeridos para la atención de las niñas, los niños y los adolescentes con discapacidad según la categoría.</t>
  </si>
  <si>
    <t>2.5.11</t>
  </si>
  <si>
    <t xml:space="preserve">Los espacios promueven el desarrollo de capacidades de la población con discapacidad garantizando la accesibilidad a los espacios en el marco de la inclusión social. </t>
  </si>
  <si>
    <t>2.5.12</t>
  </si>
  <si>
    <t>Manual Operativo Modalidades y Servicio para la atención de niñas, niños y adolescentes, con Proceso Administrativo de Restablecimiento de Derechos - MO3.P - Versión 2 del 08/07/2022. Pág. (26 - 27)</t>
  </si>
  <si>
    <t xml:space="preserve">Manual Operativo Modalidades y Servicio para la atención de niñas, niños y adolescentes, con Proceso Administrativo de Restablecimiento de Derechos - MO3.P - Versión 2 del 08/07/2022.
Tabla 4. Condiciones locativas. Pág. (26 - 27)
</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</si>
  <si>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</si>
  <si>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</si>
  <si>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</si>
  <si>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</si>
  <si>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Click</t>
  </si>
  <si>
    <t>Manual Operativo Modalidades y Servicio para la atención de niñas, niños y adolescentes, con Proceso Administrativo de Restablecimiento de Derechos. - MO3.P - Versión 2 del 08/07/2022.
3.1.2. Proporcionalidad de espacios. Pág. (27-28)</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</si>
  <si>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 xml:space="preserve">Nota: </t>
    </r>
    <r>
      <rPr>
        <sz val="11"/>
        <rFont val="Arial"/>
        <family val="2"/>
      </rPr>
      <t>Los camarotes no deben ser utilizados para niñas y niños menores de seis (6) años, ni población con discapacidad.</t>
    </r>
  </si>
  <si>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</si>
  <si>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</si>
  <si>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El espacio de atención cuenta con la siguiente dotación requerida:
a. un archivador.
b. un escritorio.
c. tres sillas.
e. un botiquín el cual, no debe contar con medicamentos y termómetro de mercurio.</t>
  </si>
  <si>
    <t>Manual Operativo Modalidades y Servicio para la atención de niñas, niños y adolescentes, con Proceso Administrativo de Restablecimiento de Derechos. - MO3.P - Versión 2 del 08/07/2022
Tabla 6. Dotación institucional de áreas y elementos. Página 29.
- Guía para el impulso a la soberanía alimentaria por el derecho humano a la alimentación adecuada en las modalidades y servicios del ICBF. G36.PP. Versión  2 del 30/12/2025 pág. 72 a 75.
- Resolución 2674 de 2013 MinSalud.</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</si>
  <si>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</si>
  <si>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r>
      <t xml:space="preserve">La lavandería cuenta con la dotación requerida:
a. espacio para mínimo </t>
    </r>
    <r>
      <rPr>
        <b/>
        <sz val="11"/>
        <rFont val="Arial"/>
        <family val="2"/>
      </rPr>
      <t xml:space="preserve">3 </t>
    </r>
    <r>
      <rPr>
        <sz val="11"/>
        <rFont val="Arial"/>
        <family val="2"/>
      </rPr>
      <t xml:space="preserve">lavaderos o lavadoras, por cada </t>
    </r>
    <r>
      <rPr>
        <b/>
        <sz val="11"/>
        <rFont val="Arial"/>
        <family val="2"/>
      </rPr>
      <t>50</t>
    </r>
    <r>
      <rPr>
        <sz val="11"/>
        <rFont val="Arial"/>
        <family val="2"/>
      </rPr>
      <t xml:space="preserve"> usuarios.
b. un tendedero.</t>
    </r>
  </si>
  <si>
    <t>El aula cuenta con la dotación requerida:
a. una silla o pupitre por usuario.
b. un tablero por salón.
c. biblioteca física o virtual.</t>
  </si>
  <si>
    <r>
      <t xml:space="preserve">La infraestructura cuenta con un área diferenciada para cuidados auxiliares.
</t>
    </r>
    <r>
      <rPr>
        <b/>
        <sz val="11"/>
        <rFont val="Arial"/>
        <family val="2"/>
      </rPr>
      <t>Nota:</t>
    </r>
    <r>
      <rPr>
        <sz val="11"/>
        <rFont val="Arial"/>
        <family val="2"/>
      </rPr>
      <t xml:space="preserve"> Se entiende por área para cuidados auxiliares: espacio aséptico para cuidados especiales en casos de enfermedades, cuadros virales que requieran aislamiento, egreso de hospitalización o recuperación de post operatorio, etcétera. </t>
    </r>
  </si>
  <si>
    <t>El área de cuidades auxiliares cuenta con la dotación requerida:
a. una cama o cuna con colchón.
b. una mesa de noche.</t>
  </si>
  <si>
    <r>
      <t xml:space="preserve">Los baños cuentan con la dotación requerida:
a. </t>
    </r>
    <r>
      <rPr>
        <b/>
        <sz val="11"/>
        <rFont val="Arial"/>
        <family val="2"/>
      </rPr>
      <t xml:space="preserve">cinco (5) </t>
    </r>
    <r>
      <rPr>
        <sz val="11"/>
        <rFont val="Arial"/>
        <family val="2"/>
      </rPr>
      <t xml:space="preserve">sanitarios  por cada </t>
    </r>
    <r>
      <rPr>
        <b/>
        <sz val="11"/>
        <rFont val="Arial"/>
        <family val="2"/>
      </rPr>
      <t>50</t>
    </r>
    <r>
      <rPr>
        <sz val="11"/>
        <rFont val="Arial"/>
        <family val="2"/>
      </rPr>
      <t xml:space="preserve"> usuarios.
b. </t>
    </r>
    <r>
      <rPr>
        <b/>
        <sz val="11"/>
        <rFont val="Arial"/>
        <family val="2"/>
      </rPr>
      <t xml:space="preserve">tres (3) </t>
    </r>
    <r>
      <rPr>
        <sz val="11"/>
        <rFont val="Arial"/>
        <family val="2"/>
      </rPr>
      <t xml:space="preserve">orinales para hombres (Cuando se atienda).
c. </t>
    </r>
    <r>
      <rPr>
        <b/>
        <sz val="11"/>
        <rFont val="Arial"/>
        <family val="2"/>
      </rPr>
      <t xml:space="preserve">tres (3) </t>
    </r>
    <r>
      <rPr>
        <sz val="11"/>
        <rFont val="Arial"/>
        <family val="2"/>
      </rPr>
      <t xml:space="preserve">lavamanos por cada </t>
    </r>
    <r>
      <rPr>
        <b/>
        <sz val="11"/>
        <rFont val="Arial"/>
        <family val="2"/>
      </rPr>
      <t>50</t>
    </r>
    <r>
      <rPr>
        <sz val="11"/>
        <rFont val="Arial"/>
        <family val="2"/>
      </rPr>
      <t xml:space="preserve"> usuarios.
d. </t>
    </r>
    <r>
      <rPr>
        <b/>
        <sz val="11"/>
        <rFont val="Arial"/>
        <family val="2"/>
      </rPr>
      <t xml:space="preserve">cinco (5) </t>
    </r>
    <r>
      <rPr>
        <sz val="11"/>
        <rFont val="Arial"/>
        <family val="2"/>
      </rPr>
      <t xml:space="preserve">duchas por cada </t>
    </r>
    <r>
      <rPr>
        <b/>
        <sz val="11"/>
        <rFont val="Arial"/>
        <family val="2"/>
      </rPr>
      <t>50</t>
    </r>
    <r>
      <rPr>
        <sz val="11"/>
        <rFont val="Arial"/>
        <family val="2"/>
      </rPr>
      <t xml:space="preserve"> usuarios.
e. </t>
    </r>
    <r>
      <rPr>
        <b/>
        <sz val="11"/>
        <rFont val="Arial"/>
        <family val="2"/>
      </rPr>
      <t>cinco (5)</t>
    </r>
    <r>
      <rPr>
        <sz val="11"/>
        <rFont val="Arial"/>
        <family val="2"/>
      </rPr>
      <t xml:space="preserve"> espejos por cada </t>
    </r>
    <r>
      <rPr>
        <b/>
        <sz val="11"/>
        <rFont val="Arial"/>
        <family val="2"/>
      </rPr>
      <t>50</t>
    </r>
    <r>
      <rPr>
        <sz val="11"/>
        <rFont val="Arial"/>
        <family val="2"/>
      </rPr>
      <t xml:space="preserve"> usuarios.
</t>
    </r>
    <r>
      <rPr>
        <b/>
        <sz val="11"/>
        <rFont val="Arial"/>
        <family val="2"/>
      </rPr>
      <t>Nota:</t>
    </r>
    <r>
      <rPr>
        <sz val="11"/>
        <rFont val="Arial"/>
        <family val="2"/>
      </rPr>
      <t xml:space="preserve"> Para más de </t>
    </r>
    <r>
      <rPr>
        <b/>
        <sz val="11"/>
        <rFont val="Arial"/>
        <family val="2"/>
      </rPr>
      <t>50</t>
    </r>
    <r>
      <rPr>
        <sz val="11"/>
        <rFont val="Arial"/>
        <family val="2"/>
      </rPr>
      <t xml:space="preserve"> usuarios, el número de espejos será proporcional al número de niñas, niños y adolescentes.
</t>
    </r>
  </si>
  <si>
    <r>
      <t xml:space="preserve">La infraestructura cuenta con zona de recreo al aire libre.
</t>
    </r>
    <r>
      <rPr>
        <b/>
        <sz val="11"/>
        <rFont val="Arial"/>
        <family val="2"/>
      </rPr>
      <t>Nota:</t>
    </r>
    <r>
      <rPr>
        <sz val="11"/>
        <rFont val="Arial"/>
        <family val="2"/>
      </rPr>
      <t xml:space="preserve"> Para las entidades que no cuenten con zona propia de recreo al aire libre, deben asegurar el acceso de las niñas, los niños y los adolescentes a espacios recreativos al aire libre, teniendo en cuenta las orientaciones de la autoridad administrativa.</t>
    </r>
  </si>
  <si>
    <r>
      <t xml:space="preserve">La zona de recreo al aire libre cuenta con un juegos de parque y </t>
    </r>
    <r>
      <rPr>
        <b/>
        <sz val="11"/>
        <rFont val="Arial"/>
        <family val="2"/>
      </rPr>
      <t>cuatro (4)</t>
    </r>
    <r>
      <rPr>
        <sz val="11"/>
        <rFont val="Arial"/>
        <family val="2"/>
      </rPr>
      <t xml:space="preserve"> bancas.</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</si>
  <si>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</si>
  <si>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NO CUMPLE</t>
  </si>
  <si>
    <r>
      <t xml:space="preserve">Cuenta con soporte de afiliación al Sistema General de Seguridad Social en Salud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</si>
  <si>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En caso de que se hayan realizado activaciones en salud cuentan con los soportes de las atenciones.</t>
    </r>
  </si>
  <si>
    <t>Cuenta con prescripción médica y  soportes del suministro de  medicamentos.</t>
  </si>
  <si>
    <t>Guía de Orientaciones para la Prevención y Manejo de Situaciones de Riesgo de las niñas, niños y adolescentes en las Modalidades y Servicio de Restablecimiento de derechos G17.P 6/6/2023.
Código Ético  pág.  78.  Numeral F.</t>
  </si>
  <si>
    <t>En diálogo con las niñas, niños, adolescentes y sus familias o red vincular, se evidencia la asistencia a las valoraciones integrales.</t>
  </si>
  <si>
    <r>
      <t xml:space="preserve">En observación de la atención y diálogo con las niñas, niños,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</si>
  <si>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3.1.8.</t>
  </si>
  <si>
    <t>El talento humano identifica los pasos a seguir ante la presencia de una Enfermedad Transmitida por Alimentos (ETA).</t>
  </si>
  <si>
    <t xml:space="preserve">Cumple con la toma periódica de medidas antropométricas a cada niña, niño, adolescente, joven y gestante y hace seguimiento a los resultados. </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</si>
  <si>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
</t>
    </r>
    <r>
      <rPr>
        <b/>
        <sz val="11"/>
        <rFont val="Arial"/>
        <family val="2"/>
      </rPr>
      <t xml:space="preserve">Nota 5: </t>
    </r>
    <r>
      <rPr>
        <sz val="11"/>
        <rFont val="Arial"/>
        <family val="2"/>
      </rPr>
      <t>Cuenta con los apoyos necesarios y los ajustes razonables para la toma de peso y talla de la población con discapacidad de acuerdo con la categoría (si aplica).</t>
    </r>
  </si>
  <si>
    <t>En observación de la atención se solicita toma de los datos antropométricos de los niños, niñas o adolescentes, según muestra y se verifica adecuada técnica según lo establecida en la Guía de metrología ICBF vigente.</t>
  </si>
  <si>
    <t>Que no hay presencia de animales domésticos en el servicio de alimentos.</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</si>
  <si>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</si>
  <si>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</si>
  <si>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</si>
  <si>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</si>
  <si>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</si>
  <si>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Recepción.  Pág. 19.</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</si>
  <si>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</si>
  <si>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</si>
  <si>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</si>
  <si>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</si>
  <si>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Cuenta con la documentación de la cinta métrica antropométrica, en los casos en los que aplique (discapacidad): 
-Hoja de vida (con la totalidad de criterios establecidos en la norma)
-Certificado de calibración.</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</si>
  <si>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</si>
  <si>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3.10.9</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</si>
  <si>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</si>
  <si>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</si>
  <si>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</si>
  <si>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</si>
  <si>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</si>
  <si>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</si>
  <si>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</si>
  <si>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</si>
  <si>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</si>
  <si>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</si>
  <si>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</si>
  <si>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</si>
  <si>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</si>
  <si>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</si>
  <si>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las acciones a desarrollar en 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</si>
  <si>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MANUAL OPERATIVO MODALIDADES Y SERVICIO PARA LA ATENCIÓN DE LAS NIÑAS, LOS NIÑOS Y LOS ADOLESCENTES, CON PROCESO ADMINISTRATIVO DE RESTABLECIMIENTO DE DERECHOS, Versión 2 del 08/07/2022.  
2.1. Modalidades de ubicación inicial.</t>
  </si>
  <si>
    <t>En observación de la atención, diálogos con las niñas, niños, adolescentes, jóvenes, familias, el talento humano y contrastado con el anexo de historia de atención se evidencia que:</t>
  </si>
  <si>
    <t/>
  </si>
  <si>
    <t>4.2.1.</t>
  </si>
  <si>
    <t>Se registra la atención brindada a la niña, niño o el adolescente durante su permanencia en la modalidad que corresponde máximo ocho (8) días hábiles.</t>
  </si>
  <si>
    <t>Manual operativo modalidades y servicio para la atención de las niñas, los niños y los adolescentes con Proceso Administrativo de Restablecimiento de Derechos, , Versión 2 del 08/07/2022.  
2.1. Modalidades de ubicación inicial. Págs.10,11</t>
  </si>
  <si>
    <t>4.2.2.</t>
  </si>
  <si>
    <t>Se realiza el proceso de acogida, cuidado y atención requerida a los niños, las niñas y los adolescentes durante su permanencia.</t>
  </si>
  <si>
    <t>Manual operativo modalidades y servicio para la atención de las niñas, los niños y los adolescentes con Proceso Administrativo de Restablecimiento de Derechos,  Versión 2 del 08/07/2022.  
2.1. Modalidades de ubicación inicial. Págs.10,11
Objetivos específicos. Pág. 12
4. Proceso de atención. 4.1. Ubicación inicial. Pág.69</t>
  </si>
  <si>
    <t>4.2.3.</t>
  </si>
  <si>
    <t>Se realizan acciones para:
* El establecimiento de vínculos con las niñas, los niños y los adolescentes
* Sensibilización frente a la amenaza y/o vulneración de derechos
* Aclarar el proceso de atención
* Establecer acuerdos para su atención en la modalidad.</t>
  </si>
  <si>
    <t>Manual operativo modalidades y servicio para la atención de las niñas, los niños y los adolescentes con Proceso Administrativo de Restablecimiento de Derechos,  Versión 2 del 08/07/2022.  
4. Proceso de atención. 4.1. Ubicación inicial. Pág.69</t>
  </si>
  <si>
    <t>4.2.4.</t>
  </si>
  <si>
    <t xml:space="preserve">Se realizan acciones y/o estrategias para:
* Promover la estabilización física y emocional de los niños en el proceso de recepción y durante su permanencia a través de pautas de cuidado personal y descanso.
* la comprensión de los eventos sucedidos en el marco del proceso de restablecimiento de derechos de manera particular.
* Manejo del estrés.
* La atención en crisis y primeros auxilios emocionales.
* Actividades de recuperación emocional basadas en los usos y costumbres de estos (terapias de música, danza, arte, deporte, entre otros.)
* Estrategias acordes con la edad y a los gustos e intereses que integren el arte, la lúdica y el juego.
* Planes de actividades para entender la vida cultural y artística que les rodea, propiciando mayores pautas de socialización con sus pares y adultos </t>
  </si>
  <si>
    <t>Manual operativo modalidades y servicio para la atención de las niñas, los niños y los adolescentes con Proceso Administrativo de Restablecimiento de Derechos,  Versión 2 del 08/07/2022.  
4. Proceso de atención. 4.1. Ubicación inicial. Pág.69,70</t>
  </si>
  <si>
    <t>4.2.5.</t>
  </si>
  <si>
    <t>4.2.6.</t>
  </si>
  <si>
    <t>Se implementan acciones y/o estrategias de contacto, atención y fortalecimiento con las familias o red vincular de apoyo de las niñas, los niños y adolescentes, de acuerdo con lo establecido por parte de la autoridad administrativa.</t>
  </si>
  <si>
    <t>Manual operativo modalidades y servicio para la atención de las niñas, los niños y los adolescentes con Proceso Administrativo de Restablecimiento de Derechos,  Versión 2 del 08/07/2022.  
4. Proceso de atención. 4.1. Ubicación inicial. Pág.69, 70</t>
  </si>
  <si>
    <t>4.2.7.</t>
  </si>
  <si>
    <r>
      <t xml:space="preserve">Se formula el Plan de caso elaborado máximo a los tres días después del ingreso del niño, niña, adolescente a la modalidad, que contenga:
* las posibles afectaciones con las que ingresa al proceso.
</t>
    </r>
    <r>
      <rPr>
        <b/>
        <sz val="11"/>
        <rFont val="Arial"/>
        <family val="2"/>
      </rPr>
      <t>Nota.</t>
    </r>
    <r>
      <rPr>
        <sz val="11"/>
        <rFont val="Arial"/>
        <family val="2"/>
      </rPr>
      <t xml:space="preserve"> Para los niños, niñas, adolescentes que superan el tiempo de permanencia, se amplian las acciones del proceso de atención.</t>
    </r>
  </si>
  <si>
    <t>Manual operativo modalidades y servicio para la atención de las niñas, los niños y los adolescentes con Proceso Administrativo de Restablecimiento de Derechos,  Versión 2 del 08/07/2022.  
4. Proceso de atención. 4.1. Ubicación inicial. Pág.72</t>
  </si>
  <si>
    <t>4.2.8.</t>
  </si>
  <si>
    <t>Se realizan acciones para el reintegro del niño, niña, adolescente con su familia o red vincular así:
* Informar de los servicios y oferta institucional en su lugar de residencia, acorde al motivo que originó su ubicación en la modalidad de atención
* Brinda herramientas a la familia para el desarrollo de capacidades parentales.</t>
  </si>
  <si>
    <t>Manual operativo modalidades y servicio para la atención de las niñas, los niños y los adolescentes con Proceso Administrativo de Restablecimiento de Derechos,  Versión 2 del 08/07/2022.  
4. Proceso de atención. 4.1. Ubicación inicial. Pág.71</t>
  </si>
  <si>
    <t>4.2.9.</t>
  </si>
  <si>
    <t>Se realizan acciones para la reubicación del niño, niña, adolescente en otra modalidad así:
* Informar cómo avanza su proceso y cuáles son las medidas a seguir.
* Realizar sesión de trabajo con el nuevo operador y/o modalidad, para la continuidad del proceso.</t>
  </si>
  <si>
    <t>Manual operativo modalidades y servicio para la atención de las niñas, los niños y los adolescentes con Proceso Administrativo de Restablecimiento de Derechos, , Versión 2 del 08/07/2022.  
4. Proceso de atención. 4.1. Ubicación inicial. Pág.71</t>
  </si>
  <si>
    <t>4.2.10.</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</si>
  <si>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</si>
  <si>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</si>
  <si>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4.2.11.</t>
  </si>
  <si>
    <t>Se elabora y entrega el  informe de superación de situaciones que generaron el ingreso a PARD a los dos días hábiles del egreso de la niña, niño y/o adolescente, la autoridad administrativa y contiene:
* acciones planeadas y desarrolladas durante su permanencia 
* logros y acciones pendientes a desarrollar.  
* desarrollo de las acciones de reintegro o reubicación según corresponda.</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</si>
  <si>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</si>
  <si>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</si>
  <si>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</si>
  <si>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</si>
  <si>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</si>
  <si>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</si>
  <si>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</si>
  <si>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</si>
  <si>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</si>
  <si>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Que no se excluye a los niños, niñas o adolescentes de las estrategias de formación académica, de capacitación o recreación, por razones de raza, género, orientación sexual, discapacidad o cualquier otra situación de discriminación.</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</si>
  <si>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</si>
  <si>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Que no hay permisividad ni tolerancia frente a actos de acoso y/o violencia entre los niños, las niñas y los adolescentes, que interactúan en la modalidad o servicio.</t>
  </si>
  <si>
    <t xml:space="preserve">Que presuntamente no se ejerce violencia sexual en su contra de manera física o virtual. </t>
  </si>
  <si>
    <t>Que presuntamente no se sostienen relaciones afectivas y/o sexuales con las y los adolescentes mayores de 14 años dentro o fuera de la modalidad o servicio.</t>
  </si>
  <si>
    <t xml:space="preserve">Que no se ofrece dinero, empleo, productos o servicios a cambio de relaciones sexuales, incluidos relaciones o actividades de tipo sexual u otras formas de comportamiento humillante, explotador o degradante. </t>
  </si>
  <si>
    <t>Que no se obtiene, distribuye o utiliza materiales pornográficos dentro o fuera del hogar sustituto o institución, lo que incluye la visita de sitios web pornográficos, así como el envío de mensajes pornográficos vía virtual o telefónica. (sexting y groming)</t>
  </si>
  <si>
    <t>Que se identifique y se denuncia o comunica los actos de violencia y se realizan acciones para su protección frente a vulneraciones de derechos.</t>
  </si>
  <si>
    <t>Que no se utilizan a los niños, las niñas o adolescentes con fines de explotación económica o en trabajos que atenten contra su salud física y emocional o su integridad personal</t>
  </si>
  <si>
    <t>Que no se tolera, ni se tienen comportamientos ilegales o peligrosos con niños, niñas o adolescentes, entre otras, consumo de sustancias psicoactivas, fumar, beber alcohol.</t>
  </si>
  <si>
    <t>Que no se da egreso del proceso de atención, ni se suspende la atención sin la autorización de la autoridad administrativa encargada del caso.</t>
  </si>
  <si>
    <t>Que no se oculta, demora o entrega parcialmente al ICBF la información de los usuarios, específicamente la que da lugar a un cambio de medida o toma de decisiones importantes en el marco del proceso de atención.</t>
  </si>
  <si>
    <t>Que se asume un rol de consideración y respeto como sujetos de derechos y se exige de igual manera a quienes estén en interacción con ellos y ellas.</t>
  </si>
  <si>
    <t>Que se respeta la privacidad y el derecho a la intimidad.</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</si>
  <si>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</si>
  <si>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</si>
  <si>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</si>
  <si>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</si>
  <si>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 xml:space="preserve">Que no realiza las gestiones necesarias y pertinentes en la prestación oportuna del servicio de salud cuando lo requiera un niño, una niña o un adolescente bajo su responsabilidad o cuidado. </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</si>
  <si>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</si>
  <si>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</si>
  <si>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</si>
  <si>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Que se denuncia o comunica los actos de violencia y se realizan acciones para su protección frente a vulneraciones de derechos.</t>
  </si>
  <si>
    <t xml:space="preserve">Que se cumplen las normas de seguridad y prevención de desastres o de cualquier riesgo para la salud y la integridad de los niños, las niñas o los adolescentes. </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</si>
  <si>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</si>
  <si>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</si>
  <si>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</si>
  <si>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</si>
  <si>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</si>
  <si>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5.2.1.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</si>
  <si>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</si>
  <si>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</si>
  <si>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</si>
  <si>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</si>
  <si>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</si>
  <si>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</si>
  <si>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</si>
  <si>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</si>
  <si>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</si>
  <si>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</si>
  <si>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</si>
  <si>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 xml:space="preserve">Manual Operativo Modalidades Y Servicio Para La Atención De Las Niñas, Los Niños Y  Los Adolescentes, Con Proceso Administrativo De  Restablecimiento De Derechos. Versión 2 Del 8 De Julio De 2022.
Numeral 3.3. Talento Humano. Págs. 45-48.
</t>
  </si>
  <si>
    <t>Se cuenta con los soportes documentales de los resultados de la evaluación de los requisitos establecidos para la selección del talento humano, en concordancia con el perfil del cargo.</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</si>
  <si>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</si>
  <si>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</si>
  <si>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</si>
  <si>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</si>
  <si>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</si>
  <si>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Documenta e implementa un proceso de inducción, formación y capacitación continua del talento humano.</t>
  </si>
  <si>
    <t>Cuenta con un plan de inducción, formación y cualificación dirigido al talento humano, que incorpora las temáticas definidas en los lineamientos, manuales operativos y guías del ICBF para los servicios de atención a niños, niñas y adolescentes con PARD.</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</si>
  <si>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</si>
  <si>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</si>
  <si>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En entrevista con el talento humano de la muestra y contrastado con los soportes del verificable 5.5.2 verifique el conocimiento adquirido de acuerdo con el plan de inducción, formación y cualificación.</t>
  </si>
  <si>
    <t>5. SITUACIONES DE RIESGO</t>
  </si>
  <si>
    <t xml:space="preserve">No </t>
  </si>
  <si>
    <t>SITUACIONES A VERIFICAR</t>
  </si>
  <si>
    <t>NORMATIVIDAD</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</si>
  <si>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</si>
  <si>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</si>
  <si>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</si>
  <si>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</si>
  <si>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</si>
  <si>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</si>
  <si>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</si>
  <si>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</si>
  <si>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</si>
  <si>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</si>
  <si>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</si>
  <si>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</si>
  <si>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</si>
  <si>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</si>
  <si>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</si>
  <si>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</si>
  <si>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Reporta la situación al/la profesional delegada de la Regional del ICBF con copia a quien supervisa el contrato de aporte en el formato  F1.G17.P establecido.</t>
  </si>
  <si>
    <t>Registra y adelanta los procedimientos establecidos ante la ocurrencia de lesiones diferentes expuestas en la guía de orientaciones.</t>
  </si>
  <si>
    <t>Presenta a la autoridad administrativa el informe sobre aspectos relacionados con la atención del niño, niña o adolescente, al día siguiente del ingreso a la atención en la entidad de salud.</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</si>
  <si>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</si>
  <si>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</si>
  <si>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</si>
  <si>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</si>
  <si>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Desarrollan competencias para la atención de conductas suicidas en niños, niñas, adolescentes extranjeros con diferencias socioculturales de acuerdo con sus costumbres, particularidades y necesidades específicas.</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</si>
  <si>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</si>
  <si>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</si>
  <si>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</si>
  <si>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</si>
  <si>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 xml:space="preserve">El anexo de historia de atención  cuenta con registro de llamada a la línea de emergencias, la gestión de cita de atención primaria.
</t>
  </si>
  <si>
    <t>El anexo de historia de atención cuenta con el informe de situación o novedad y correo electrónico enviado a la autoridad administrativa por el medio más expedito.</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</si>
  <si>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</si>
  <si>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</si>
  <si>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Cuenta con acta de reunión de caso posterior al evento de intento suicida, estableciendo acciones de prevención y reducción del riesgo a implementar con toda la población atendida y familias.</t>
  </si>
  <si>
    <t>En el anexo de historia de atención identifique si en las herramientas de monitoreo y evaluación se evidencia seguimiento al cumplimiento de las actividades propuestas en la reunión de caso.</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</si>
  <si>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</si>
  <si>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</si>
  <si>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Para los casos donde se presente el suicidio se llevan a cabo las acciones planteadas para fallecimiento.</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</si>
  <si>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</si>
  <si>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</si>
  <si>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</si>
  <si>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</si>
  <si>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</si>
  <si>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</si>
  <si>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</si>
  <si>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</si>
  <si>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</si>
  <si>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</si>
  <si>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</si>
  <si>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</si>
  <si>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Comunicación a la Junta Directiva en los casos en que la presunta persona agresora es el (la) coordinadora de la modalidad .</t>
  </si>
  <si>
    <t>Separar de manera inmediata, a la presunta persona agresora de la atención directa e indirecta de los niños, niñas y adolescentes, en atención a la solicitud elevada por el (la) supervisor(a) de contrato.</t>
  </si>
  <si>
    <t>En los casos de violencia entre usuarios se realiza la separación del presunto agresor.</t>
  </si>
  <si>
    <t>Generan estrategias de mayor vigilancia y control sobre la situación por parte de la institución, para los casos en que el traslado de usuarios no es efectivo de manera inmediata.</t>
  </si>
  <si>
    <t>Informa de manera inmediata la situación presentada a la autoridad administrativa y quien supervisa el contrato.</t>
  </si>
  <si>
    <t>Identifica si requiere atención por el sector salud y cuenta con epicrisis.</t>
  </si>
  <si>
    <t xml:space="preserve"> Cuenta con remisión para valoración médica tanto a la víctima como a la presunta ofensora o agresora, En casos de violencia sexual ocurrido entre usuarios.</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</si>
  <si>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</si>
  <si>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</si>
  <si>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 xml:space="preserve"> Solicita cita por psicología, en caso de violencia psicológica.
</t>
  </si>
  <si>
    <t xml:space="preserve">Traslada de manera inmediata al servicio de salud más cercano, en caso de violencia sexual.
</t>
  </si>
  <si>
    <t>Se registra en la bitácora de la institución y en el anexo de historia de atención el evento presentado con los criterios de información establecidos en la guía.</t>
  </si>
  <si>
    <t>Indaga con el niño, niña o adolescente sobre la situación presentada y remite el acta de reunión a/ a la coordinadora de la modalidad con los criterios de información establecidos en la guía.</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</si>
  <si>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</si>
  <si>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</si>
  <si>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</si>
  <si>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</si>
  <si>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</si>
  <si>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</si>
  <si>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</si>
  <si>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</si>
  <si>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</si>
  <si>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</si>
  <si>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</si>
  <si>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Realizan acciones individuales y grupales con los niños, niñas y adolescentes para el manejo del duelo frente a la pérdida de un(a) compañero(a), ya sea que ésta ocurra por muerte natural, accidente o suicidio</t>
  </si>
  <si>
    <t>Cuenta con documento que registra la identificación del lugar y contexto del fallecimiento.</t>
  </si>
  <si>
    <t>Cuenta con documento que registra la comunicación de manera inmediata a la estación de policía y/o línea de emergencia los datos mínimos de nombre del niño, niña o adolescente, fecha y hora en que realiza la llamada y persona que la recibe.</t>
  </si>
  <si>
    <t>En el anexo de historia de atención se identifica correo electrónico y registro de llamada con la autoridad administrativa y a quien supervisa el contrato informando el fallecimiento.</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</si>
  <si>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</si>
  <si>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</si>
  <si>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</si>
  <si>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</si>
  <si>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</si>
  <si>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</si>
  <si>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</si>
  <si>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</si>
  <si>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</si>
  <si>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</si>
  <si>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En el anexo de historia de atención se identifica el acompañamiento realizado para que el niño, niña o adolescente, identifique y fortalezca los recursos para hacer frente a la situación que ha generado la crisis.</t>
  </si>
  <si>
    <t>En el anexo de historia de atención se identifica el medio más expedito a través del cual se informó de la situación de crisis a la Autoridad administrativa, coordinadora del Centro Zonal ICBF y supervisor de contrato.</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</si>
  <si>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</si>
  <si>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</si>
  <si>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En el anexo de historia de atención se identifica la atención en salud para el niño, niña o adolescente en caso que la situación no haya podido ser controlada y tiene implicaciones en la convivencia y en su bienestar físico y mental.</t>
  </si>
  <si>
    <t>En el anexo de historia de atención se encuentra el informe enviado a la autoridad administrativa máximo al día (1) hábil siguiente de presentado el evento conforme los criterios de información establecidos en la guía.</t>
  </si>
  <si>
    <t>En el anexo de historia de atención se encuentra el seguimiento a las acciones propuestas para la intervención y prevención de situaciones de crisis que se presentaron en la modalidad.</t>
  </si>
  <si>
    <t>En el anexo de historia de atención se encuentra el seguimiento y acompañamiento del sector salud, en caso de no haber superado la crisis.</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</si>
  <si>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</si>
  <si>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</si>
  <si>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</si>
  <si>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</si>
  <si>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</si>
  <si>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En el anexo de historia de atención se identifica el traslado al servicio de urgencias en salud y solicitud de epicrisis en caso que los niños, niñas, adolescentes implicados presenten afectación física.</t>
  </si>
  <si>
    <t>Generan un espacio de reflexión y establecimiento de compromisos con
los niños, niñas y adolescentes involucrados(as).</t>
  </si>
  <si>
    <t>En el anexo de historia de atención se encuentra el análisis de caso efectuado para considerar los factores que dieron origen a la situación.</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</si>
  <si>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</si>
  <si>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</si>
  <si>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</si>
  <si>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</si>
  <si>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</si>
  <si>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</si>
  <si>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</si>
  <si>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Se informa a otras entidades de prevención y atención de riesgos en caso de incendio o inundación.</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</si>
  <si>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</si>
  <si>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</si>
  <si>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</si>
  <si>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</si>
  <si>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Cuenta con un informe escrito máximo a los (2) dos días calendario después de presentado el evento, acorde con los criterios establecidos en la guía, remitido a la autoridad administrativa y a quien supervisa el contrato,</t>
  </si>
  <si>
    <t>En el anexo de historia de atención se identifica acta de reunión de caso con la autoridad administrativa, analizando los factores que dieron origen al desorden disciplinario y la generación de estrategias para mitigar estas posibles situaciones.</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</si>
  <si>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</si>
  <si>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</si>
  <si>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</si>
  <si>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</si>
  <si>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</si>
  <si>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</si>
  <si>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El anexo de historia de atención registra el contacto telefónico del niño, niña, adolescente con su familia o red vincular de apoyo, antes y después de ser ubicados.</t>
  </si>
  <si>
    <t>El anexo de historia de atención registra la preparación efectuada a los usuarios para el proceso de traslado o cambio de medida, acorde con los criterios establecidos en la guía.</t>
  </si>
  <si>
    <t>Cuenta con el acta de entrega por parte del operador saliente, del traslado del niño, niña, adolescente así como la entrega del anexo de historia de atención a la coordinación del nuevo operador, el mismo día de la ubicación del usuario.</t>
  </si>
  <si>
    <t>El anexo de historia de atención evidencia el proceso de acogida y seguimiento a la adaptación y vinculación emocional del niño, niña o adolescente.</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</si>
  <si>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</si>
  <si>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</si>
  <si>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</si>
  <si>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</si>
  <si>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El anexo de historia de atención cuenta con la comunicación efectuada a la Fiscalía General de la Nación y/o Policía Nacional de la desaparición del niño, niña o adolescente.</t>
  </si>
  <si>
    <t>El anexo de historia de atención cuenta con el informe enviado a la autoridad administrativa y supervisión de contrato con los soportes de las acciones adelantadas para la búsqueda.</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</si>
  <si>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</si>
  <si>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</si>
  <si>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En el Sistema de Información Misional -SIM se registra la novedad o confirmación de egreso del usuario.</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</si>
  <si>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</si>
  <si>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</si>
  <si>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</si>
  <si>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</si>
  <si>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6.1.</t>
  </si>
  <si>
    <t>Lleva la contabilidad conforme a las Normas de Información Financiera (NIIF) y demás normas contables vigentes en Colombia.</t>
  </si>
  <si>
    <t>Cuenta con un Manual de Políticas  Contables.</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</si>
  <si>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</si>
  <si>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</si>
  <si>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Lleva la contabilidad desagregada por centro de costos.</t>
  </si>
  <si>
    <t>Cuenta con un balance de prueba por centro de costos.</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</si>
  <si>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</si>
  <si>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</si>
  <si>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Cuenta con evidencia de que los recursos financieros han sido utilizados en el mantenimiento o adecuación de la infraestructura del servicio para garantizar que los ambientes sean seguros y protectores para los niños, niñas y adolescentes.</t>
  </si>
  <si>
    <t xml:space="preserve">Manual Operativo Modalidades Y Servicio Para La Atención De Las Niñas, Los Niños Y  Los Adolescentes, Con Proceso Administrativo De  Restablecimiento De Derechos. Versión 2 Del 8 De Julio De 2022.  Págs. 63 y 64. </t>
  </si>
  <si>
    <t>6.1.4</t>
  </si>
  <si>
    <t>Cuenta con estados financieros completos del último año fiscal aprobados por el órgano máximo de administración.</t>
  </si>
  <si>
    <t>Manual Operativo Modalidades Y Servicio Para La Atención De Las Niñas, Los Niños Y Los Adolescentes, Con Proceso Administrativo De Restablecimiento De Derechos, Versión 2 Del 08/07/2022. Pág. 63</t>
  </si>
  <si>
    <t>Manual Operativo Modalidades Y Servicio Para La Atención De Las Niñas, Los Niños Y Los Adolescentes, Con Proceso Administrativo De Restablecimiento De Derechos, Versión 2 Del 08/07/2022.  Pag 64</t>
  </si>
  <si>
    <t>Manual Operativo Modalidades Y Servicio Para La Atención De Las Niñas, Los Niños Y Los Adolescentes, Con Proceso Administrativo De Restablecimiento De Derechos, Versión 2 Del 08/07/2022.  Pág. 65 y 66</t>
  </si>
  <si>
    <t>Manual Operativo Modalidades Y Servicio Para La Atención De Las Niñas, Los Niños Y Los Adolescentes, Con Proceso Administrativo De Restablecimiento De Derechos, Versión 2 Del 08/07/2022.  Pag  67</t>
  </si>
  <si>
    <r>
      <t xml:space="preserve">Cuenta con recursos financieros que han sido utilizados en dotación de dormitorio, dotación personal, dotación de aseo e higiene personal,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</si>
  <si>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Pag 65 a 67</t>
  </si>
  <si>
    <t>8.1.</t>
  </si>
  <si>
    <t xml:space="preserve">Cuenta con la dotación de dormitorios requerida para la atención de los usuarios. </t>
  </si>
  <si>
    <t>Manual Operativo Modalidades y Servicio para la atención de niñas, niños y adolescentes, con Proceso Administrativo de Restablecimiento de Derechos. - MO3.P - Versión 2 del 08/07/2022.
3.2.2. Dotación de dormitorio. Pág. (31- 32)</t>
  </si>
  <si>
    <t>8.1.1.</t>
  </si>
  <si>
    <t xml:space="preserve">Los dormitorios cuentan con los elementos requeridos para la atención de los usuarios atendiendo al cupo atendido. </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</si>
  <si>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</si>
  <si>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8.1.2.</t>
  </si>
  <si>
    <t xml:space="preserve">Realiza reposición periódica de la dotación de dormitorio, según su periodicidad </t>
  </si>
  <si>
    <t>8.1.3.</t>
  </si>
  <si>
    <t xml:space="preserve">Los elementos de dotación del dormitorio se encuentran en óptimo estado para la atención de los usuarios. </t>
  </si>
  <si>
    <t>8.2.</t>
  </si>
  <si>
    <t>Cuenta con la dotación de aseo e higiene personal conforme a las particularidades de los usuarios y a su grupo de edad.</t>
  </si>
  <si>
    <t>Manual Operativo Modalidades y Servicio para la atención de niñas, niños y adolescentes, con Proceso Administrativo de Restablecimiento de Derechos. - MO3.P - Versión 2 del 08/07/2022. 
3.2.4. Dotación de aseo e higiene personal. Pág. (35 - 37)</t>
  </si>
  <si>
    <t>8.2.1</t>
  </si>
  <si>
    <t>Es entregada a los usuarios la dotación de aseo e higiene requerida, atendiendo a su grupo de edad.</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</si>
  <si>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</si>
  <si>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8.2.2</t>
  </si>
  <si>
    <t>Asegura que los elementos de uso personal de aseo e higiene sean de uso individual.</t>
  </si>
  <si>
    <t>8.2.3</t>
  </si>
  <si>
    <t>Implementa un sistema que permita llevar un control de la entrega y del uso adecuado de la dotación de aseo e higiene, que permita que los usuarios cuenten diariamente con esta.</t>
  </si>
  <si>
    <t>8.2.4</t>
  </si>
  <si>
    <t>La dotación de aseo e higiene personal es acorde a las particularidades de los usuarios (origen étnico, orientación de género, condición, características, entre otras)</t>
  </si>
  <si>
    <t>Cuenta con la dotación personal requerida conforme a las particularidades de los usuarios y del territorio</t>
  </si>
  <si>
    <t>CUMPLE</t>
  </si>
  <si>
    <t>Manual Operativo Modalidades y Servicio para la atención de niñas, niños y adolescentes, con Proceso Administrativo de Restablecimiento de Derechos. - MO3.P - Versión 2 del 08/07/2022. Págs. 32-35</t>
  </si>
  <si>
    <t>La dotación personal es acorde a las particularidades de los usuarios (edad, origen étnico, discapacidad, orientación de género, condición, características, entre otras).</t>
  </si>
  <si>
    <r>
      <t>La dotación personal entregada a los usuarios es nueva, de uso personal, de buena calidad y de la talla de la niña, el niño o el adolescente.</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t>
    </r>
    <r>
      <rPr>
        <b/>
        <sz val="11"/>
        <rFont val="Arial"/>
        <family val="2"/>
      </rPr>
      <t xml:space="preserve">
Nota 2: </t>
    </r>
    <r>
      <rPr>
        <sz val="11"/>
        <rFont val="Arial"/>
        <family val="2"/>
      </rPr>
      <t>En ningún caso, la niña, el niño o el adolescente, puede prescindir de su uniforme de diario ni deportivo, ni de sus elementos escolares.</t>
    </r>
  </si>
  <si>
    <r>
      <rPr>
        <sz val="11"/>
        <color rgb="FF000000"/>
        <rFont val="Arial"/>
        <family val="2"/>
      </rPr>
      <t xml:space="preserve">La institución realiza una reposición periódica de la dotación personal, tres (3) entregas al año.
</t>
    </r>
    <r>
      <rPr>
        <b/>
        <u/>
        <sz val="11"/>
        <color rgb="FF000000"/>
        <rFont val="Arial"/>
        <family val="2"/>
      </rPr>
      <t>Nota</t>
    </r>
    <r>
      <rPr>
        <sz val="11"/>
        <color rgb="FF000000"/>
        <rFont val="Arial"/>
        <family val="2"/>
      </rPr>
      <t xml:space="preserve">: podrá entregar como soporte el registro de entrega de dotación a los usuarios. </t>
    </r>
  </si>
  <si>
    <t xml:space="preserve">La institución cuenta con un mecanismo que permita identificar que la dotación es de uso personal de cada uno de los usuarios. </t>
  </si>
  <si>
    <t>Cuenta con la dotación lúdico – deportiva</t>
  </si>
  <si>
    <t>Manual Operativo Modalidades Y Servicio Para La Atención De Niñas, Niños Y Adolescentes, Con Proceso Administrativo De Restablecimiento De Derechos. - Mo3.P - Versión 2 Del 08/07/2022. Pág. 37.</t>
  </si>
  <si>
    <t>La institución cuenta con elementos lúdico deportivos de acuerdo con la edad de la población, que permita dar cumplimiento a lo establecido en la Propuesta de Implementación y Cualificación (PIYC).</t>
  </si>
  <si>
    <t>Manual Operativo Modalidades Y Servicio Para La Atención De Niñas, Niños Y Adolescentes, Con Proceso Administrativo De Restablecimiento De Derechos. - Mo3.P - Versión 2 Del 08/07/2022.
3.2. Dotación.
3.2.5. Dotación Lúdico - deportiva Pág. 37.</t>
  </si>
  <si>
    <t>Cuenta con dotación lúdico deportiva y dotación escolar-material pedagógico</t>
  </si>
  <si>
    <t>Manual Operativo Modalidades Y Servicio Para La Atención De Niñas, Niños Y Adolescentes, Con Proceso Administrativo De Restablecimiento De Derechos. - Mo3.P - Versión 2 Del 08/07/2022. Pág. 37-38.</t>
  </si>
  <si>
    <r>
      <t>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t>
    </r>
    <r>
      <rPr>
        <b/>
        <sz val="11"/>
        <color rgb="FF000000"/>
        <rFont val="Arial"/>
        <family val="2"/>
      </rPr>
      <t xml:space="preserve">
Nota 1:</t>
    </r>
    <r>
      <rPr>
        <sz val="11"/>
        <color rgb="FF000000"/>
        <rFont val="Arial"/>
        <family val="2"/>
      </rPr>
      <t xml:space="preserve"> En ningún caso, la niña, el niño o el adolescente, puede prescindir de su uniforme de diario ni deportivo, ni de sus elementos escolares.</t>
    </r>
    <r>
      <rPr>
        <b/>
        <sz val="11"/>
        <color rgb="FF000000"/>
        <rFont val="Arial"/>
        <family val="2"/>
      </rPr>
      <t xml:space="preserve">
Nota 2: </t>
    </r>
    <r>
      <rPr>
        <sz val="11"/>
        <color rgb="FF000000"/>
        <rFont val="Arial"/>
        <family val="2"/>
      </rPr>
      <t>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t>
    </r>
    <r>
      <rPr>
        <b/>
        <sz val="11"/>
        <color rgb="FF000000"/>
        <rFont val="Arial"/>
        <family val="2"/>
      </rPr>
      <t xml:space="preserve">
Nota 3: </t>
    </r>
    <r>
      <rPr>
        <sz val="11"/>
        <color rgb="FF000000"/>
        <rFont val="Arial"/>
        <family val="2"/>
      </rPr>
      <t>Para adolescentes que se encuentren en procesos de formación diferentes al de colegio, se puede reemplazar por insumos para su proceso formativo, los cuales deben ser entregados a los adolescentes, según lo requerido.</t>
    </r>
  </si>
  <si>
    <t>Manual Operativo Modalidades Y Servicio Para La Atención De Niñas, Niños Y Adolescentes, Con Proceso Administrativo De Restablecimiento De Derechos. - Mo3.P - Versión 2 Del 08/07/2022.
3.2. Dotación.
3.2.6. Dotación Escolar y Matrial Pedagógico Pág. 37-38</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</si>
  <si>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</si>
  <si>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</si>
  <si>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
Guía Técnica Del Componentes De Alimentación Y Nutrición Para Las Personas Con Discapacidad En El Marco De Los Procesos De Atención Del Icbf  G7Pp Versión 2 Del 8/8/2022.  Pág. 41, 65-66.
Guía Para El Impulso A La Soberanía Alimentaria Por El Derecho Humano A La Alimentación Adecuada En Las Modalidades Y Servicios Del Icbf. G33.Pp. Versión 1 Del 04/12/2024.  Pág.  57, 93 - 96.
Guía técnica para la metrología aplicable a los programas de los procesos misionales del icbf.  g8.pp.  versión 8 del 05/03/2025.  Pág. 13-14, 21-22. 50.</t>
  </si>
  <si>
    <t>A2.1.1</t>
  </si>
  <si>
    <t>Cuenta con los soportes de la gestión o Certificado de:
- Discapacidad
- Registro de Localización y Caracterización de Personas con Discapacidad
- Registro único de Víctimas - RUV</t>
  </si>
  <si>
    <t>Lineamiento Técnico Para La Atención De Niños, Niñas Y Adolescentes Con Discapacidad Con Derechos Amenazados Y/O Vulnerados, Versión 2 Del 3/12/2019.
Cuadro 12 Acciones Diferenciales Para La Atención De Población Con Discapacidad. Pag.49,50,51</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</si>
  <si>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</si>
  <si>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</si>
  <si>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</si>
  <si>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</si>
  <si>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</si>
  <si>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 xml:space="preserve">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
</t>
  </si>
  <si>
    <t>A2.1.4</t>
  </si>
  <si>
    <t>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</si>
  <si>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</si>
  <si>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</si>
  <si>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Restricción En La Participación. Pág.74</t>
  </si>
  <si>
    <t>A2.1.6</t>
  </si>
  <si>
    <t>Implementa sistemas de comunicación aumentativa y alternativa para incorporar la percepción del niño, niña o adolescente con discapacidad.</t>
  </si>
  <si>
    <t>Lineamiento Técnico Para La Implementación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Restricción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</si>
  <si>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</si>
  <si>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</si>
  <si>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</si>
  <si>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</si>
  <si>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</si>
  <si>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</si>
  <si>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</si>
  <si>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</si>
  <si>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</si>
  <si>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</si>
  <si>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</si>
  <si>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</si>
  <si>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</si>
  <si>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</si>
  <si>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</si>
  <si>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</si>
  <si>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</si>
  <si>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</si>
  <si>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A2.2.</t>
  </si>
  <si>
    <t>Guía Técnica Para La Metrología Aplicable A Los Programas De Los Procesos Misionales Del Icbf.  G8.Pp.  Versión 8 Del 5/03/2025.  Pág.  13-14, 21 - 22, 50.</t>
  </si>
  <si>
    <t>A2.2.2.</t>
  </si>
  <si>
    <t>En observación de la atención que los equipos de metrología se encuentran en buen estado.</t>
  </si>
  <si>
    <t>Guía técnica para la metrología aplicable a los programas de los procesos misionales del icbf.  g8.pp.  versión 8 del 05/03/2025. 
7.inspección de operación de los equipos.  pág.  21 - 22.</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</si>
  <si>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</si>
  <si>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</si>
  <si>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</si>
  <si>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</si>
  <si>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Manual Operativo Modalidades Y Servicio Para La Atención De Niñas, Niños Y Adolescentes, Con Proceso Administrativo De Restablecimiento De Derechos. - Mo3.P - Versión 2 Del 08/07/2022.
3.1.1. Infraestructura Física Pág. 26</t>
  </si>
  <si>
    <t>A2.3.2.</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</si>
  <si>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</si>
  <si>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</si>
  <si>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</si>
  <si>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</si>
  <si>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</si>
  <si>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Nombres y apellidos</t>
  </si>
  <si>
    <t>Fecha de ingreso</t>
  </si>
  <si>
    <t>Edad</t>
  </si>
  <si>
    <t>Libreta militar</t>
  </si>
  <si>
    <t>Género con el que se identifica</t>
  </si>
  <si>
    <t>Discapacidad</t>
  </si>
  <si>
    <t>Pertenencia étnica</t>
  </si>
  <si>
    <t>Migrante</t>
  </si>
  <si>
    <t>Vinculado al sistema educativo</t>
  </si>
  <si>
    <t>Observaciones</t>
  </si>
  <si>
    <t>Si/No</t>
  </si>
  <si>
    <t>Fecha</t>
  </si>
  <si>
    <t>Talento humano: Centro de emergencia</t>
  </si>
  <si>
    <t>PERFIL</t>
  </si>
  <si>
    <t>TIEMPO DE DEDICACION/ MES</t>
  </si>
  <si>
    <t>Coordinador</t>
  </si>
  <si>
    <t>TC X Unidad</t>
  </si>
  <si>
    <t>Auxiliar Administrativo</t>
  </si>
  <si>
    <t>Psicólogo</t>
  </si>
  <si>
    <t>1.5 TC X 50</t>
  </si>
  <si>
    <t>Trabajador Social, Profesional en desarrollo familiar</t>
  </si>
  <si>
    <t xml:space="preserve">Nutricionista Dietista </t>
  </si>
  <si>
    <t>MT X 50</t>
  </si>
  <si>
    <t>Profesional de Área</t>
  </si>
  <si>
    <t>Instructor de taller</t>
  </si>
  <si>
    <t xml:space="preserve">Auxiliar de enfermeria </t>
  </si>
  <si>
    <t>Formador diurno</t>
  </si>
  <si>
    <t>2 TC X 50</t>
  </si>
  <si>
    <t>Formador nocturno</t>
  </si>
  <si>
    <t>1 TC X 50</t>
  </si>
  <si>
    <t>Servicios generales</t>
  </si>
  <si>
    <t>Cocinero</t>
  </si>
  <si>
    <t>TC X 50</t>
  </si>
  <si>
    <t>Portero</t>
  </si>
  <si>
    <t>"Cantidad de usuarios del servicio
* Corresponde al # cupo atendidos al momento de la VI"</t>
  </si>
  <si>
    <t>DORMITORIOS O ALOJAMIENTOS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</si>
  <si>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</si>
  <si>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</si>
  <si>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</si>
  <si>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</si>
  <si>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</si>
  <si>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</si>
  <si>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</si>
  <si>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</si>
  <si>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</si>
  <si>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</si>
  <si>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Aula</t>
  </si>
  <si>
    <r>
      <t>Índice
(m</t>
    </r>
    <r>
      <rPr>
        <b/>
        <sz val="11"/>
        <rFont val="Aptos Narrow"/>
        <family val="2"/>
      </rPr>
      <t>²</t>
    </r>
    <r>
      <rPr>
        <b/>
        <sz val="11"/>
        <rFont val="Aptos Narrow"/>
        <family val="2"/>
        <scheme val="minor"/>
      </rPr>
      <t>/persona)</t>
    </r>
  </si>
  <si>
    <t>Capacidad máxima 
(Área / Índice)</t>
  </si>
  <si>
    <t>TALLERES</t>
  </si>
  <si>
    <t>Taller</t>
  </si>
  <si>
    <t>NO APLICA</t>
  </si>
  <si>
    <r>
      <rPr>
        <b/>
        <sz val="11"/>
        <rFont val="Aptos Narrow"/>
        <family val="2"/>
        <scheme val="minor"/>
      </rPr>
      <t>Nota:</t>
    </r>
    <r>
      <rPr>
        <sz val="11"/>
        <rFont val="Aptos Narrow"/>
        <family val="2"/>
        <scheme val="minor"/>
      </rPr>
      <t xml:space="preserve"> Adicionar las filas que se requieran en caso de ser necesario.</t>
    </r>
  </si>
  <si>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</si>
  <si>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</si>
  <si>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</si>
  <si>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</si>
  <si>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</si>
  <si>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</si>
  <si>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</si>
  <si>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</si>
  <si>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</si>
  <si>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</si>
  <si>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</si>
  <si>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</si>
  <si>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</si>
  <si>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</si>
  <si>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</si>
  <si>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</si>
  <si>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</si>
  <si>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</si>
  <si>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</si>
  <si>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</si>
  <si>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5.1</t>
  </si>
  <si>
    <t>5.2</t>
  </si>
  <si>
    <t>5.3</t>
  </si>
  <si>
    <t>5.4</t>
  </si>
  <si>
    <t>5.5</t>
  </si>
  <si>
    <t>5.6</t>
  </si>
  <si>
    <t>6.1</t>
  </si>
  <si>
    <t>7.1</t>
  </si>
  <si>
    <t>7.2</t>
  </si>
  <si>
    <t>7.3</t>
  </si>
  <si>
    <t>7.4</t>
  </si>
  <si>
    <t>7.5</t>
  </si>
  <si>
    <t>COMPONENTE</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</si>
  <si>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</si>
  <si>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</si>
  <si>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</si>
  <si>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</si>
  <si>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</si>
  <si>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</si>
  <si>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</si>
  <si>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</si>
  <si>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 xml:space="preserve">TOTAL </t>
  </si>
  <si>
    <t>AMBIENTES ADECUADOS Y SEGUROS</t>
  </si>
  <si>
    <t>ALIMENTACIÓN Y NUTRICIÓN</t>
  </si>
  <si>
    <t>MODELO DE ATENCIÓN</t>
  </si>
  <si>
    <t>TALENTO HUMANO</t>
  </si>
  <si>
    <t>FINANCIERO</t>
  </si>
  <si>
    <t>DOTACIÓN</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</si>
  <si>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</si>
  <si>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</si>
  <si>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</si>
  <si>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</si>
  <si>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</si>
  <si>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</si>
  <si>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</si>
  <si>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</si>
  <si>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</si>
  <si>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</si>
  <si>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</si>
  <si>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3. Alimentación y Nutrición</t>
  </si>
  <si>
    <t>Fecha de Finalización Visita</t>
  </si>
  <si>
    <t>2.Ambientes Adecuados y Seg F</t>
  </si>
  <si>
    <t>4. MODELO DE ATENCIÓN F</t>
  </si>
  <si>
    <t>7. FINANCIERO</t>
  </si>
  <si>
    <t xml:space="preserve">Guía para el impulso a la soberanía alimentaria por el derecho humano a la alimentación adecuada en las modalidades y servicios del ICBF. G36.PP. Versión 2 del 30/12/2025.pag 113.
</t>
  </si>
  <si>
    <r>
      <t xml:space="preserve"> Guía para el impulso a la soberanía alimentaria por el derecho humano a la alimentación adecuada en las modalidades y servicios del ICBF. G6.PP. Versión 2 del 30/12/2025.
Caso Vs Brote de ETA.  Pág.  </t>
    </r>
    <r>
      <rPr>
        <sz val="10"/>
        <rFont val="Aptos Narrow"/>
        <family val="2"/>
        <scheme val="minor"/>
      </rPr>
      <t>84</t>
    </r>
    <r>
      <rPr>
        <sz val="9"/>
        <rFont val="Aptos Narrow"/>
        <family val="2"/>
        <scheme val="minor"/>
      </rPr>
      <t xml:space="preserve">.
</t>
    </r>
    <r>
      <rPr>
        <sz val="9"/>
        <color rgb="FFC00000"/>
        <rFont val="Aptos Narrow"/>
        <family val="2"/>
        <scheme val="minor"/>
      </rPr>
      <t xml:space="preserve">
</t>
    </r>
  </si>
  <si>
    <r>
      <t>Guía para el impulso a la soberanía alimentaria por el derecho humano a la alimentación adecuada en las modalidades y servicios del ICBF. G6.PP. Versión 2 del 30/12/2025. 
4.6. Valoración y Seguimiento del Estado Nutricional y de Salud.
a. Indicadores directosPág. 92</t>
    </r>
    <r>
      <rPr>
        <sz val="9"/>
        <color rgb="FFFF0000"/>
        <rFont val="Aptos Narrow (Cuerpo)"/>
      </rPr>
      <t xml:space="preserve">
</t>
    </r>
  </si>
  <si>
    <t xml:space="preserve">Guía para el impulso a la soberanía alimentaria por el derecho humano a la alimentación adecuada en las modalidades y servicios del ICBF. G6.PP. Versión 2 del 30/12/2025. 
4.6. Valoración y Seguimiento del Estado Nutricional y de Salud.
a. Indicadores directosPág. 94
</t>
  </si>
  <si>
    <t xml:space="preserve">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72 y 73.
</t>
  </si>
  <si>
    <t xml:space="preserve">
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74</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</si>
  <si>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Pág. 61-64
</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</si>
  <si>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4.5.Complementación alimentaria con calidad pag 50
Tabla 3 Aplicación de formatos del servicio de alimentos y presentación al ICBF. pág. 62 y  63
</t>
  </si>
  <si>
    <t xml:space="preserve">
Guía para el impulso a la soberanía alimentaria por el derecho humano a la alimentación adecuada en las modalidades y servicios del ICBF. G6.PP. Versión 2 del 30/12/2025.  
4.5.3. Prestación del servicio de alimentación por tipo de ración.
4.5.3.1. Preparación y distribución de Ración Preparada.
Acciones de mejora y evaluación de los ciclos de menús.
Pág.  65 y  66</t>
  </si>
  <si>
    <t xml:space="preserve">
Guía para el impulso a la soberanía alimentaria por el derecho humano a la alimentación adecuada en las modalidades y servicios del ICBF. G6.PP. Versión 2 del 30/12/2025. 
4.5. Complementación Alimentaria con Calidad. Pág. 50
4.5.3.1  Preparación y distribución de Ración preparada. Pág. 65</t>
  </si>
  <si>
    <t xml:space="preserve">Guía para el impulso a la soberanía alimentaria por el derecho humano a la alimentación adecuada en las modalidades y servicios del ICBF. G6.PP. Versión 2 del 30/12/2025. 
4.5. Complementación Alimentaria con Calidad. Pág. 50
4.5.1.2. Tipo de ración   Pág. 52
Aspectos para la Programación y Entrega de Menús Especiales
Pág.  56. 
</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</si>
  <si>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G6.PP. Versión 2 del 30/12/2025. 
4.5. Complementación Alimentaria con Calidad. Pág. 50
4.5.3. Prestación del servicio de alimentación por tipo de ración.   Pág. 65
4.5.3.1. Preparación y distribución de Ración Preparada. Pág. 65
Homogeneidad en el servicio. Pág.  66.</t>
  </si>
  <si>
    <t xml:space="preserve">Guía para el impulso a la soberanía alimentaria por el derecho humano a la alimentación adecuada en las modalidades y servicios del ICBF. G6.PP. Versión 2 del 30/12/2025. Pág. 87 - 89.
</t>
  </si>
  <si>
    <t xml:space="preserve">Guía para el impulso a la soberanía alimentaria por el derecho humano a la alimentación adecuada en las modalidades y servicios del ICBF. G6.PP. Versión 2 del 30/12/2025. 
4.5.4.5.  Requisitos del servicio de alimentos
Plan de saneamiento básico. Pág. 87 - 89.
</t>
  </si>
  <si>
    <t>Guía para el impulso a la soberanía alimentaria por el derecho humano a la alimentación adecuada en las modalidades y servicios del ICBF. G6.PP. Versión 2 del 30/12/2025.  Pág  71, 79
4.5.4.5.  Requisitos del servicio de alimentos 
Plan de saneamiento básico. Pág. 87 - 89.</t>
  </si>
  <si>
    <t xml:space="preserve">Guía para el impulso a la soberanía alimentaria por el derecho humano a la alimentación adecuada en las modalidades y servicios del ICBF. G6.PP. Versión 2 del 30/12/2025.  Pág  71, 79
4.5.4.5.  Requisitos del servicio de alimentos 
Plan de saneamiento básico. Pág. 87 - 89.
</t>
  </si>
  <si>
    <t xml:space="preserve">Guía para el impulso a la soberanía alimentaria por el derecho humano a la alimentación adecuada en las modalidades y servicios del ICBF. G6.PP. Versión 2 del 30/12/2025. 
4.5.4.1. Requisitos sanitarios del servicio de alimentos 
Equipos y utensilios Pág. 74.
</t>
  </si>
  <si>
    <t xml:space="preserve">Guía para el impulso a la soberanía alimentaria por el derecho humano a la alimentación adecuada en las modalidades y servicios del ICBF. G6.PP. Versión 2 del 30/12/2025. 
4.5.4.5.  Requisitos del servicio de alimentos 
Plan de saneamiento básico. Pág. 87 - 89.
</t>
  </si>
  <si>
    <t xml:space="preserve">Guía para el impulso a la soberanía alimentaria por el derecho humano a la alimentación adecuada en las modalidades y servicios del ICBF. G6.PP. Versión 2 del 30/12/2025.
Págs. 72 a 77 Y 80 a  83.
Guía orientadora para la estrategia del abastecimiento alimentario. G38.PP.  Versión 1 del 16/01/2025. Págs. 19, 21, 22 y 23. Guía técnica para la metrología aplicable a los programas de los procesos misionales del ICBF.  G8.PP.  Versión 8 del 5/03/2025. Pág.  30.
</t>
  </si>
  <si>
    <t xml:space="preserve">Guía orientadora para la estrategia del abastecimiento alimentario. G38.PP.  Versión 1 del 16/01/2025.
4.3.4. Almacenamiento.  Pág. 21- 24.
</t>
  </si>
  <si>
    <r>
      <t>Guía orientadora para la estrategia del abastecimiento alimentario. G38.PP.  Versión 1 del 16/01/2025.
4.3.4. Almacenamiento.  Pág. 21.</t>
    </r>
    <r>
      <rPr>
        <sz val="9"/>
        <color rgb="FFFF0000"/>
        <rFont val="Aptos Narrow (Cuerpo)"/>
      </rPr>
      <t xml:space="preserve">
</t>
    </r>
  </si>
  <si>
    <r>
      <t xml:space="preserve">
Guía para el impulso a la soberanía alimentaria por el derecho humano a la alimentación adecuada en las modalidades y servicios del ICBF. G6.PP. Versión 2 del 30/12/2025.
Procesos con alimentos, en los servicios de alimentación
Procesos que debe ser desarrollado acorde a las directrices establecidas en la Guía Orientadora de Abastecimiento Alimentario. Pág. 81 y 82.
Guía técnica para la metrología aplicable a los programas de los procesos misionales del ICBF.  G8.PP.  Versión 8 del 5/03/2025.
Pág.  30.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</si>
  <si>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4.5.4.3. Talento Humano.
Estado de Salud.. Pág. 77.
</t>
    </r>
    <r>
      <rPr>
        <sz val="9"/>
        <color rgb="FFFF0000"/>
        <rFont val="Aptos Narrow (Cuerpo)"/>
      </rPr>
      <t xml:space="preserve">
</t>
    </r>
  </si>
  <si>
    <r>
      <t>Guía para el impulso a la soberanía alimentaria por el derecho humano a la alimentación adecuada en las modalidades y servicios del ICBF. G6.PP. Versión 2 del 30/12/2025.
4.5.4.3. Talento Humano.
Estado de Salud.. Pág. 78</t>
    </r>
    <r>
      <rPr>
        <sz val="9"/>
        <color rgb="FFFF0000"/>
        <rFont val="Aptos Narrow (Cuerpo)"/>
      </rPr>
      <t xml:space="preserve">
</t>
    </r>
    <r>
      <rPr>
        <sz val="9"/>
        <rFont val="Aptos Narrow"/>
        <family val="2"/>
        <scheme val="minor"/>
      </rPr>
      <t>.</t>
    </r>
  </si>
  <si>
    <r>
      <t xml:space="preserve">Guía para el impulso a la soberanía alimentaria por el derecho humano a la alimentación adecuada en las modalidades y servicios del ICBF. G6.PP. Versión 2 del 30/12/2025.
4.5.4.3. Talento Humano.
Educación y capacitación.  Pág. 78.
</t>
    </r>
    <r>
      <rPr>
        <sz val="9"/>
        <color rgb="FFFF0000"/>
        <rFont val="Aptos Narrow (Cuerpo)"/>
      </rPr>
      <t xml:space="preserve">
</t>
    </r>
  </si>
  <si>
    <t>. 
Guía para el impulso a la soberanía alimentaria por el derecho humano a la alimentación adecuada en las modalidades y servicios del ICBF. G6.PP. Versión 2 del 30/12/2025.  Pág. 39 - 42.
4.4. Ruta Metodológica de la Educación para la salud Alimentaria.
4.4.1.2. Segundo momento: Vamos a construir
4.4.2. Acciones de movilización social para la educación en salud alimentaria
Página 39 - 42.</t>
  </si>
  <si>
    <t xml:space="preserve">Guía para el impulso a la soberanía alimentaria por el derecho humano a la alimentación adecuada en las modalidades y servicios del ICBF. G6.PP. Versión 2 del 30/12/2025. Págs.  71 y 73. 
</t>
  </si>
  <si>
    <t xml:space="preserve">Guía para el impulso a la soberanía alimentaria por el derecho humano a la alimentación adecuada en las modalidades y servicios del ICBF. G6.PP. Versión 2 del 30/12/2025. Págs.  70 y 73
Organización del servicio de alimentos.  Pág.  70 y 73.
</t>
  </si>
  <si>
    <t xml:space="preserve">Guía para el impulso a la soberanía alimentaria por el derecho humano a la alimentación adecuada en las modalidades y servicios del ICBF. G6.PP. Versión 2 del 30/12/2025. 
Organización del servicio de alimentos.  Pág.  70 y 73.
</t>
  </si>
  <si>
    <r>
      <t xml:space="preserve">Guía para el impulso a la soberanía alimentaria por el derecho humano a la alimentación adecuada en las modalidades y servicios del ICBF. G6.PP. Versión 2 del 30/12/2025. 
</t>
    </r>
    <r>
      <rPr>
        <sz val="9"/>
        <color rgb="FFFF0000"/>
        <rFont val="Aptos Narrow (Cuerpo)"/>
      </rPr>
      <t xml:space="preserve">
</t>
    </r>
    <r>
      <rPr>
        <sz val="9"/>
        <rFont val="Aptos Narrow"/>
        <family val="2"/>
        <scheme val="minor"/>
      </rPr>
      <t xml:space="preserve">
Organización del servicio de alimentos.  Pág.  70 y 71.</t>
    </r>
  </si>
  <si>
    <t>Guía para el impulso a la soberanía alimentaria por el derecho humano a la alimentación adecuada en las modalidades y servicios del ICBF. G6.PP. Versión 2 del 30/12/2025. 
Organización del servicio de alimentos.  Pág.  70 y 71.</t>
  </si>
  <si>
    <r>
      <t xml:space="preserve">Guía para el impulso a la soberanía alimentaria por el derecho humano a la alimentación adecuada en las modalidades y servicios del ICBF. G6.PP. Versión 2 del 30/12/2025. </t>
    </r>
    <r>
      <rPr>
        <sz val="9"/>
        <color rgb="FFFF0000"/>
        <rFont val="Aptos Narrow (Cuerpo)"/>
      </rPr>
      <t xml:space="preserve">
</t>
    </r>
    <r>
      <rPr>
        <sz val="9"/>
        <rFont val="Aptos Narrow"/>
        <family val="2"/>
        <scheme val="minor"/>
      </rPr>
      <t>Organización del servicio de alimentos.  Pág.  70 y 71.</t>
    </r>
  </si>
  <si>
    <t>Guía para el impulso a la soberanía alimentaria por el derecho humano a la alimentación adecuada en las modalidades y servicios del ICBF. G6.PP. Versión 2 del 30/12/2025. 
Organización del servicio de alimentos.  Pág.  70 y 71.</t>
  </si>
  <si>
    <t xml:space="preserve"> </t>
  </si>
  <si>
    <t>6.1.1</t>
  </si>
  <si>
    <t>6.1.3</t>
  </si>
  <si>
    <r>
      <t xml:space="preserve">
</t>
    </r>
    <r>
      <rPr>
        <sz val="9"/>
        <rFont val="Aptos Narrow (Cuerpo)"/>
      </rPr>
      <t xml:space="preserve">MANUAL OPERATIVO MODALIDADES Y SERVICIO PARA LA ATENCIÓN DE NIÑAS, NIÑOS Y ADOLESCENTES, CON PROCESO ADMINISTRATIVO DE RESTABLECIMIENTO DE DERECHOS. RESTABLECIMIENTO DE DERECHOS. MO3.P Versión 2 del 08/07/2022.
3.3 Talento Humano- Profesional en nutrición y dietética pág. 40 y 42.
</t>
    </r>
    <r>
      <rPr>
        <sz val="9"/>
        <rFont val="Aptos Narrow"/>
        <family val="2"/>
        <scheme val="minor"/>
      </rPr>
      <t xml:space="preserve">
Guía para el impulso a la soberanía alimentaria por el derecho humano a la alimentación adecuada en las modalidades y servicios del ICBF. G6.PP. Versión 2 del 30/12/2025. Pág. 92</t>
    </r>
    <r>
      <rPr>
        <sz val="9"/>
        <rFont val="Aptos Narrow (Cuerpo)"/>
      </rPr>
      <t xml:space="preserve">
</t>
    </r>
  </si>
  <si>
    <t>6. CODIGO DE ETICA</t>
  </si>
  <si>
    <t>6.1.2</t>
  </si>
  <si>
    <t>6.1.5</t>
  </si>
  <si>
    <t>6.1.6</t>
  </si>
  <si>
    <t>6.1.7</t>
  </si>
  <si>
    <t>6.1.8</t>
  </si>
  <si>
    <t>6.1.9</t>
  </si>
  <si>
    <t>6.1.10</t>
  </si>
  <si>
    <t>6.1.11</t>
  </si>
  <si>
    <t>6.1.12</t>
  </si>
  <si>
    <t>6.1.13</t>
  </si>
  <si>
    <t>6.1.14</t>
  </si>
  <si>
    <t>6.1.15</t>
  </si>
  <si>
    <t>6.1.16</t>
  </si>
  <si>
    <t>6.1.17</t>
  </si>
  <si>
    <t>6.1.18</t>
  </si>
  <si>
    <t>6.1.19</t>
  </si>
  <si>
    <t>6.1.20</t>
  </si>
  <si>
    <t>6.1.21</t>
  </si>
  <si>
    <t>6.1.22</t>
  </si>
  <si>
    <t>6.1.23</t>
  </si>
  <si>
    <t>6.1.24</t>
  </si>
  <si>
    <t>6.1.25</t>
  </si>
  <si>
    <t>6.1.26</t>
  </si>
  <si>
    <t>6.1.27</t>
  </si>
  <si>
    <t>6.1.28</t>
  </si>
  <si>
    <r>
      <t xml:space="preserve">Cuenta con evidencias de implementación de las actividades establecidas en la guía de orientaciones para la prevención y manejo de situaciones de riesgo de acuerdo con los eventos presentados y las características de la población atendida.
</t>
    </r>
    <r>
      <rPr>
        <b/>
        <sz val="11"/>
        <rFont val="Arial"/>
        <family val="2"/>
      </rPr>
      <t>Nota:</t>
    </r>
    <r>
      <rPr>
        <sz val="11"/>
        <rFont val="Arial"/>
        <family val="2"/>
      </rPr>
      <t xml:space="preserve"> Estas evidencias pueden ser actas, listados de asistencia, fotografías, videos, etc.</t>
    </r>
  </si>
  <si>
    <t>5.3.1.</t>
  </si>
  <si>
    <t>5.3.2.</t>
  </si>
  <si>
    <t>5.3.3.</t>
  </si>
  <si>
    <t>5.3.4.</t>
  </si>
  <si>
    <t>5.3.5.</t>
  </si>
  <si>
    <t>5.3.6.</t>
  </si>
  <si>
    <t>5.4.1.</t>
  </si>
  <si>
    <t>5.4.2.</t>
  </si>
  <si>
    <t>5.4.3.</t>
  </si>
  <si>
    <t>5.4.4.</t>
  </si>
  <si>
    <t>5.4.5.</t>
  </si>
  <si>
    <t>5.4.6.</t>
  </si>
  <si>
    <t>5.4.7.</t>
  </si>
  <si>
    <t>5.4.8.</t>
  </si>
  <si>
    <t>5.4.9.</t>
  </si>
  <si>
    <t>5.4.10.</t>
  </si>
  <si>
    <t>5.4.11.</t>
  </si>
  <si>
    <t>5.5.1.</t>
  </si>
  <si>
    <t>5.5.2.</t>
  </si>
  <si>
    <t>5.5.3.</t>
  </si>
  <si>
    <t>5.5.4.</t>
  </si>
  <si>
    <t>5.5.5.</t>
  </si>
  <si>
    <t>5.5.6.</t>
  </si>
  <si>
    <t>5.5.7.</t>
  </si>
  <si>
    <t>5.5.8.</t>
  </si>
  <si>
    <t>5.5.9.</t>
  </si>
  <si>
    <t>5.5.10.</t>
  </si>
  <si>
    <t>5.5.11.</t>
  </si>
  <si>
    <t>5.5.12.</t>
  </si>
  <si>
    <t>5.5.13.</t>
  </si>
  <si>
    <t>5.5.14.</t>
  </si>
  <si>
    <t>5.5.15.</t>
  </si>
  <si>
    <t>5.5.16.</t>
  </si>
  <si>
    <t>5.5.17.</t>
  </si>
  <si>
    <t>5.5.18.</t>
  </si>
  <si>
    <t>5.5.19.</t>
  </si>
  <si>
    <t>5.5.20.</t>
  </si>
  <si>
    <t>5.5.21.</t>
  </si>
  <si>
    <t>5.6.1.</t>
  </si>
  <si>
    <t>5.6.2.</t>
  </si>
  <si>
    <t>5.6.3.</t>
  </si>
  <si>
    <t>5.6.4.</t>
  </si>
  <si>
    <t>5.6.5.</t>
  </si>
  <si>
    <t>5.6.6.</t>
  </si>
  <si>
    <t>5.7</t>
  </si>
  <si>
    <t>5.7.1.</t>
  </si>
  <si>
    <t>5.8</t>
  </si>
  <si>
    <t>5.8.1.</t>
  </si>
  <si>
    <t>5.8.2.</t>
  </si>
  <si>
    <t>5.8.3.</t>
  </si>
  <si>
    <t>5.8.4.</t>
  </si>
  <si>
    <t>5.8.5.</t>
  </si>
  <si>
    <t>5.8.6.</t>
  </si>
  <si>
    <t>5.8.7.</t>
  </si>
  <si>
    <t>5.8.8.</t>
  </si>
  <si>
    <t>5.8.9.</t>
  </si>
  <si>
    <t>5.9</t>
  </si>
  <si>
    <t>5.9.1.</t>
  </si>
  <si>
    <t>5.9.2.</t>
  </si>
  <si>
    <t>5.9.3.</t>
  </si>
  <si>
    <t>5.9.4.</t>
  </si>
  <si>
    <t>5.9.5.</t>
  </si>
  <si>
    <t>5.9.6.</t>
  </si>
  <si>
    <t>5.9.7.</t>
  </si>
  <si>
    <t>5.10</t>
  </si>
  <si>
    <t>5.10.1.</t>
  </si>
  <si>
    <t>5.10.2.</t>
  </si>
  <si>
    <t>5.10.3.</t>
  </si>
  <si>
    <t>5.10.4.</t>
  </si>
  <si>
    <t>5.10.5.</t>
  </si>
  <si>
    <t>5.10.6.</t>
  </si>
  <si>
    <t>5.11</t>
  </si>
  <si>
    <t>5.11.1.</t>
  </si>
  <si>
    <t>5.11.2.</t>
  </si>
  <si>
    <t>5.11.3.</t>
  </si>
  <si>
    <t>5.11.4.</t>
  </si>
  <si>
    <t>5.11.5.</t>
  </si>
  <si>
    <t>5.11.6.</t>
  </si>
  <si>
    <t>5.12</t>
  </si>
  <si>
    <t>5.12.1.</t>
  </si>
  <si>
    <t>5.12.2.</t>
  </si>
  <si>
    <t>5.12.3.</t>
  </si>
  <si>
    <t>5.12.4.</t>
  </si>
  <si>
    <t>5.12.5.</t>
  </si>
  <si>
    <t>5.12.6.</t>
  </si>
  <si>
    <t>5.12.7.</t>
  </si>
  <si>
    <t>7. COMPONENTE TALENTO HUMANO</t>
  </si>
  <si>
    <t>7.1.</t>
  </si>
  <si>
    <t>7.1.1.</t>
  </si>
  <si>
    <t>7.2.</t>
  </si>
  <si>
    <t>7.2.1.</t>
  </si>
  <si>
    <t>7.2.2.</t>
  </si>
  <si>
    <t>7.2.3.</t>
  </si>
  <si>
    <t>7.3.</t>
  </si>
  <si>
    <t>7.3.1</t>
  </si>
  <si>
    <t>7.3.2</t>
  </si>
  <si>
    <t>7.3.3</t>
  </si>
  <si>
    <t>7.4.</t>
  </si>
  <si>
    <t>7.4.1</t>
  </si>
  <si>
    <t>7.4.2</t>
  </si>
  <si>
    <t>7.7.</t>
  </si>
  <si>
    <t>7.7.1</t>
  </si>
  <si>
    <t>7.7.2</t>
  </si>
  <si>
    <t>7.7.3</t>
  </si>
  <si>
    <t>8. COMPONENTE FINANCIERO</t>
  </si>
  <si>
    <t>8.1.4</t>
  </si>
  <si>
    <t>8.2.5</t>
  </si>
  <si>
    <t>9. COMPONENTE DOTACIÓN</t>
  </si>
  <si>
    <t>9.1.</t>
  </si>
  <si>
    <t>9.1.1.</t>
  </si>
  <si>
    <t>9.1.2.</t>
  </si>
  <si>
    <t>9.1.3.</t>
  </si>
  <si>
    <t>9.2.</t>
  </si>
  <si>
    <t>9.2.1</t>
  </si>
  <si>
    <t>9.2.2</t>
  </si>
  <si>
    <t>9.2.3</t>
  </si>
  <si>
    <t>9.2.4</t>
  </si>
  <si>
    <t>9.3.</t>
  </si>
  <si>
    <t>9.3.1</t>
  </si>
  <si>
    <t>9.3.2</t>
  </si>
  <si>
    <t>9.3.3</t>
  </si>
  <si>
    <t>9.3.4</t>
  </si>
  <si>
    <t>9.4.</t>
  </si>
  <si>
    <t>9.4.1.</t>
  </si>
  <si>
    <t>9.5.</t>
  </si>
  <si>
    <t>9.5.1.</t>
  </si>
  <si>
    <t>EVIDENCIA NO CUMPLIMIENTO MODELO DE ATENCIÓN</t>
  </si>
  <si>
    <t>Boleta de ubicación</t>
  </si>
  <si>
    <t>Número Documento de identidad</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</si>
  <si>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</si>
  <si>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</si>
  <si>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</si>
  <si>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</si>
  <si>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</si>
  <si>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</si>
  <si>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</si>
  <si>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</si>
  <si>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</si>
  <si>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</si>
  <si>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</si>
  <si>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</si>
  <si>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</si>
  <si>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</si>
  <si>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</si>
  <si>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</si>
  <si>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</si>
  <si>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</si>
  <si>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</si>
  <si>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</si>
  <si>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</si>
  <si>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</si>
  <si>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</si>
  <si>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ANEXO 1. ENFOQUE DIFERENCIAL POBLACION CON DISCAPACIDAD</t>
  </si>
  <si>
    <t>Número de auto de la visita</t>
  </si>
  <si>
    <t>Número de bitácora</t>
  </si>
  <si>
    <t>UBICACIÓN INICIAL</t>
  </si>
  <si>
    <t>Guía para el impulso a la soberanía alimentaria por el derecho humano a la alimentación adecuada en las modalidades y servicios del ICBF. G6.PP. Versión 2 del 30/12/2025. Pág. 71 y 72</t>
  </si>
  <si>
    <t>Guía orientadora para la estrategia del abastecimiento alimentario. G38.PP.  Versión 1 del 16/01/2025. Págs. 16 y 17.</t>
  </si>
  <si>
    <t>Guía para el impulso a la soberanía alimentaria por el derecho humano a la alimentación adecuada en las modalidades y servicios del ICBF. G6.PP. Versión 2 del 30/12/2025. Págs. 39-41</t>
  </si>
  <si>
    <t>Guía para el impulso a la soberanía alimentaria por el derecho humano a la alimentación adecuada en las modalidades y servicios del ICBF. G6.PP. Versión 2 del 30/12/2025.  Pág.  89</t>
  </si>
  <si>
    <t>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Pág. 61-64</t>
  </si>
  <si>
    <t>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74 y 75.</t>
  </si>
  <si>
    <t>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72 y 73.</t>
  </si>
  <si>
    <t>Guía para el impulso a la soberanía alimentaria por el derecho humano a la alimentación adecuada en las modalidades y servicios del ICBF. G6.PP. Versión 2 del 30/12/2025. Pág.  73 - 77.</t>
  </si>
  <si>
    <t>Guía para el impulso a la soberanía alimentaria por el derecho humano a la alimentación adecuada en las modalidades y servicios del ICBF. G36.PP. Versión  2 del 30/12/2025. Págs  107-114
Guía de Orientaciones para la Prevención y Manejo de Situaciones de Riesgo de las niñas, niños y adolescentes en las Modalidades y Servicio de Restablecimiento de derechos G17.P 6/6/2023. Código Ético  pág.  78.</t>
  </si>
  <si>
    <t>Se realizan las valoraciones iniciales antes de la elaboración del plan de caso que contenga:
* La autopercepción de la familia o red vincular de apoyo en cuanto a sus recursos (factores de generatividad)
* Situaciones de amenaza y/o vulneración de derechos que generan el ingreso a la modalidad (factores de vulnerabilidad)
* Situaciones asociadas (consumo de spa, trabajo infantil, violencias, entre otras)</t>
  </si>
  <si>
    <t>El código de ética se encuentra en el Reglamento Interno de Trabajo.</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</si>
  <si>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</si>
  <si>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r>
      <t xml:space="preserve">El talento humano de la institución usa lenguaje respetuoso, tiene disposición a la escucha y demuestra actitud empática, en sus interacciones con los usuarios y sus compañeros. 
</t>
    </r>
    <r>
      <rPr>
        <b/>
        <sz val="11"/>
        <rFont val="Arial"/>
        <family val="2"/>
      </rPr>
      <t>Nota:</t>
    </r>
    <r>
      <rPr>
        <sz val="11"/>
        <rFont val="Arial"/>
        <family val="2"/>
      </rPr>
      <t xml:space="preserve">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r>
  </si>
  <si>
    <t>CANTIDAD</t>
  </si>
  <si>
    <t>5. Situaciones de riesgo</t>
  </si>
  <si>
    <t>6. Código de Ética</t>
  </si>
  <si>
    <t>8. Financiero</t>
  </si>
  <si>
    <t>9. DOTACIÓN</t>
  </si>
  <si>
    <t>Anexo 1. Discapacidad</t>
  </si>
  <si>
    <t>5. Situaciones de Riesgo</t>
  </si>
  <si>
    <t>7. Talento Humano</t>
  </si>
  <si>
    <t>7.5.1</t>
  </si>
  <si>
    <t>7.5.2</t>
  </si>
  <si>
    <t>7.5.3</t>
  </si>
  <si>
    <t>8.1</t>
  </si>
  <si>
    <t>8.2</t>
  </si>
  <si>
    <t>9. Dotación</t>
  </si>
  <si>
    <t>9.1</t>
  </si>
  <si>
    <t>9.2</t>
  </si>
  <si>
    <t>9.3</t>
  </si>
  <si>
    <t>9.4</t>
  </si>
  <si>
    <t>9.5</t>
  </si>
  <si>
    <t>A1.1.</t>
  </si>
  <si>
    <t>A1.1.1</t>
  </si>
  <si>
    <t>A1.1.2</t>
  </si>
  <si>
    <t>A1.1.3</t>
  </si>
  <si>
    <t>A1.1.4</t>
  </si>
  <si>
    <t>A1.1.5</t>
  </si>
  <si>
    <t>A1..1.6</t>
  </si>
  <si>
    <t>A1.1.7</t>
  </si>
  <si>
    <t>A1.1.8</t>
  </si>
  <si>
    <t>A1.1.9</t>
  </si>
  <si>
    <t>A1.1.10</t>
  </si>
  <si>
    <t>A1.1.11</t>
  </si>
  <si>
    <t>A1.1.12</t>
  </si>
  <si>
    <t>A1.2.</t>
  </si>
  <si>
    <t>A1.2.2.</t>
  </si>
  <si>
    <t>A1.3.</t>
  </si>
  <si>
    <t>A1.3.1.</t>
  </si>
  <si>
    <t>A1.3.2.</t>
  </si>
  <si>
    <t>A1.4.</t>
  </si>
  <si>
    <t>A1.4.1.</t>
  </si>
  <si>
    <t>A1.2</t>
  </si>
  <si>
    <t>A1.1</t>
  </si>
  <si>
    <t>A1.3</t>
  </si>
  <si>
    <t>A1.4</t>
  </si>
  <si>
    <t>A1.5</t>
  </si>
  <si>
    <t>ANEXO 1 DISCAPACIDAD</t>
  </si>
  <si>
    <t>SITUACIONES DE RIESGO</t>
  </si>
  <si>
    <t>CÓDIGO DE ÉTICA</t>
  </si>
  <si>
    <t xml:space="preserve">Protocolo intervención en crisis para servicios de restablecimiento en administración de justicia.  PT1.P.  Versión 1 del 09/03/2020.
Pág.- 7 - 26 </t>
  </si>
  <si>
    <t>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107 - 109</t>
  </si>
  <si>
    <t>Guía de Orientaciones para la Prevención y Manejo de Situaciones de Riesgo de las niñas, niños y adolescentes en las Modalidades y Servicio de Restablecimiento de derechos G17.P 6/6/2023.
Código Ético  pág.  78.  Numeral G.</t>
  </si>
  <si>
    <t xml:space="preserve">
Guía de Orientaciones para la Prevención y Manejo de Situaciones de Riesgo de las niñas, niños y adolescentes en las Modalidades y Servicio de Restablecimiento de derechos G17.P 6/6/2023.
Código Ético  pág.  78.  Numeral F.</t>
  </si>
  <si>
    <r>
      <rPr>
        <sz val="9"/>
        <rFont val="Aptos Narrow (Cuerpo)"/>
      </rPr>
      <t xml:space="preserve">MANUAL OPERATIVO MODALIDADES Y SERVICIO PARA LA ATENCIÓN DE NIÑAS, NIÑOS Y ADOLESCENTES, CON PROCESO ADMINISTRATIVO DE RESTABLECIMIENTO DE DERECHOS. RESTABLECIMIENTO DE DERECHOS. MO3.P Versión 2 del 08/07/2022.
3.3 Talento Humano- Profesional en nutrición y dietética pág. 40 y 42..
</t>
    </r>
    <r>
      <rPr>
        <sz val="9"/>
        <rFont val="Aptos Narrow"/>
        <family val="2"/>
        <scheme val="minor"/>
      </rPr>
      <t>Guía para el impulso a la soberanía alimentaria por el derecho humano a la alimentación adecuada en las modalidades y servicios del ICBF. G6.PP. Versión 2 del 30/12/2025. Pág. 92</t>
    </r>
  </si>
  <si>
    <r>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G6.PP. Versión 2 del 30/12/2025.  Págs. 57 - 117 y 118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</si>
  <si>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Pág. 71 y 72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</si>
  <si>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Pág. 71.
</t>
    </r>
    <r>
      <rPr>
        <sz val="9"/>
        <color rgb="FFFF0000"/>
        <rFont val="Aptos Narrow (Cuerpo)"/>
      </rPr>
      <t xml:space="preserve">
</t>
    </r>
  </si>
  <si>
    <t>Guía para el impulso a la soberanía alimentaria por el derecho humano a la alimentación adecuada en las modalidades y servicios del ICBF. G6.PP. Versión 2 del 30/12/2025. Pág. 71.</t>
  </si>
  <si>
    <t>Manual Operativo Modalidades Y Servicio Para La Atención De Las Niñas, Los Niños Y  Los Adolescentes, Con Proceso Administrativo De  Restablecimiento De Derechos. Versión 2 Del 8 De Julio De 2022. Pag. 49</t>
  </si>
  <si>
    <t xml:space="preserve">Manual Operativo Modalidades Y Servicio Para La Atención De Las Niñas, Los Niños Y Los Adolescentes, Con Proceso Administrativo De Restablecimiento De Derechos, Versión 2 Del 08/07/2022.  Pag. 65
</t>
  </si>
  <si>
    <t>Manual Operativo Modalidades Y Servicio Para La Atención De Niñas, Niños Y Adolescentes, Con Proceso Administrativo De Restablecimiento De Derechos. - Mo3.P - Versión 2 Del 08/07/2022.
3.2. Dotación.
3.2.3. Dotación Personal Pág. 32 -35
Tabla 9. Dotación personal centro de emergencia y hogar de paso</t>
  </si>
  <si>
    <t>Lineamiento Técnico Para La Atención De Niños, Niñas Y Adolescentes Con Discapacidad Con Derechos Amenazados Y/O Vulnerados, Versión 2 Del 3/12/2019.</t>
  </si>
  <si>
    <t>PROCESO DE INSPECCIÓN, VIGILANCIA Y CONTROL
INSTRUMENTO DE VERIFICACIÓN DE LAS CONDICIONES  DE PRESTACIÓN DEL SERVICIO
RESTABLECIMIENTO DE DERECHOS
CENTRO DE EMERGENCIA</t>
  </si>
  <si>
    <t>IN80.IVC
Versión 1
17/03/2026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</si>
</sst>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5">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sz val="11"/>
      <name val="Arial Narrow"/>
      <family val="2"/>
    </font>
    <font>
      <b/>
      <sz val="11"/>
      <name val="Aptos Narrow"/>
      <family val="2"/>
    </font>
    <font>
      <u/>
      <sz val="11"/>
      <color theme="10"/>
      <name val="Aptos Narrow"/>
      <family val="2"/>
      <scheme val="minor"/>
    </font>
    <font>
      <sz val="5"/>
      <name val="Aptos Display"/>
      <family val="2"/>
      <scheme val="maj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sz val="11"/>
      <color rgb="FFFF0000"/>
      <name val="Aptos Display"/>
      <family val="2"/>
      <scheme val="major"/>
    </font>
    <font>
      <b/>
      <sz val="16"/>
      <color theme="1"/>
      <name val="Arial"/>
      <family val="2"/>
    </font>
    <font>
      <sz val="8"/>
      <color rgb="FF000000"/>
      <name val="Aptos Narrow"/>
      <family val="2"/>
      <scheme val="minor"/>
    </font>
    <font>
      <sz val="5"/>
      <color rgb="FF000000"/>
      <name val="Aptos Display"/>
      <family val="2"/>
    </font>
    <font>
      <sz val="5"/>
      <color rgb="FF000000"/>
      <name val="Aptos Narrow"/>
      <family val="2"/>
    </font>
    <font>
      <sz val="11"/>
      <color rgb="FF000000"/>
      <name val="Arial"/>
      <family val="2"/>
    </font>
    <font>
      <b/>
      <u/>
      <sz val="11"/>
      <color rgb="FF000000"/>
      <name val="Arial"/>
      <family val="2"/>
    </font>
    <font>
      <sz val="9"/>
      <color rgb="FFC00000"/>
      <name val="Aptos Narrow"/>
      <family val="2"/>
      <scheme val="minor"/>
    </font>
    <font>
      <sz val="9"/>
      <name val="Aptos Narrow"/>
      <family val="2"/>
      <scheme val="minor"/>
    </font>
    <font>
      <sz val="10"/>
      <name val="Aptos Narrow"/>
      <family val="2"/>
      <scheme val="minor"/>
    </font>
    <font>
      <sz val="9"/>
      <color rgb="FFFF0000"/>
      <name val="Aptos Narrow (Cuerpo)"/>
    </font>
    <font>
      <sz val="9"/>
      <name val="Aptos Narrow (Cuerpo)"/>
    </font>
    <font>
      <sz val="7"/>
      <name val="Aptos Narrow"/>
      <family val="2"/>
      <scheme val="minor"/>
    </font>
    <font>
      <b/>
      <sz val="11"/>
      <color theme="1" tint="0.249977111117893"/>
      <name val="Aptos Narrow"/>
      <family val="2"/>
      <scheme val="minor"/>
    </font>
    <font>
      <b/>
      <sz val="10"/>
      <name val="Aptos Narrow"/>
      <family val="2"/>
      <scheme val="minor"/>
    </font>
    <font>
      <sz val="11"/>
      <color theme="1"/>
      <name val="Arial Narrow"/>
      <family val="2"/>
    </font>
    <font>
      <b/>
      <sz val="11"/>
      <color theme="0"/>
      <name val="Aptos Narrow"/>
      <family val="2"/>
      <scheme val="minor"/>
    </font>
    <font>
      <u/>
      <sz val="11"/>
      <color theme="0"/>
      <name val="Aptos Narrow"/>
      <family val="2"/>
      <scheme val="minor"/>
    </font>
    <font>
      <sz val="11"/>
      <name val="Aptos Display"/>
      <family val="2"/>
      <scheme val="major"/>
    </font>
    <font>
      <sz val="8"/>
      <name val="Arial"/>
      <family val="2"/>
    </font>
    <font>
      <sz val="5"/>
      <name val="Aptos Display"/>
      <family val="2"/>
    </font>
  </fonts>
  <fills count="47">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0070C0"/>
        <bgColor indexed="64"/>
      </patternFill>
    </fill>
    <fill>
      <patternFill patternType="solid">
        <fgColor theme="2" tint="-0.499984740745262"/>
        <bgColor indexed="64"/>
      </patternFill>
    </fill>
    <fill>
      <patternFill patternType="solid">
        <fgColor theme="5" tint="0.59999389629810485"/>
        <bgColor rgb="FF000000"/>
      </patternFill>
    </fill>
    <fill>
      <patternFill patternType="solid">
        <fgColor theme="9" tint="0.59999389629810485"/>
        <bgColor rgb="FF000000"/>
      </patternFill>
    </fill>
    <fill>
      <patternFill patternType="solid">
        <fgColor theme="4" tint="0.59999389629810485"/>
        <bgColor rgb="FF000000"/>
      </patternFill>
    </fill>
    <fill>
      <patternFill patternType="solid">
        <fgColor theme="6" tint="0.59999389629810485"/>
        <bgColor indexed="64"/>
      </patternFill>
    </fill>
    <fill>
      <patternFill patternType="solid">
        <fgColor theme="7" tint="0.59999389629810485"/>
        <bgColor indexed="64"/>
      </patternFill>
    </fill>
    <fill>
      <patternFill patternType="solid">
        <fgColor rgb="FFC0E6F5"/>
        <bgColor rgb="FF000000"/>
      </patternFill>
    </fill>
    <fill>
      <patternFill patternType="solid">
        <fgColor rgb="FFCAEDFB"/>
        <bgColor rgb="FF000000"/>
      </patternFill>
    </fill>
    <fill>
      <patternFill patternType="solid">
        <fgColor rgb="FFFFFFFF"/>
        <bgColor rgb="FF000000"/>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8BBD0"/>
        <bgColor indexed="64"/>
      </patternFill>
    </fill>
    <fill>
      <patternFill patternType="solid">
        <fgColor rgb="FFFFE0B2"/>
        <bgColor theme="4" tint="0.79998168889431442"/>
      </patternFill>
    </fill>
  </fills>
  <borders count="6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bottom style="medium">
        <color indexed="64"/>
      </bottom>
      <diagonal/>
    </border>
    <border>
      <left/>
      <right style="thin">
        <color indexed="64"/>
      </right>
      <top/>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5" fillId="0" borderId="0" applyNumberFormat="0" applyFill="0" applyBorder="0" applyAlignment="0" applyProtection="0"/>
  </cellStyleXfs>
  <cellXfs count="571">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31"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4" fillId="9" borderId="11" xfId="0" applyFont="1" applyFill="1" applyBorder="1" applyAlignment="1">
      <alignment horizontal="center" vertical="center"/>
    </xf>
    <xf numFmtId="0" fontId="31" fillId="5" borderId="8" xfId="0" applyFont="1" applyFill="1" applyBorder="1" applyAlignment="1">
      <alignment vertical="center" wrapText="1"/>
    </xf>
    <xf numFmtId="0" fontId="31" fillId="0" borderId="8" xfId="0" applyFont="1" applyBorder="1" applyAlignment="1">
      <alignment vertical="center" wrapText="1"/>
    </xf>
    <xf numFmtId="0" fontId="31"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1" fillId="9" borderId="8" xfId="0" applyFont="1" applyFill="1" applyBorder="1" applyAlignment="1">
      <alignment horizontal="justify" vertical="center"/>
    </xf>
    <xf numFmtId="0" fontId="31"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6" fillId="0" borderId="0" xfId="0" applyFont="1"/>
    <xf numFmtId="0" fontId="36"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1" fillId="17" borderId="11" xfId="0" applyFont="1" applyFill="1" applyBorder="1" applyAlignment="1">
      <alignment horizontal="center" vertical="center"/>
    </xf>
    <xf numFmtId="0" fontId="31" fillId="17" borderId="8" xfId="0" applyFont="1" applyFill="1" applyBorder="1" applyAlignment="1">
      <alignment vertical="center" wrapText="1"/>
    </xf>
    <xf numFmtId="0" fontId="31" fillId="17" borderId="8" xfId="0" applyFont="1" applyFill="1" applyBorder="1" applyAlignment="1">
      <alignment vertical="center"/>
    </xf>
    <xf numFmtId="0" fontId="31" fillId="17" borderId="12" xfId="0" applyFont="1" applyFill="1" applyBorder="1" applyAlignment="1">
      <alignment horizontal="left" vertical="center" wrapText="1"/>
    </xf>
    <xf numFmtId="0" fontId="31" fillId="17" borderId="43" xfId="0" applyFont="1" applyFill="1" applyBorder="1" applyAlignment="1">
      <alignment horizontal="center" vertical="center"/>
    </xf>
    <xf numFmtId="0" fontId="31" fillId="17" borderId="8" xfId="0" applyFont="1" applyFill="1" applyBorder="1" applyAlignment="1">
      <alignment horizontal="justify" vertical="center" wrapText="1"/>
    </xf>
    <xf numFmtId="0" fontId="31" fillId="0" borderId="14" xfId="0" applyFont="1" applyBorder="1" applyAlignment="1">
      <alignment horizontal="justify" vertical="center" wrapText="1"/>
    </xf>
    <xf numFmtId="0" fontId="31" fillId="9" borderId="8" xfId="0" applyFont="1" applyFill="1" applyBorder="1" applyAlignment="1">
      <alignment vertical="center" wrapText="1"/>
    </xf>
    <xf numFmtId="0" fontId="31" fillId="0" borderId="14" xfId="0" applyFont="1" applyBorder="1" applyAlignment="1">
      <alignment vertical="center" wrapText="1"/>
    </xf>
    <xf numFmtId="0" fontId="31" fillId="5" borderId="28" xfId="0" applyFont="1" applyFill="1" applyBorder="1" applyAlignment="1">
      <alignment horizontal="justify" vertical="center" wrapText="1"/>
    </xf>
    <xf numFmtId="0" fontId="31" fillId="5" borderId="8" xfId="0" applyFont="1" applyFill="1" applyBorder="1" applyAlignment="1">
      <alignment horizontal="justify" vertical="center" wrapText="1"/>
    </xf>
    <xf numFmtId="0" fontId="31"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39"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9" fillId="7" borderId="44"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28" fillId="9" borderId="0" xfId="0" applyFont="1" applyFill="1" applyAlignment="1">
      <alignment horizontal="center" vertical="center"/>
    </xf>
    <xf numFmtId="0" fontId="28" fillId="9" borderId="0" xfId="0" applyFont="1" applyFill="1" applyAlignment="1">
      <alignment vertical="top"/>
    </xf>
    <xf numFmtId="0" fontId="40" fillId="5" borderId="8" xfId="0" applyFont="1" applyFill="1" applyBorder="1" applyAlignment="1">
      <alignment horizontal="justify" vertical="center" wrapText="1"/>
    </xf>
    <xf numFmtId="0" fontId="41"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1" fillId="9" borderId="8" xfId="0" applyFont="1" applyFill="1" applyBorder="1" applyAlignment="1">
      <alignment horizontal="center" vertical="center" wrapText="1"/>
    </xf>
    <xf numFmtId="0" fontId="31" fillId="17"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1" fillId="9" borderId="8" xfId="0" applyFont="1" applyFill="1" applyBorder="1" applyAlignment="1" applyProtection="1">
      <alignment horizontal="center" vertical="center" wrapText="1"/>
      <protection locked="0"/>
    </xf>
    <xf numFmtId="0" fontId="31"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8" fillId="0" borderId="0" xfId="0" applyFont="1" applyProtection="1">
      <protection locked="0"/>
    </xf>
    <xf numFmtId="0" fontId="31" fillId="0" borderId="16" xfId="0" applyFont="1" applyBorder="1" applyAlignment="1" applyProtection="1">
      <alignment horizontal="justify" vertical="center" wrapText="1"/>
      <protection locked="0"/>
    </xf>
    <xf numFmtId="0" fontId="31" fillId="0" borderId="17" xfId="0" applyFont="1" applyBorder="1" applyAlignment="1" applyProtection="1">
      <alignment horizontal="center" vertical="center" wrapText="1"/>
      <protection locked="0"/>
    </xf>
    <xf numFmtId="2" fontId="31" fillId="0" borderId="17" xfId="0" applyNumberFormat="1" applyFont="1" applyBorder="1" applyAlignment="1">
      <alignment horizontal="center" vertical="center" wrapText="1"/>
    </xf>
    <xf numFmtId="0" fontId="38" fillId="0" borderId="35" xfId="0" applyFont="1" applyBorder="1" applyAlignment="1" applyProtection="1">
      <alignment horizontal="center" vertical="center"/>
      <protection locked="0"/>
    </xf>
    <xf numFmtId="0" fontId="31" fillId="0" borderId="9" xfId="0" applyFont="1" applyBorder="1" applyAlignment="1" applyProtection="1">
      <alignment horizontal="justify" vertical="center" wrapText="1"/>
      <protection locked="0"/>
    </xf>
    <xf numFmtId="9" fontId="43" fillId="0" borderId="57" xfId="3" applyFont="1" applyFill="1" applyBorder="1" applyAlignment="1" applyProtection="1">
      <alignment horizontal="center" vertical="center" wrapText="1"/>
      <protection locked="0"/>
    </xf>
    <xf numFmtId="1" fontId="31" fillId="0" borderId="8" xfId="0" applyNumberFormat="1" applyFont="1" applyBorder="1" applyAlignment="1">
      <alignment horizontal="center" vertical="center" wrapText="1"/>
    </xf>
    <xf numFmtId="2" fontId="31" fillId="0" borderId="8" xfId="0" applyNumberFormat="1" applyFont="1" applyBorder="1" applyAlignment="1" applyProtection="1">
      <alignment horizontal="center" vertical="center" wrapText="1"/>
      <protection locked="0"/>
    </xf>
    <xf numFmtId="0" fontId="38" fillId="0" borderId="19" xfId="0" applyFont="1" applyBorder="1" applyAlignment="1" applyProtection="1">
      <alignment horizontal="center" vertical="center"/>
      <protection locked="0"/>
    </xf>
    <xf numFmtId="0" fontId="13" fillId="22" borderId="53" xfId="0" applyFont="1" applyFill="1" applyBorder="1" applyAlignment="1" applyProtection="1">
      <alignment horizontal="center" vertical="center" wrapText="1"/>
      <protection locked="0"/>
    </xf>
    <xf numFmtId="0" fontId="13" fillId="22" borderId="28" xfId="0" applyFont="1" applyFill="1" applyBorder="1" applyAlignment="1" applyProtection="1">
      <alignment horizontal="center" vertical="center" wrapText="1"/>
      <protection locked="0"/>
    </xf>
    <xf numFmtId="0" fontId="13" fillId="22" borderId="33" xfId="0" applyFont="1" applyFill="1" applyBorder="1" applyAlignment="1" applyProtection="1">
      <alignment horizontal="center" vertical="center" wrapText="1"/>
      <protection locked="0"/>
    </xf>
    <xf numFmtId="0" fontId="38" fillId="22" borderId="0" xfId="0" applyFont="1" applyFill="1" applyProtection="1">
      <protection locked="0"/>
    </xf>
    <xf numFmtId="0" fontId="31" fillId="9" borderId="17" xfId="0" applyFont="1" applyFill="1" applyBorder="1" applyAlignment="1">
      <alignment horizontal="center" vertical="center" wrapText="1"/>
    </xf>
    <xf numFmtId="0" fontId="31" fillId="9" borderId="17" xfId="0" applyFont="1" applyFill="1" applyBorder="1" applyAlignment="1" applyProtection="1">
      <alignment horizontal="center" vertical="center" wrapText="1"/>
      <protection locked="0"/>
    </xf>
    <xf numFmtId="1" fontId="31" fillId="9" borderId="8" xfId="0" applyNumberFormat="1" applyFont="1" applyFill="1" applyBorder="1" applyAlignment="1">
      <alignment horizontal="center" vertical="center" wrapText="1"/>
    </xf>
    <xf numFmtId="0" fontId="31" fillId="0" borderId="35" xfId="0" applyFont="1" applyBorder="1" applyAlignment="1" applyProtection="1">
      <alignment horizontal="center" vertical="center" wrapText="1"/>
      <protection locked="0"/>
    </xf>
    <xf numFmtId="0" fontId="31" fillId="0" borderId="19" xfId="0" applyFont="1" applyBorder="1" applyAlignment="1" applyProtection="1">
      <alignment horizontal="center" vertical="center" wrapText="1"/>
      <protection locked="0"/>
    </xf>
    <xf numFmtId="0" fontId="38"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7" fillId="0" borderId="28" xfId="0" applyFont="1" applyBorder="1" applyAlignment="1">
      <alignment horizontal="left" vertical="center" wrapText="1"/>
    </xf>
    <xf numFmtId="0" fontId="47" fillId="0" borderId="28" xfId="0" applyFont="1" applyBorder="1" applyAlignment="1">
      <alignment horizontal="center" vertical="center" wrapText="1"/>
    </xf>
    <xf numFmtId="0" fontId="47" fillId="0" borderId="8" xfId="0" applyFont="1" applyBorder="1" applyAlignment="1">
      <alignment horizontal="left" vertical="center" wrapText="1"/>
    </xf>
    <xf numFmtId="0" fontId="47" fillId="0" borderId="8" xfId="0" applyFont="1" applyBorder="1" applyAlignment="1">
      <alignment horizontal="center" vertical="center" wrapText="1"/>
    </xf>
    <xf numFmtId="0" fontId="48" fillId="0" borderId="28" xfId="0" applyFont="1" applyBorder="1" applyAlignment="1">
      <alignment horizontal="left" vertical="center" wrapText="1"/>
    </xf>
    <xf numFmtId="0" fontId="48" fillId="0" borderId="28" xfId="0" applyFont="1" applyBorder="1" applyAlignment="1">
      <alignment vertical="center" wrapText="1"/>
    </xf>
    <xf numFmtId="0" fontId="48" fillId="0" borderId="29" xfId="0" applyFont="1" applyBorder="1" applyAlignment="1">
      <alignment vertical="center" wrapText="1"/>
    </xf>
    <xf numFmtId="0" fontId="48" fillId="0" borderId="8" xfId="0" applyFont="1" applyBorder="1" applyAlignment="1">
      <alignment horizontal="left" vertical="center" wrapText="1"/>
    </xf>
    <xf numFmtId="0" fontId="48" fillId="0" borderId="8" xfId="0" applyFont="1" applyBorder="1" applyAlignment="1">
      <alignment vertical="center" wrapText="1"/>
    </xf>
    <xf numFmtId="0" fontId="48" fillId="0" borderId="12" xfId="0" applyFont="1" applyBorder="1" applyAlignment="1">
      <alignment vertical="center" wrapText="1"/>
    </xf>
    <xf numFmtId="0" fontId="49" fillId="16" borderId="13" xfId="0" applyFont="1" applyFill="1" applyBorder="1" applyAlignment="1">
      <alignment horizontal="center" vertical="center" wrapText="1"/>
    </xf>
    <xf numFmtId="0" fontId="28" fillId="0" borderId="27" xfId="0" applyFont="1" applyBorder="1" applyAlignment="1">
      <alignment horizontal="center" vertical="center" wrapText="1"/>
    </xf>
    <xf numFmtId="0" fontId="28" fillId="0" borderId="11" xfId="0" applyFont="1" applyBorder="1" applyAlignment="1">
      <alignment horizontal="center" vertical="center" wrapText="1"/>
    </xf>
    <xf numFmtId="0" fontId="26"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50" fillId="23" borderId="58" xfId="0" applyFont="1" applyFill="1" applyBorder="1" applyAlignment="1">
      <alignment horizontal="center" vertical="center"/>
    </xf>
    <xf numFmtId="0" fontId="1" fillId="24" borderId="58" xfId="0" applyFont="1" applyFill="1" applyBorder="1" applyAlignment="1">
      <alignment vertical="center"/>
    </xf>
    <xf numFmtId="0" fontId="1" fillId="0" borderId="58" xfId="0" applyFont="1" applyBorder="1" applyAlignment="1">
      <alignment vertical="center"/>
    </xf>
    <xf numFmtId="0" fontId="31" fillId="0" borderId="14" xfId="0" applyFont="1" applyBorder="1" applyAlignment="1" applyProtection="1">
      <alignment horizontal="center" vertical="center" wrapText="1"/>
      <protection locked="0"/>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6"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4" fillId="0" borderId="3" xfId="0" applyFont="1" applyBorder="1" applyAlignment="1" applyProtection="1">
      <alignment horizontal="center" vertical="center"/>
      <protection locked="0"/>
    </xf>
    <xf numFmtId="0" fontId="11" fillId="0" borderId="0" xfId="0" applyFont="1" applyAlignment="1">
      <alignment horizontal="justify" vertical="center"/>
    </xf>
    <xf numFmtId="0" fontId="39" fillId="7" borderId="2" xfId="0" applyFont="1" applyFill="1" applyBorder="1" applyAlignment="1" applyProtection="1">
      <alignment horizontal="justify" vertical="center" wrapText="1"/>
      <protection locked="0"/>
    </xf>
    <xf numFmtId="0" fontId="35" fillId="9" borderId="0" xfId="0" applyFont="1" applyFill="1" applyAlignment="1">
      <alignment horizontal="justify" vertical="center" wrapText="1"/>
    </xf>
    <xf numFmtId="0" fontId="35" fillId="0" borderId="0" xfId="0" applyFont="1" applyAlignment="1">
      <alignment horizontal="justify" vertical="center" wrapText="1"/>
    </xf>
    <xf numFmtId="164" fontId="0" fillId="3" borderId="26" xfId="0" applyNumberFormat="1" applyFill="1" applyBorder="1" applyAlignment="1">
      <alignment horizontal="center" vertical="center"/>
    </xf>
    <xf numFmtId="0" fontId="53" fillId="11" borderId="25" xfId="0" applyFont="1" applyFill="1" applyBorder="1" applyAlignment="1">
      <alignment horizontal="left" vertical="center" wrapText="1"/>
    </xf>
    <xf numFmtId="0" fontId="53"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8"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2"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1" fillId="21"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1" fillId="9" borderId="12" xfId="0" applyFont="1" applyFill="1" applyBorder="1" applyAlignment="1" applyProtection="1">
      <alignment horizontal="left" vertical="center" wrapText="1"/>
      <protection locked="0"/>
    </xf>
    <xf numFmtId="0" fontId="31"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1" fillId="0" borderId="12" xfId="0" applyFont="1" applyBorder="1" applyAlignment="1" applyProtection="1">
      <alignment horizontal="left" vertical="center" wrapText="1"/>
      <protection locked="0"/>
    </xf>
    <xf numFmtId="0" fontId="41"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1" fillId="0" borderId="15" xfId="0" applyFont="1" applyBorder="1" applyAlignment="1" applyProtection="1">
      <alignment horizontal="left" vertical="center" wrapText="1"/>
      <protection locked="0"/>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9" fillId="0" borderId="51"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9" fillId="7" borderId="45" xfId="0" applyFont="1" applyFill="1" applyBorder="1" applyAlignment="1" applyProtection="1">
      <alignment horizontal="center" vertical="center" wrapText="1"/>
      <protection locked="0"/>
    </xf>
    <xf numFmtId="0" fontId="31" fillId="6" borderId="17" xfId="0" applyFont="1" applyFill="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vertical="center" wrapText="1"/>
    </xf>
    <xf numFmtId="0" fontId="54" fillId="0" borderId="0" xfId="0" applyFont="1" applyAlignment="1">
      <alignment vertical="center" wrapText="1"/>
    </xf>
    <xf numFmtId="0" fontId="39" fillId="7" borderId="4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35" fillId="6" borderId="59" xfId="0" applyFont="1" applyFill="1" applyBorder="1" applyAlignment="1">
      <alignment horizontal="justify" vertical="center" wrapText="1"/>
    </xf>
    <xf numFmtId="0" fontId="11" fillId="0" borderId="60" xfId="0" applyFont="1" applyBorder="1" applyAlignment="1">
      <alignment horizontal="justify" vertical="center" wrapText="1"/>
    </xf>
    <xf numFmtId="0" fontId="35" fillId="6" borderId="60" xfId="0" applyFont="1" applyFill="1" applyBorder="1" applyAlignment="1">
      <alignment horizontal="justify" vertical="center" wrapText="1"/>
    </xf>
    <xf numFmtId="0" fontId="31" fillId="6" borderId="8" xfId="0" applyFont="1" applyFill="1" applyBorder="1" applyAlignment="1">
      <alignment horizontal="left" vertical="center" wrapText="1"/>
    </xf>
    <xf numFmtId="0" fontId="35" fillId="6" borderId="60" xfId="0" applyFont="1" applyFill="1" applyBorder="1" applyAlignment="1">
      <alignment horizontal="left" vertical="center" wrapText="1"/>
    </xf>
    <xf numFmtId="0" fontId="11" fillId="0" borderId="61" xfId="0" applyFont="1" applyBorder="1" applyAlignment="1">
      <alignment horizontal="justify" vertical="center" wrapText="1"/>
    </xf>
    <xf numFmtId="0" fontId="4" fillId="6" borderId="28" xfId="0" applyFont="1" applyFill="1" applyBorder="1" applyAlignment="1">
      <alignment vertical="center" wrapText="1"/>
    </xf>
    <xf numFmtId="0" fontId="4" fillId="0" borderId="8" xfId="0" applyFont="1" applyBorder="1" applyAlignment="1">
      <alignment horizontal="center" vertical="center"/>
    </xf>
    <xf numFmtId="0" fontId="4" fillId="6" borderId="8" xfId="0" applyFont="1" applyFill="1" applyBorder="1" applyAlignment="1">
      <alignment vertical="center" wrapText="1"/>
    </xf>
    <xf numFmtId="1" fontId="31" fillId="9" borderId="17" xfId="0" applyNumberFormat="1" applyFont="1" applyFill="1" applyBorder="1" applyAlignment="1">
      <alignment horizontal="center" vertical="center" wrapText="1"/>
    </xf>
    <xf numFmtId="1" fontId="31" fillId="0" borderId="17" xfId="0" applyNumberFormat="1" applyFont="1" applyBorder="1" applyAlignment="1">
      <alignment horizontal="center" vertical="center" wrapText="1"/>
    </xf>
    <xf numFmtId="9" fontId="43" fillId="0" borderId="63" xfId="3" applyFont="1" applyFill="1" applyBorder="1" applyAlignment="1" applyProtection="1">
      <alignment horizontal="center" vertical="center" wrapText="1"/>
      <protection locked="0"/>
    </xf>
    <xf numFmtId="0" fontId="39" fillId="7" borderId="59" xfId="0" applyFont="1" applyFill="1" applyBorder="1" applyAlignment="1" applyProtection="1">
      <alignment horizontal="center" vertical="center" wrapText="1"/>
      <protection locked="0"/>
    </xf>
    <xf numFmtId="0" fontId="11" fillId="0" borderId="43" xfId="0" applyFont="1" applyBorder="1"/>
    <xf numFmtId="0" fontId="11" fillId="13" borderId="43" xfId="0" applyFont="1" applyFill="1" applyBorder="1" applyAlignment="1">
      <alignment horizontal="center" vertical="center"/>
    </xf>
    <xf numFmtId="0" fontId="51" fillId="0" borderId="44" xfId="0" applyFont="1" applyBorder="1" applyAlignment="1">
      <alignment vertical="center" wrapText="1"/>
    </xf>
    <xf numFmtId="0" fontId="11" fillId="13" borderId="11" xfId="0" applyFont="1" applyFill="1" applyBorder="1" applyAlignment="1">
      <alignment horizontal="center" vertical="center"/>
    </xf>
    <xf numFmtId="0" fontId="31" fillId="0" borderId="8" xfId="0" applyFont="1" applyBorder="1" applyAlignment="1" applyProtection="1">
      <alignment horizontal="justify" vertical="center" wrapText="1"/>
      <protection locked="0"/>
    </xf>
    <xf numFmtId="0" fontId="11" fillId="9" borderId="43" xfId="0" applyFont="1" applyFill="1" applyBorder="1"/>
    <xf numFmtId="0" fontId="4" fillId="6" borderId="11" xfId="0" applyFont="1" applyFill="1" applyBorder="1" applyAlignment="1">
      <alignment horizontal="center" vertical="center"/>
    </xf>
    <xf numFmtId="0" fontId="11" fillId="13" borderId="49" xfId="0" applyFont="1" applyFill="1" applyBorder="1" applyAlignment="1">
      <alignment horizontal="center" vertical="center"/>
    </xf>
    <xf numFmtId="0" fontId="15" fillId="0" borderId="10" xfId="0" applyFont="1" applyBorder="1"/>
    <xf numFmtId="0" fontId="19" fillId="0" borderId="7" xfId="0" applyFont="1" applyBorder="1" applyAlignment="1" applyProtection="1">
      <alignment vertical="center" wrapText="1"/>
      <protection locked="0"/>
    </xf>
    <xf numFmtId="0" fontId="31" fillId="5" borderId="23" xfId="0" applyFont="1" applyFill="1" applyBorder="1" applyAlignment="1">
      <alignment horizontal="justify" vertical="center" wrapText="1"/>
    </xf>
    <xf numFmtId="0" fontId="4" fillId="5" borderId="24" xfId="0" applyFont="1" applyFill="1" applyBorder="1" applyAlignment="1">
      <alignment vertical="center" wrapText="1"/>
    </xf>
    <xf numFmtId="0" fontId="15" fillId="15" borderId="43" xfId="0" applyFont="1" applyFill="1" applyBorder="1" applyAlignment="1">
      <alignment horizontal="center" vertical="center"/>
    </xf>
    <xf numFmtId="0" fontId="31" fillId="9" borderId="8" xfId="0" applyFont="1" applyFill="1" applyBorder="1" applyAlignment="1">
      <alignment horizontal="left" vertical="center" wrapText="1"/>
    </xf>
    <xf numFmtId="0" fontId="15" fillId="14" borderId="43" xfId="0" applyFont="1" applyFill="1" applyBorder="1" applyAlignment="1">
      <alignment horizontal="center" vertical="center"/>
    </xf>
    <xf numFmtId="0" fontId="16" fillId="0" borderId="0" xfId="0" applyFont="1" applyAlignment="1">
      <alignment horizontal="justify" vertical="justify" wrapText="1"/>
    </xf>
    <xf numFmtId="0" fontId="11" fillId="12" borderId="43" xfId="0" applyFont="1" applyFill="1" applyBorder="1" applyAlignment="1">
      <alignment horizontal="center" vertical="center"/>
    </xf>
    <xf numFmtId="0" fontId="31" fillId="5" borderId="17" xfId="0" applyFont="1" applyFill="1" applyBorder="1" applyAlignment="1">
      <alignment horizontal="justify" vertical="center" wrapText="1"/>
    </xf>
    <xf numFmtId="0" fontId="11" fillId="12" borderId="49" xfId="0" applyFont="1" applyFill="1" applyBorder="1" applyAlignment="1">
      <alignment horizontal="center" vertical="center"/>
    </xf>
    <xf numFmtId="0" fontId="11" fillId="0" borderId="0" xfId="0" applyFont="1" applyAlignment="1">
      <alignment wrapText="1"/>
    </xf>
    <xf numFmtId="0" fontId="4" fillId="0" borderId="14" xfId="0" applyFont="1" applyBorder="1" applyAlignment="1">
      <alignment horizontal="justify" vertical="center" wrapText="1"/>
    </xf>
    <xf numFmtId="0" fontId="51" fillId="0" borderId="5" xfId="0" applyFont="1" applyBorder="1" applyAlignment="1">
      <alignment vertical="center" wrapText="1"/>
    </xf>
    <xf numFmtId="0" fontId="51" fillId="0" borderId="5" xfId="0" applyFont="1" applyBorder="1" applyAlignment="1">
      <alignment wrapText="1"/>
    </xf>
    <xf numFmtId="0" fontId="51" fillId="0" borderId="50" xfId="0" applyFont="1" applyBorder="1" applyAlignment="1">
      <alignment wrapText="1"/>
    </xf>
    <xf numFmtId="0" fontId="4" fillId="9" borderId="8" xfId="0" applyFont="1" applyFill="1" applyBorder="1" applyAlignment="1">
      <alignment horizontal="justify" vertical="center" wrapText="1"/>
    </xf>
    <xf numFmtId="0" fontId="10" fillId="0" borderId="65" xfId="0" applyFont="1" applyBorder="1" applyAlignment="1">
      <alignment wrapText="1"/>
    </xf>
    <xf numFmtId="0" fontId="31" fillId="0" borderId="8" xfId="0" applyFont="1" applyBorder="1" applyAlignment="1">
      <alignment horizontal="left" vertical="center" wrapText="1"/>
    </xf>
    <xf numFmtId="0" fontId="11" fillId="0" borderId="60" xfId="0" applyFont="1" applyBorder="1" applyAlignment="1">
      <alignment horizontal="left" vertical="center" wrapText="1"/>
    </xf>
    <xf numFmtId="0" fontId="4" fillId="6" borderId="23" xfId="0" applyFont="1" applyFill="1" applyBorder="1" applyAlignment="1">
      <alignment horizontal="left" vertical="center" wrapText="1"/>
    </xf>
    <xf numFmtId="0" fontId="4" fillId="0" borderId="8" xfId="0" applyFont="1" applyBorder="1" applyAlignment="1">
      <alignment horizontal="left" vertical="center" wrapText="1"/>
    </xf>
    <xf numFmtId="0" fontId="4" fillId="6" borderId="8" xfId="0" applyFont="1" applyFill="1" applyBorder="1" applyAlignment="1">
      <alignment horizontal="left" vertical="center" wrapText="1"/>
    </xf>
    <xf numFmtId="0" fontId="31" fillId="0" borderId="14" xfId="0" applyFont="1" applyBorder="1" applyAlignment="1">
      <alignment horizontal="left" vertical="center" wrapText="1"/>
    </xf>
    <xf numFmtId="0" fontId="57" fillId="0" borderId="0" xfId="0" applyFont="1"/>
    <xf numFmtId="0" fontId="27" fillId="37" borderId="8" xfId="0" applyFont="1" applyFill="1" applyBorder="1" applyAlignment="1">
      <alignment horizontal="left" vertical="center" wrapText="1"/>
    </xf>
    <xf numFmtId="0" fontId="27" fillId="38" borderId="14" xfId="0" applyFont="1" applyFill="1" applyBorder="1" applyAlignment="1">
      <alignment horizontal="left" vertical="center" wrapText="1"/>
    </xf>
    <xf numFmtId="0" fontId="27" fillId="36" borderId="11" xfId="0" applyFont="1" applyFill="1" applyBorder="1" applyAlignment="1">
      <alignment horizontal="center" vertical="center"/>
    </xf>
    <xf numFmtId="0" fontId="27" fillId="0" borderId="11" xfId="0" applyFont="1" applyBorder="1" applyAlignment="1">
      <alignment horizontal="center" vertical="center"/>
    </xf>
    <xf numFmtId="0" fontId="27" fillId="0" borderId="13" xfId="0" applyFont="1" applyBorder="1" applyAlignment="1">
      <alignment horizontal="center" vertical="center"/>
    </xf>
    <xf numFmtId="0" fontId="17" fillId="7" borderId="7" xfId="0" applyFont="1" applyFill="1" applyBorder="1" applyAlignment="1" applyProtection="1">
      <alignment horizontal="center" vertical="center" wrapText="1"/>
      <protection locked="0"/>
    </xf>
    <xf numFmtId="0" fontId="59" fillId="0" borderId="8" xfId="0" applyFont="1" applyBorder="1" applyAlignment="1">
      <alignment horizontal="left" vertical="center" wrapText="1"/>
    </xf>
    <xf numFmtId="0" fontId="4" fillId="0" borderId="0" xfId="0" applyFont="1" applyAlignment="1">
      <alignment horizontal="justify" vertical="center" wrapText="1"/>
    </xf>
    <xf numFmtId="0" fontId="31" fillId="0" borderId="0" xfId="0" applyFont="1" applyAlignment="1">
      <alignment horizontal="justify" vertical="center" wrapText="1"/>
    </xf>
    <xf numFmtId="0" fontId="37" fillId="9" borderId="44" xfId="0" applyFont="1" applyFill="1" applyBorder="1" applyAlignment="1">
      <alignment vertical="center" wrapText="1"/>
    </xf>
    <xf numFmtId="0" fontId="56" fillId="9" borderId="0" xfId="0" applyFont="1" applyFill="1" applyAlignment="1">
      <alignment wrapText="1"/>
    </xf>
    <xf numFmtId="0" fontId="62" fillId="9" borderId="44" xfId="0" applyFont="1" applyFill="1" applyBorder="1" applyAlignment="1">
      <alignment vertical="center" wrapText="1"/>
    </xf>
    <xf numFmtId="0" fontId="62" fillId="9" borderId="12" xfId="0" applyFont="1" applyFill="1" applyBorder="1" applyAlignment="1">
      <alignment horizontal="justify" vertical="center" wrapText="1"/>
    </xf>
    <xf numFmtId="0" fontId="62" fillId="9" borderId="15" xfId="0" applyFont="1" applyFill="1" applyBorder="1" applyAlignment="1">
      <alignment horizontal="justify" vertical="center" wrapText="1"/>
    </xf>
    <xf numFmtId="0" fontId="11" fillId="9" borderId="0" xfId="0" applyFont="1" applyFill="1" applyAlignment="1">
      <alignment horizontal="center" vertical="center"/>
    </xf>
    <xf numFmtId="0" fontId="11" fillId="9" borderId="0" xfId="0" applyFont="1" applyFill="1" applyAlignment="1">
      <alignment vertical="center" wrapText="1"/>
    </xf>
    <xf numFmtId="0" fontId="5" fillId="5" borderId="8" xfId="0" applyFont="1" applyFill="1" applyBorder="1" applyAlignment="1">
      <alignment horizontal="center" vertical="center" wrapText="1"/>
    </xf>
    <xf numFmtId="0" fontId="40" fillId="6" borderId="8" xfId="0" applyFont="1" applyFill="1" applyBorder="1" applyAlignment="1">
      <alignment horizontal="justify" vertical="center" wrapText="1"/>
    </xf>
    <xf numFmtId="0" fontId="31" fillId="25" borderId="8" xfId="0" applyFont="1" applyFill="1" applyBorder="1" applyAlignment="1">
      <alignment horizontal="justify" vertical="center" wrapText="1"/>
    </xf>
    <xf numFmtId="0" fontId="10" fillId="39" borderId="23" xfId="0" applyFont="1" applyFill="1" applyBorder="1" applyAlignment="1">
      <alignment horizontal="center" vertical="center" wrapText="1"/>
    </xf>
    <xf numFmtId="0" fontId="10" fillId="39" borderId="14" xfId="0" applyFont="1" applyFill="1" applyBorder="1" applyAlignment="1">
      <alignment horizontal="center" vertical="center" wrapText="1"/>
    </xf>
    <xf numFmtId="0" fontId="13" fillId="39" borderId="14" xfId="0" applyFont="1" applyFill="1" applyBorder="1" applyAlignment="1">
      <alignment horizontal="center" vertical="center"/>
    </xf>
    <xf numFmtId="0" fontId="68" fillId="41" borderId="14" xfId="0" applyFont="1" applyFill="1" applyBorder="1" applyAlignment="1">
      <alignment horizontal="center" vertical="center" wrapText="1"/>
    </xf>
    <xf numFmtId="0" fontId="13" fillId="41" borderId="14" xfId="0" applyFont="1" applyFill="1" applyBorder="1" applyAlignment="1">
      <alignment horizontal="center" vertical="center" wrapText="1"/>
    </xf>
    <xf numFmtId="0" fontId="17" fillId="42" borderId="14" xfId="0" applyFont="1" applyFill="1" applyBorder="1" applyAlignment="1">
      <alignment horizontal="center" vertical="center" wrapText="1"/>
    </xf>
    <xf numFmtId="0" fontId="10" fillId="42" borderId="14" xfId="0" applyFont="1" applyFill="1" applyBorder="1" applyAlignment="1">
      <alignment horizontal="center" vertical="center" wrapText="1"/>
    </xf>
    <xf numFmtId="0" fontId="13" fillId="42" borderId="14" xfId="0" applyFont="1" applyFill="1" applyBorder="1" applyAlignment="1">
      <alignment horizontal="center" vertical="center" wrapText="1"/>
    </xf>
    <xf numFmtId="0" fontId="69" fillId="46" borderId="14" xfId="0" applyFont="1" applyFill="1" applyBorder="1" applyAlignment="1">
      <alignment horizontal="center" vertical="center" wrapText="1"/>
    </xf>
    <xf numFmtId="0" fontId="69" fillId="44" borderId="14" xfId="0" applyFont="1" applyFill="1" applyBorder="1" applyAlignment="1">
      <alignment horizontal="center" vertical="center" wrapText="1"/>
    </xf>
    <xf numFmtId="0" fontId="10" fillId="45" borderId="14" xfId="0" applyFont="1" applyFill="1" applyBorder="1" applyAlignment="1">
      <alignment horizontal="center" vertical="center" wrapText="1"/>
    </xf>
    <xf numFmtId="0" fontId="38" fillId="0" borderId="28" xfId="0" applyFont="1" applyBorder="1" applyAlignment="1" applyProtection="1">
      <alignment horizontal="center" vertical="center" wrapText="1"/>
      <protection locked="0"/>
    </xf>
    <xf numFmtId="0" fontId="38" fillId="0" borderId="28" xfId="0" applyFont="1" applyBorder="1" applyAlignment="1" applyProtection="1">
      <alignment vertical="center" wrapText="1"/>
      <protection locked="0"/>
    </xf>
    <xf numFmtId="14" fontId="38" fillId="0" borderId="28" xfId="0" applyNumberFormat="1" applyFont="1" applyBorder="1" applyAlignment="1" applyProtection="1">
      <alignment vertical="center" wrapText="1"/>
      <protection locked="0"/>
    </xf>
    <xf numFmtId="1" fontId="38" fillId="0" borderId="28" xfId="0" applyNumberFormat="1" applyFont="1" applyBorder="1" applyAlignment="1" applyProtection="1">
      <alignment horizontal="center" vertical="center" wrapText="1"/>
      <protection locked="0"/>
    </xf>
    <xf numFmtId="1" fontId="38"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8" fillId="0" borderId="28" xfId="0" applyNumberFormat="1" applyFont="1" applyBorder="1" applyAlignment="1" applyProtection="1">
      <alignment horizontal="center" vertical="center" wrapText="1"/>
      <protection locked="0"/>
    </xf>
    <xf numFmtId="0" fontId="38" fillId="0" borderId="28" xfId="0" applyFont="1" applyBorder="1" applyAlignment="1" applyProtection="1">
      <alignment horizontal="left" vertical="center" wrapText="1"/>
      <protection locked="0"/>
    </xf>
    <xf numFmtId="0" fontId="38" fillId="0" borderId="8" xfId="0" applyFont="1" applyBorder="1" applyAlignment="1" applyProtection="1">
      <alignment horizontal="center" vertical="center" wrapText="1"/>
      <protection locked="0"/>
    </xf>
    <xf numFmtId="0" fontId="38" fillId="0" borderId="8" xfId="0" applyFont="1" applyBorder="1" applyAlignment="1" applyProtection="1">
      <alignment vertical="center" wrapText="1"/>
      <protection locked="0"/>
    </xf>
    <xf numFmtId="14" fontId="38" fillId="0" borderId="8" xfId="0" applyNumberFormat="1" applyFont="1" applyBorder="1" applyAlignment="1" applyProtection="1">
      <alignment vertical="center" wrapText="1"/>
      <protection locked="0"/>
    </xf>
    <xf numFmtId="1" fontId="38" fillId="0" borderId="8" xfId="0" applyNumberFormat="1" applyFont="1" applyBorder="1" applyAlignment="1" applyProtection="1">
      <alignment horizontal="center" vertical="center" wrapText="1"/>
      <protection locked="0"/>
    </xf>
    <xf numFmtId="1" fontId="38"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8" fillId="0" borderId="8" xfId="0" applyNumberFormat="1" applyFont="1" applyBorder="1" applyAlignment="1" applyProtection="1">
      <alignment horizontal="center" vertical="center" wrapText="1"/>
      <protection locked="0"/>
    </xf>
    <xf numFmtId="0" fontId="38" fillId="0" borderId="8" xfId="0" applyFont="1" applyBorder="1" applyAlignment="1" applyProtection="1">
      <alignment horizontal="left" vertical="center" wrapText="1"/>
      <protection locked="0"/>
    </xf>
    <xf numFmtId="0" fontId="3" fillId="2" borderId="22"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3" fillId="0" borderId="2" xfId="0" applyFont="1" applyBorder="1" applyAlignment="1">
      <alignment horizontal="center" vertical="center" wrapText="1"/>
    </xf>
    <xf numFmtId="0" fontId="70" fillId="29" borderId="0" xfId="4" applyFont="1" applyFill="1" applyAlignment="1">
      <alignment horizontal="center" vertical="center"/>
    </xf>
    <xf numFmtId="0" fontId="31" fillId="5" borderId="23" xfId="0" applyFont="1" applyFill="1" applyBorder="1" applyAlignment="1">
      <alignment vertical="center" wrapText="1"/>
    </xf>
    <xf numFmtId="0" fontId="31" fillId="17" borderId="12" xfId="0" applyFont="1" applyFill="1" applyBorder="1" applyAlignment="1">
      <alignment vertical="center" wrapText="1"/>
    </xf>
    <xf numFmtId="0" fontId="15" fillId="0" borderId="19" xfId="0" applyFont="1" applyBorder="1" applyAlignment="1">
      <alignment horizontal="justify" vertical="center" wrapText="1"/>
    </xf>
    <xf numFmtId="0" fontId="35" fillId="0" borderId="19" xfId="0" applyFont="1" applyBorder="1" applyAlignment="1">
      <alignment horizontal="justify" vertical="center" wrapText="1"/>
    </xf>
    <xf numFmtId="0" fontId="31" fillId="0" borderId="8" xfId="0" applyFont="1" applyBorder="1" applyAlignment="1" applyProtection="1">
      <alignment horizontal="center" vertical="center"/>
      <protection locked="0"/>
    </xf>
    <xf numFmtId="0" fontId="72" fillId="0" borderId="12" xfId="0" applyFont="1" applyBorder="1" applyAlignment="1" applyProtection="1">
      <alignment horizontal="left" vertical="center" wrapText="1"/>
      <protection locked="0"/>
    </xf>
    <xf numFmtId="0" fontId="72" fillId="0" borderId="38" xfId="0" applyFont="1" applyBorder="1" applyAlignment="1" applyProtection="1">
      <alignment horizontal="left" vertical="center" wrapText="1"/>
      <protection locked="0"/>
    </xf>
    <xf numFmtId="0" fontId="31" fillId="0" borderId="14" xfId="0" applyFont="1" applyBorder="1" applyAlignment="1" applyProtection="1">
      <alignment horizontal="center" vertical="center"/>
      <protection locked="0"/>
    </xf>
    <xf numFmtId="0" fontId="72"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wrapText="1"/>
      <protection locked="0"/>
    </xf>
    <xf numFmtId="0" fontId="11" fillId="0" borderId="57" xfId="0" applyFont="1" applyBorder="1" applyAlignment="1">
      <alignment horizontal="justify" vertical="center" wrapText="1"/>
    </xf>
    <xf numFmtId="0" fontId="11" fillId="5" borderId="57" xfId="0" applyFont="1" applyFill="1" applyBorder="1" applyAlignment="1">
      <alignment horizontal="justify" vertical="center" wrapText="1"/>
    </xf>
    <xf numFmtId="0" fontId="39" fillId="7" borderId="3" xfId="0" applyFont="1" applyFill="1" applyBorder="1" applyAlignment="1" applyProtection="1">
      <alignment horizontal="center" vertical="center" wrapText="1"/>
      <protection locked="0"/>
    </xf>
    <xf numFmtId="0" fontId="58" fillId="0" borderId="57" xfId="0" applyFont="1" applyBorder="1" applyAlignment="1">
      <alignment vertical="center" wrapText="1"/>
    </xf>
    <xf numFmtId="0" fontId="57" fillId="0" borderId="57" xfId="0" applyFont="1" applyBorder="1" applyAlignment="1">
      <alignment vertical="center" wrapText="1"/>
    </xf>
    <xf numFmtId="0" fontId="5" fillId="5" borderId="23" xfId="0" applyFont="1" applyFill="1" applyBorder="1" applyAlignment="1">
      <alignment horizontal="center" vertical="center" wrapText="1"/>
    </xf>
    <xf numFmtId="0" fontId="31" fillId="5" borderId="24" xfId="0" applyFont="1" applyFill="1" applyBorder="1" applyAlignment="1">
      <alignment horizontal="left" vertical="center" wrapText="1"/>
    </xf>
    <xf numFmtId="0" fontId="39" fillId="7" borderId="1" xfId="0" applyFont="1" applyFill="1" applyBorder="1" applyAlignment="1" applyProtection="1">
      <alignment horizontal="center" vertical="center" wrapText="1"/>
      <protection locked="0"/>
    </xf>
    <xf numFmtId="0" fontId="3" fillId="7" borderId="8" xfId="0" applyFont="1" applyFill="1" applyBorder="1" applyAlignment="1">
      <alignment horizontal="center" vertical="center"/>
    </xf>
    <xf numFmtId="0" fontId="3" fillId="7" borderId="8" xfId="0" applyFont="1" applyFill="1" applyBorder="1" applyAlignment="1" applyProtection="1">
      <alignment horizontal="center" vertical="center" wrapText="1"/>
      <protection locked="0"/>
    </xf>
    <xf numFmtId="0" fontId="3" fillId="7" borderId="11" xfId="0" applyFont="1" applyFill="1" applyBorder="1" applyAlignment="1">
      <alignment horizontal="center" vertical="center"/>
    </xf>
    <xf numFmtId="0" fontId="3" fillId="7" borderId="12" xfId="0" applyFont="1" applyFill="1" applyBorder="1" applyAlignment="1" applyProtection="1">
      <alignment horizontal="center" vertical="center" wrapText="1"/>
      <protection locked="0"/>
    </xf>
    <xf numFmtId="0" fontId="0" fillId="35" borderId="64" xfId="0" applyFill="1" applyBorder="1" applyAlignment="1">
      <alignment horizontal="center" vertical="center"/>
    </xf>
    <xf numFmtId="0" fontId="71" fillId="29" borderId="0" xfId="4" applyFont="1" applyFill="1" applyAlignment="1" applyProtection="1">
      <alignment horizontal="center" vertical="center" wrapText="1"/>
      <protection locked="0"/>
    </xf>
    <xf numFmtId="0" fontId="71" fillId="30" borderId="0" xfId="4" quotePrefix="1" applyFont="1" applyFill="1" applyAlignment="1" applyProtection="1">
      <alignment horizontal="center" vertical="center"/>
      <protection locked="0"/>
    </xf>
    <xf numFmtId="0" fontId="71" fillId="30" borderId="0" xfId="4" quotePrefix="1" applyFont="1" applyFill="1" applyAlignment="1">
      <alignment horizontal="center" vertical="center"/>
    </xf>
    <xf numFmtId="0" fontId="3" fillId="2" borderId="17"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53" fillId="11" borderId="17" xfId="0" applyFont="1" applyFill="1" applyBorder="1" applyAlignment="1">
      <alignment horizontal="center" vertical="center" wrapText="1"/>
    </xf>
    <xf numFmtId="0" fontId="53" fillId="11"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6" borderId="54" xfId="0" applyFont="1" applyFill="1" applyBorder="1" applyAlignment="1">
      <alignment horizontal="left" vertical="center" wrapText="1"/>
    </xf>
    <xf numFmtId="0" fontId="4" fillId="0" borderId="17" xfId="0" applyFont="1" applyBorder="1" applyAlignment="1">
      <alignment horizontal="left" vertical="center" wrapText="1"/>
    </xf>
    <xf numFmtId="0" fontId="4" fillId="6" borderId="17" xfId="0" applyFont="1" applyFill="1" applyBorder="1" applyAlignment="1">
      <alignment horizontal="left" vertical="center" wrapText="1"/>
    </xf>
    <xf numFmtId="0" fontId="31" fillId="0" borderId="17" xfId="0" applyFont="1" applyBorder="1" applyAlignment="1">
      <alignment horizontal="left" vertical="center" wrapText="1"/>
    </xf>
    <xf numFmtId="0" fontId="31" fillId="5" borderId="17" xfId="0" applyFont="1" applyFill="1" applyBorder="1" applyAlignment="1">
      <alignment vertical="center" wrapText="1"/>
    </xf>
    <xf numFmtId="0" fontId="31" fillId="0" borderId="17" xfId="0" applyFont="1" applyBorder="1" applyAlignment="1">
      <alignment vertical="center" wrapText="1"/>
    </xf>
    <xf numFmtId="0" fontId="31" fillId="0" borderId="17" xfId="0" applyFont="1" applyBorder="1" applyAlignment="1">
      <alignment horizontal="justify" vertical="center" wrapText="1"/>
    </xf>
    <xf numFmtId="0" fontId="31" fillId="9" borderId="17" xfId="0" applyFont="1" applyFill="1" applyBorder="1" applyAlignment="1">
      <alignment horizontal="justify" vertical="center" wrapText="1"/>
    </xf>
    <xf numFmtId="0" fontId="31" fillId="17" borderId="17" xfId="0" applyFont="1" applyFill="1" applyBorder="1" applyAlignment="1">
      <alignment vertical="center" wrapText="1"/>
    </xf>
    <xf numFmtId="0" fontId="5" fillId="9" borderId="17" xfId="0" applyFont="1" applyFill="1" applyBorder="1" applyAlignment="1">
      <alignment horizontal="justify" vertical="center" wrapText="1"/>
    </xf>
    <xf numFmtId="0" fontId="31" fillId="9" borderId="17" xfId="0" applyFont="1" applyFill="1" applyBorder="1" applyAlignment="1">
      <alignment horizontal="justify" vertical="center"/>
    </xf>
    <xf numFmtId="0" fontId="31" fillId="5" borderId="54" xfId="0" applyFont="1" applyFill="1" applyBorder="1" applyAlignment="1">
      <alignment vertical="center" wrapText="1"/>
    </xf>
    <xf numFmtId="0" fontId="40" fillId="5" borderId="17" xfId="0" applyFont="1" applyFill="1" applyBorder="1" applyAlignment="1">
      <alignment horizontal="justify" vertical="center" wrapText="1"/>
    </xf>
    <xf numFmtId="0" fontId="40" fillId="6" borderId="17" xfId="0" applyFont="1" applyFill="1" applyBorder="1" applyAlignment="1">
      <alignment horizontal="justify" vertical="center" wrapText="1"/>
    </xf>
    <xf numFmtId="0" fontId="31" fillId="25" borderId="17" xfId="0" applyFont="1" applyFill="1" applyBorder="1" applyAlignment="1">
      <alignment horizontal="justify" vertical="center" wrapText="1"/>
    </xf>
    <xf numFmtId="0" fontId="4" fillId="9" borderId="17" xfId="0" applyFont="1" applyFill="1" applyBorder="1" applyAlignment="1">
      <alignment horizontal="justify" vertical="center" wrapText="1"/>
    </xf>
    <xf numFmtId="0" fontId="31" fillId="17" borderId="17" xfId="0" applyFont="1" applyFill="1" applyBorder="1" applyAlignment="1">
      <alignment horizontal="justify" vertical="center" wrapText="1"/>
    </xf>
    <xf numFmtId="0" fontId="4" fillId="0" borderId="17" xfId="0" applyFont="1" applyBorder="1" applyAlignment="1">
      <alignment horizontal="justify" vertical="center" wrapText="1"/>
    </xf>
    <xf numFmtId="0" fontId="41" fillId="5" borderId="17" xfId="0" applyFont="1" applyFill="1" applyBorder="1" applyAlignment="1">
      <alignment horizontal="justify" vertical="center" wrapText="1"/>
    </xf>
    <xf numFmtId="0" fontId="31" fillId="9" borderId="17" xfId="0" applyFont="1" applyFill="1" applyBorder="1" applyAlignment="1">
      <alignment vertical="center" wrapText="1"/>
    </xf>
    <xf numFmtId="0" fontId="31" fillId="5" borderId="31" xfId="0" applyFont="1" applyFill="1" applyBorder="1" applyAlignment="1">
      <alignment horizontal="justify" vertical="center" wrapText="1"/>
    </xf>
    <xf numFmtId="0" fontId="31" fillId="5" borderId="54" xfId="0" applyFont="1" applyFill="1" applyBorder="1" applyAlignment="1">
      <alignment horizontal="justify" vertical="center" wrapText="1"/>
    </xf>
    <xf numFmtId="0" fontId="4" fillId="6" borderId="31" xfId="0" applyFont="1" applyFill="1" applyBorder="1" applyAlignment="1">
      <alignment vertical="center" wrapText="1"/>
    </xf>
    <xf numFmtId="0" fontId="4" fillId="6" borderId="17" xfId="0" applyFont="1" applyFill="1" applyBorder="1" applyAlignment="1">
      <alignment vertical="center" wrapText="1"/>
    </xf>
    <xf numFmtId="0" fontId="27" fillId="37" borderId="17" xfId="0" applyFont="1" applyFill="1" applyBorder="1" applyAlignment="1">
      <alignment horizontal="left" vertical="center" wrapText="1"/>
    </xf>
    <xf numFmtId="0" fontId="59" fillId="0" borderId="17" xfId="0" applyFont="1" applyBorder="1" applyAlignment="1">
      <alignment horizontal="left" vertical="center" wrapText="1"/>
    </xf>
    <xf numFmtId="0" fontId="27" fillId="38" borderId="17" xfId="0" applyFont="1" applyFill="1" applyBorder="1" applyAlignment="1">
      <alignment horizontal="left" vertical="center" wrapText="1"/>
    </xf>
    <xf numFmtId="0" fontId="31" fillId="9" borderId="17" xfId="0" applyFont="1" applyFill="1" applyBorder="1" applyAlignment="1">
      <alignment horizontal="left" vertical="center" wrapText="1"/>
    </xf>
    <xf numFmtId="0" fontId="0" fillId="0" borderId="8" xfId="0" applyBorder="1" applyAlignment="1">
      <alignment vertical="center"/>
    </xf>
    <xf numFmtId="1" fontId="0" fillId="0" borderId="8" xfId="0" applyNumberFormat="1" applyBorder="1" applyAlignment="1">
      <alignment vertical="center"/>
    </xf>
    <xf numFmtId="14" fontId="0" fillId="0" borderId="8" xfId="0" applyNumberFormat="1" applyBorder="1" applyAlignment="1">
      <alignment vertical="center"/>
    </xf>
    <xf numFmtId="0" fontId="73" fillId="9" borderId="44" xfId="0" applyFont="1" applyFill="1" applyBorder="1" applyAlignment="1">
      <alignment vertical="center" wrapText="1"/>
    </xf>
    <xf numFmtId="0" fontId="62" fillId="9" borderId="12" xfId="0" applyFont="1" applyFill="1" applyBorder="1" applyAlignment="1">
      <alignment horizontal="justify" vertical="top" wrapText="1"/>
    </xf>
    <xf numFmtId="0" fontId="11" fillId="9" borderId="0" xfId="0" applyFont="1" applyFill="1" applyAlignment="1">
      <alignment horizontal="justify" vertical="center" wrapText="1"/>
    </xf>
    <xf numFmtId="0" fontId="74" fillId="9" borderId="57" xfId="0" applyFont="1" applyFill="1" applyBorder="1" applyAlignment="1">
      <alignment vertical="center" wrapText="1"/>
    </xf>
    <xf numFmtId="0" fontId="74" fillId="0" borderId="57" xfId="0" applyFont="1" applyBorder="1" applyAlignment="1">
      <alignment vertical="center" wrapText="1"/>
    </xf>
    <xf numFmtId="0" fontId="4" fillId="0" borderId="0" xfId="0" applyFont="1" applyAlignment="1" applyProtection="1">
      <alignment vertical="center" wrapText="1"/>
      <protection locked="0"/>
    </xf>
    <xf numFmtId="0" fontId="39" fillId="7" borderId="18" xfId="0" applyFont="1" applyFill="1" applyBorder="1" applyAlignment="1" applyProtection="1">
      <alignment horizontal="center" vertical="center" wrapText="1"/>
      <protection locked="0"/>
    </xf>
    <xf numFmtId="0" fontId="0" fillId="0" borderId="11" xfId="0" applyBorder="1" applyAlignment="1">
      <alignment horizontal="center" vertical="center"/>
    </xf>
    <xf numFmtId="0" fontId="0" fillId="0" borderId="12" xfId="0" applyBorder="1" applyAlignment="1" applyProtection="1">
      <alignment vertical="center" wrapText="1"/>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20" fillId="31" borderId="6" xfId="0" applyFont="1" applyFill="1" applyBorder="1" applyAlignment="1">
      <alignment horizontal="center" vertical="justify" wrapText="1"/>
    </xf>
    <xf numFmtId="0" fontId="20" fillId="33"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32" borderId="6" xfId="0" applyFont="1" applyFill="1" applyBorder="1" applyAlignment="1">
      <alignment horizontal="center" vertical="justify" wrapText="1"/>
    </xf>
    <xf numFmtId="0" fontId="10" fillId="0" borderId="8" xfId="0" applyFont="1" applyBorder="1" applyAlignment="1">
      <alignment horizontal="left" vertical="center" wrapText="1"/>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4" fillId="0" borderId="5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lignment horizontal="center" vertical="center" wrapText="1"/>
    </xf>
    <xf numFmtId="0" fontId="3" fillId="0" borderId="50" xfId="0" applyFont="1" applyBorder="1" applyAlignment="1">
      <alignment horizontal="center" vertical="center" wrapText="1"/>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55" fillId="7" borderId="1" xfId="0" applyFont="1" applyFill="1" applyBorder="1" applyAlignment="1" applyProtection="1">
      <alignment horizontal="center" vertical="center" wrapText="1"/>
      <protection locked="0"/>
    </xf>
    <xf numFmtId="0" fontId="55" fillId="7" borderId="3" xfId="0" applyFont="1" applyFill="1" applyBorder="1" applyAlignment="1" applyProtection="1">
      <alignment horizontal="center" vertical="center" wrapText="1"/>
      <protection locked="0"/>
    </xf>
    <xf numFmtId="0" fontId="55" fillId="7" borderId="2" xfId="0" applyFont="1" applyFill="1" applyBorder="1" applyAlignment="1" applyProtection="1">
      <alignment horizontal="center" vertical="center" wrapText="1"/>
      <protection locked="0"/>
    </xf>
    <xf numFmtId="0" fontId="19" fillId="7" borderId="22" xfId="0" applyFont="1" applyFill="1" applyBorder="1" applyAlignment="1" applyProtection="1">
      <alignment horizontal="center" vertical="center" wrapText="1"/>
      <protection locked="0"/>
    </xf>
    <xf numFmtId="0" fontId="19" fillId="7" borderId="23" xfId="0" applyFont="1" applyFill="1" applyBorder="1" applyAlignment="1" applyProtection="1">
      <alignment horizontal="center" vertical="center" wrapText="1"/>
      <protection locked="0"/>
    </xf>
    <xf numFmtId="0" fontId="19" fillId="7" borderId="24" xfId="0" applyFont="1" applyFill="1" applyBorder="1" applyAlignment="1" applyProtection="1">
      <alignment horizontal="center" vertical="center" wrapText="1"/>
      <protection locked="0"/>
    </xf>
    <xf numFmtId="0" fontId="10" fillId="34" borderId="32" xfId="0" applyFont="1" applyFill="1" applyBorder="1" applyAlignment="1">
      <alignment horizontal="center" vertical="center"/>
    </xf>
    <xf numFmtId="0" fontId="10" fillId="34" borderId="0" xfId="0" applyFont="1" applyFill="1" applyAlignment="1">
      <alignment horizontal="center" vertical="center"/>
    </xf>
    <xf numFmtId="0" fontId="10" fillId="6" borderId="0" xfId="0" applyFont="1" applyFill="1" applyAlignment="1">
      <alignment horizontal="center" vertical="center"/>
    </xf>
    <xf numFmtId="0" fontId="10" fillId="28" borderId="55" xfId="0" applyFont="1" applyFill="1" applyBorder="1" applyAlignment="1">
      <alignment horizontal="center" vertical="center"/>
    </xf>
    <xf numFmtId="0" fontId="10" fillId="3" borderId="32" xfId="0" applyFont="1" applyFill="1" applyBorder="1" applyAlignment="1">
      <alignment horizontal="center" vertical="center"/>
    </xf>
    <xf numFmtId="0" fontId="10" fillId="3" borderId="0" xfId="0" applyFont="1" applyFill="1" applyAlignment="1">
      <alignment horizontal="center" vertical="center"/>
    </xf>
    <xf numFmtId="0" fontId="10" fillId="3" borderId="67" xfId="0" applyFont="1" applyFill="1" applyBorder="1" applyAlignment="1">
      <alignment horizontal="center" vertical="center"/>
    </xf>
    <xf numFmtId="0" fontId="10" fillId="26" borderId="53" xfId="0" applyFont="1" applyFill="1" applyBorder="1" applyAlignment="1">
      <alignment horizontal="center" vertical="center"/>
    </xf>
    <xf numFmtId="0" fontId="10" fillId="26" borderId="55" xfId="0" applyFont="1" applyFill="1" applyBorder="1" applyAlignment="1">
      <alignment horizontal="center" vertical="center"/>
    </xf>
    <xf numFmtId="0" fontId="10" fillId="28" borderId="0" xfId="0" applyFont="1" applyFill="1" applyAlignment="1">
      <alignment horizontal="center" vertical="center"/>
    </xf>
    <xf numFmtId="0" fontId="10" fillId="28" borderId="33"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5" borderId="8" xfId="0" applyFont="1" applyFill="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6" borderId="8" xfId="0" applyFont="1" applyFill="1" applyBorder="1" applyAlignment="1">
      <alignment horizontal="center" vertical="center"/>
    </xf>
    <xf numFmtId="0" fontId="3" fillId="27" borderId="43" xfId="0" applyFont="1" applyFill="1" applyBorder="1" applyAlignment="1">
      <alignment horizontal="center" vertical="center"/>
    </xf>
    <xf numFmtId="0" fontId="3" fillId="27" borderId="0" xfId="0" applyFont="1" applyFill="1" applyAlignment="1">
      <alignment horizontal="center" vertical="center"/>
    </xf>
    <xf numFmtId="0" fontId="10" fillId="9" borderId="9" xfId="0" applyFont="1" applyFill="1" applyBorder="1" applyAlignment="1">
      <alignment horizontal="center"/>
    </xf>
    <xf numFmtId="0" fontId="10" fillId="9" borderId="18" xfId="0" applyFont="1" applyFill="1" applyBorder="1" applyAlignment="1">
      <alignment horizontal="center"/>
    </xf>
    <xf numFmtId="0" fontId="3" fillId="9" borderId="43" xfId="0" applyFont="1" applyFill="1" applyBorder="1" applyAlignment="1">
      <alignment horizontal="center" vertical="center"/>
    </xf>
    <xf numFmtId="0" fontId="3" fillId="9" borderId="0" xfId="0" applyFont="1" applyFill="1" applyAlignment="1">
      <alignment horizontal="center" vertical="center"/>
    </xf>
    <xf numFmtId="0" fontId="3" fillId="9" borderId="67" xfId="0" applyFont="1" applyFill="1" applyBorder="1" applyAlignment="1">
      <alignment horizontal="center" vertical="center"/>
    </xf>
    <xf numFmtId="0" fontId="10" fillId="40" borderId="23" xfId="0" applyFont="1" applyFill="1" applyBorder="1" applyAlignment="1">
      <alignment horizontal="center" vertical="center" wrapText="1"/>
    </xf>
    <xf numFmtId="0" fontId="10" fillId="40" borderId="14" xfId="0" applyFont="1" applyFill="1" applyBorder="1" applyAlignment="1">
      <alignment horizontal="center" vertical="center" wrapText="1"/>
    </xf>
    <xf numFmtId="0" fontId="10" fillId="41" borderId="23" xfId="0" applyFont="1" applyFill="1" applyBorder="1" applyAlignment="1">
      <alignment horizontal="center" vertical="center"/>
    </xf>
    <xf numFmtId="0" fontId="13" fillId="42" borderId="23" xfId="0" applyFont="1" applyFill="1" applyBorder="1" applyAlignment="1">
      <alignment horizontal="center" vertical="center" wrapText="1"/>
    </xf>
    <xf numFmtId="0" fontId="10" fillId="43" borderId="23" xfId="0" applyFont="1" applyFill="1" applyBorder="1" applyAlignment="1">
      <alignment horizontal="center" vertical="center" wrapText="1"/>
    </xf>
    <xf numFmtId="0" fontId="10" fillId="43" borderId="14" xfId="0" applyFont="1" applyFill="1" applyBorder="1" applyAlignment="1">
      <alignment horizontal="center" vertical="center" wrapText="1"/>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0" fillId="39" borderId="22" xfId="0" applyFont="1" applyFill="1" applyBorder="1" applyAlignment="1">
      <alignment horizontal="center" vertical="center"/>
    </xf>
    <xf numFmtId="0" fontId="10" fillId="39" borderId="13" xfId="0" applyFont="1" applyFill="1" applyBorder="1" applyAlignment="1">
      <alignment horizontal="center" vertical="center"/>
    </xf>
    <xf numFmtId="0" fontId="10" fillId="39" borderId="23" xfId="0" applyFont="1" applyFill="1" applyBorder="1" applyAlignment="1">
      <alignment horizontal="center" vertical="center"/>
    </xf>
    <xf numFmtId="0" fontId="10" fillId="39" borderId="14" xfId="0" applyFont="1" applyFill="1" applyBorder="1" applyAlignment="1">
      <alignment horizontal="center" vertical="center"/>
    </xf>
    <xf numFmtId="0" fontId="10" fillId="39" borderId="23" xfId="0" applyFont="1" applyFill="1" applyBorder="1" applyAlignment="1">
      <alignment horizontal="center" vertical="center" wrapText="1"/>
    </xf>
    <xf numFmtId="0" fontId="10" fillId="39" borderId="14" xfId="0" applyFont="1" applyFill="1" applyBorder="1" applyAlignment="1">
      <alignment horizontal="center" vertical="center" wrapText="1"/>
    </xf>
    <xf numFmtId="0" fontId="10" fillId="39" borderId="23" xfId="0" applyFont="1" applyFill="1" applyBorder="1" applyAlignment="1">
      <alignment horizontal="center" vertical="center" textRotation="90"/>
    </xf>
    <xf numFmtId="0" fontId="10" fillId="39" borderId="14" xfId="0" applyFont="1" applyFill="1" applyBorder="1" applyAlignment="1">
      <alignment horizontal="center" vertical="center" textRotation="90"/>
    </xf>
    <xf numFmtId="0" fontId="10" fillId="39" borderId="23" xfId="0" applyFont="1" applyFill="1" applyBorder="1" applyAlignment="1">
      <alignment horizontal="center" vertical="center" textRotation="90" wrapText="1"/>
    </xf>
    <xf numFmtId="0" fontId="10" fillId="39" borderId="14" xfId="0" applyFont="1" applyFill="1" applyBorder="1" applyAlignment="1">
      <alignment horizontal="center" vertical="center" textRotation="90" wrapText="1"/>
    </xf>
    <xf numFmtId="0" fontId="13" fillId="44" borderId="23" xfId="0" applyFont="1" applyFill="1" applyBorder="1" applyAlignment="1">
      <alignment horizontal="center" vertical="center" wrapText="1"/>
    </xf>
    <xf numFmtId="0" fontId="10" fillId="45"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3" fillId="2" borderId="66" xfId="0" applyFont="1" applyFill="1" applyBorder="1" applyAlignment="1">
      <alignment horizontal="center" wrapText="1"/>
    </xf>
    <xf numFmtId="0" fontId="3" fillId="2" borderId="4" xfId="0" applyFont="1" applyFill="1" applyBorder="1" applyAlignment="1">
      <alignment horizontal="center" wrapText="1"/>
    </xf>
    <xf numFmtId="0" fontId="13" fillId="22" borderId="25" xfId="0" applyFont="1" applyFill="1" applyBorder="1" applyAlignment="1" applyProtection="1">
      <alignment horizontal="center" vertical="center" wrapText="1"/>
      <protection locked="0"/>
    </xf>
    <xf numFmtId="0" fontId="13" fillId="22" borderId="26" xfId="0" applyFont="1" applyFill="1" applyBorder="1" applyAlignment="1" applyProtection="1">
      <alignment horizontal="center" vertical="center" wrapText="1"/>
      <protection locked="0"/>
    </xf>
    <xf numFmtId="0" fontId="13" fillId="22" borderId="62" xfId="0" applyFont="1" applyFill="1" applyBorder="1" applyAlignment="1" applyProtection="1">
      <alignment horizontal="center" vertical="center" wrapText="1"/>
      <protection locked="0"/>
    </xf>
    <xf numFmtId="0" fontId="13" fillId="22" borderId="25" xfId="0" applyFont="1" applyFill="1" applyBorder="1" applyAlignment="1" applyProtection="1">
      <alignment horizontal="center" vertical="center"/>
      <protection locked="0"/>
    </xf>
    <xf numFmtId="0" fontId="13" fillId="22" borderId="26" xfId="0" applyFont="1" applyFill="1" applyBorder="1" applyAlignment="1" applyProtection="1">
      <alignment horizontal="center" vertical="center"/>
      <protection locked="0"/>
    </xf>
    <xf numFmtId="0" fontId="13" fillId="22" borderId="62" xfId="0" applyFont="1" applyFill="1" applyBorder="1" applyAlignment="1" applyProtection="1">
      <alignment horizontal="center" vertical="center"/>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27" fillId="0" borderId="40"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1"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5"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24" fillId="0" borderId="47"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3"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5" fillId="10" borderId="48" xfId="0" applyFont="1" applyFill="1" applyBorder="1" applyAlignment="1">
      <alignment horizontal="center" vertical="center"/>
    </xf>
    <xf numFmtId="0" fontId="25" fillId="10" borderId="55" xfId="0" applyFont="1" applyFill="1" applyBorder="1" applyAlignment="1">
      <alignment horizontal="center" vertical="center"/>
    </xf>
    <xf numFmtId="0" fontId="25" fillId="10" borderId="56" xfId="0" applyFont="1" applyFill="1" applyBorder="1" applyAlignment="1">
      <alignment horizontal="center" vertical="center"/>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56">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9FF"/>
      <color rgb="FFF57C00"/>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on'!A1"/><Relationship Id="rId13" Type="http://schemas.openxmlformats.org/officeDocument/2006/relationships/hyperlink" Target="#'Tabla 3. Amb Adec y Seg - &#193; '!A1"/><Relationship Id="rId3" Type="http://schemas.openxmlformats.org/officeDocument/2006/relationships/hyperlink" Target="#'2. Ambientes Adecuados y Seguro'!A1"/><Relationship Id="rId7" Type="http://schemas.openxmlformats.org/officeDocument/2006/relationships/hyperlink" Target="#'8. Financiero'!A1"/><Relationship Id="rId12" Type="http://schemas.openxmlformats.org/officeDocument/2006/relationships/hyperlink" Target="#'Tabla 2. Talento Humano '!A1"/><Relationship Id="rId17" Type="http://schemas.openxmlformats.org/officeDocument/2006/relationships/hyperlink" Target="#'6. C&#243;digo de Etica'!A1"/><Relationship Id="rId2" Type="http://schemas.openxmlformats.org/officeDocument/2006/relationships/hyperlink" Target="#'1. Informaci&#243;n General'!A1"/><Relationship Id="rId16" Type="http://schemas.openxmlformats.org/officeDocument/2006/relationships/image" Target="../media/image1.jpeg"/><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1 Evid. no cumpl M.A.'!A1"/><Relationship Id="rId5" Type="http://schemas.openxmlformats.org/officeDocument/2006/relationships/hyperlink" Target="#'4. Modelo de Atencion '!A1"/><Relationship Id="rId15" Type="http://schemas.openxmlformats.org/officeDocument/2006/relationships/hyperlink" Target="#Acta_Cierre!A1"/><Relationship Id="rId10" Type="http://schemas.openxmlformats.org/officeDocument/2006/relationships/hyperlink" Target="#'5. Situaciones de riesgo'!A1"/><Relationship Id="rId4" Type="http://schemas.openxmlformats.org/officeDocument/2006/relationships/hyperlink" Target="#'3. Alimentacion y Nutrici&#243;n '!A1"/><Relationship Id="rId9" Type="http://schemas.openxmlformats.org/officeDocument/2006/relationships/hyperlink" Target="#'Anexo 1. Discapacidad'!A1"/><Relationship Id="rId14" Type="http://schemas.openxmlformats.org/officeDocument/2006/relationships/hyperlink" Target="#'Condiciones NO cumplimient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 '!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866770</xdr:colOff>
      <xdr:row>6</xdr:row>
      <xdr:rowOff>64559</xdr:rowOff>
    </xdr:from>
    <xdr:to>
      <xdr:col>1</xdr:col>
      <xdr:colOff>2384420</xdr:colOff>
      <xdr:row>9</xdr:row>
      <xdr:rowOff>166159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866770" y="1662642"/>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263520</xdr:colOff>
      <xdr:row>6</xdr:row>
      <xdr:rowOff>86784</xdr:rowOff>
    </xdr:from>
    <xdr:to>
      <xdr:col>3</xdr:col>
      <xdr:colOff>1675336</xdr:colOff>
      <xdr:row>9</xdr:row>
      <xdr:rowOff>188384</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248270" y="1684867"/>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2168524</xdr:colOff>
      <xdr:row>6</xdr:row>
      <xdr:rowOff>98427</xdr:rowOff>
    </xdr:from>
    <xdr:to>
      <xdr:col>4</xdr:col>
      <xdr:colOff>1135591</xdr:colOff>
      <xdr:row>10</xdr:row>
      <xdr:rowOff>9527</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9650941" y="1696510"/>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856186</xdr:colOff>
      <xdr:row>11</xdr:row>
      <xdr:rowOff>4238</xdr:rowOff>
    </xdr:from>
    <xdr:to>
      <xdr:col>1</xdr:col>
      <xdr:colOff>2373836</xdr:colOff>
      <xdr:row>14</xdr:row>
      <xdr:rowOff>105838</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856186" y="2554821"/>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2</xdr:col>
      <xdr:colOff>263520</xdr:colOff>
      <xdr:row>11</xdr:row>
      <xdr:rowOff>26460</xdr:rowOff>
    </xdr:from>
    <xdr:to>
      <xdr:col>3</xdr:col>
      <xdr:colOff>1675336</xdr:colOff>
      <xdr:row>14</xdr:row>
      <xdr:rowOff>128060</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5248270" y="2577043"/>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2</xdr:col>
      <xdr:colOff>312194</xdr:colOff>
      <xdr:row>16</xdr:row>
      <xdr:rowOff>2122</xdr:rowOff>
    </xdr:from>
    <xdr:to>
      <xdr:col>3</xdr:col>
      <xdr:colOff>1735651</xdr:colOff>
      <xdr:row>19</xdr:row>
      <xdr:rowOff>97372</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5296944" y="3505205"/>
          <a:ext cx="3921124"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7.TALENTO HUMANO</a:t>
          </a:r>
        </a:p>
      </xdr:txBody>
    </xdr:sp>
    <xdr:clientData/>
  </xdr:twoCellAnchor>
  <xdr:twoCellAnchor>
    <xdr:from>
      <xdr:col>3</xdr:col>
      <xdr:colOff>2206608</xdr:colOff>
      <xdr:row>16</xdr:row>
      <xdr:rowOff>10586</xdr:rowOff>
    </xdr:from>
    <xdr:to>
      <xdr:col>4</xdr:col>
      <xdr:colOff>1174734</xdr:colOff>
      <xdr:row>19</xdr:row>
      <xdr:rowOff>105836</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9689025" y="3513669"/>
          <a:ext cx="3910542"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0</xdr:col>
      <xdr:colOff>862531</xdr:colOff>
      <xdr:row>20</xdr:row>
      <xdr:rowOff>182036</xdr:rowOff>
    </xdr:from>
    <xdr:to>
      <xdr:col>1</xdr:col>
      <xdr:colOff>2402406</xdr:colOff>
      <xdr:row>24</xdr:row>
      <xdr:rowOff>93136</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862531" y="4447119"/>
          <a:ext cx="3931708"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2</xdr:col>
      <xdr:colOff>269865</xdr:colOff>
      <xdr:row>20</xdr:row>
      <xdr:rowOff>188385</xdr:rowOff>
    </xdr:from>
    <xdr:to>
      <xdr:col>3</xdr:col>
      <xdr:colOff>1703906</xdr:colOff>
      <xdr:row>24</xdr:row>
      <xdr:rowOff>99485</xdr:rowOff>
    </xdr:to>
    <xdr:sp macro="" textlink="">
      <xdr:nvSpPr>
        <xdr:cNvPr id="14" name="Rectángulo: esquinas redondeadas 13">
          <a:hlinkClick xmlns:r="http://schemas.openxmlformats.org/officeDocument/2006/relationships" r:id="rId9"/>
          <a:extLst>
            <a:ext uri="{FF2B5EF4-FFF2-40B4-BE49-F238E27FC236}">
              <a16:creationId xmlns:a16="http://schemas.microsoft.com/office/drawing/2014/main" id="{69FC2067-A48A-453A-8659-ADD55DC21193}"/>
            </a:ext>
          </a:extLst>
        </xdr:cNvPr>
        <xdr:cNvSpPr/>
      </xdr:nvSpPr>
      <xdr:spPr>
        <a:xfrm>
          <a:off x="5254615" y="4453468"/>
          <a:ext cx="3931708" cy="673100"/>
        </a:xfrm>
        <a:prstGeom prst="roundRect">
          <a:avLst/>
        </a:prstGeom>
        <a:solidFill>
          <a:srgbClr val="FF99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1</a:t>
          </a:r>
          <a:r>
            <a:rPr lang="en-US" sz="1800" b="1" baseline="0">
              <a:solidFill>
                <a:sysClr val="windowText" lastClr="000000"/>
              </a:solidFill>
            </a:rPr>
            <a:t>. DISCAPACIDAD</a:t>
          </a:r>
          <a:endParaRPr lang="en-US" sz="1800" b="1">
            <a:solidFill>
              <a:sysClr val="windowText" lastClr="000000"/>
            </a:solidFill>
          </a:endParaRPr>
        </a:p>
      </xdr:txBody>
    </xdr:sp>
    <xdr:clientData/>
  </xdr:twoCellAnchor>
  <xdr:twoCellAnchor>
    <xdr:from>
      <xdr:col>3</xdr:col>
      <xdr:colOff>2145240</xdr:colOff>
      <xdr:row>11</xdr:row>
      <xdr:rowOff>40747</xdr:rowOff>
    </xdr:from>
    <xdr:to>
      <xdr:col>4</xdr:col>
      <xdr:colOff>1111249</xdr:colOff>
      <xdr:row>14</xdr:row>
      <xdr:rowOff>142347</xdr:rowOff>
    </xdr:to>
    <xdr:sp macro="" textlink="">
      <xdr:nvSpPr>
        <xdr:cNvPr id="16" name="Rectángulo: esquinas redondeadas 15">
          <a:hlinkClick xmlns:r="http://schemas.openxmlformats.org/officeDocument/2006/relationships" r:id="rId10"/>
          <a:extLst>
            <a:ext uri="{FF2B5EF4-FFF2-40B4-BE49-F238E27FC236}">
              <a16:creationId xmlns:a16="http://schemas.microsoft.com/office/drawing/2014/main" id="{E7DAF0AE-8CB5-4D34-8733-8C06A34ABE15}"/>
            </a:ext>
          </a:extLst>
        </xdr:cNvPr>
        <xdr:cNvSpPr/>
      </xdr:nvSpPr>
      <xdr:spPr>
        <a:xfrm>
          <a:off x="9627657" y="259133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DE RIESGO</a:t>
          </a:r>
        </a:p>
      </xdr:txBody>
    </xdr:sp>
    <xdr:clientData/>
  </xdr:twoCellAnchor>
  <xdr:twoCellAnchor>
    <xdr:from>
      <xdr:col>3</xdr:col>
      <xdr:colOff>2155815</xdr:colOff>
      <xdr:row>21</xdr:row>
      <xdr:rowOff>20105</xdr:rowOff>
    </xdr:from>
    <xdr:to>
      <xdr:col>4</xdr:col>
      <xdr:colOff>1132406</xdr:colOff>
      <xdr:row>24</xdr:row>
      <xdr:rowOff>121705</xdr:rowOff>
    </xdr:to>
    <xdr:sp macro="" textlink="">
      <xdr:nvSpPr>
        <xdr:cNvPr id="17" name="Rectángulo: esquinas redondeadas 16">
          <a:hlinkClick xmlns:r="http://schemas.openxmlformats.org/officeDocument/2006/relationships" r:id="rId11"/>
          <a:extLst>
            <a:ext uri="{FF2B5EF4-FFF2-40B4-BE49-F238E27FC236}">
              <a16:creationId xmlns:a16="http://schemas.microsoft.com/office/drawing/2014/main" id="{6B4700C4-2E19-4D17-8107-8C80B586F749}"/>
            </a:ext>
          </a:extLst>
        </xdr:cNvPr>
        <xdr:cNvSpPr/>
      </xdr:nvSpPr>
      <xdr:spPr>
        <a:xfrm>
          <a:off x="9638232" y="4475688"/>
          <a:ext cx="3919007"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0</xdr:col>
      <xdr:colOff>875264</xdr:colOff>
      <xdr:row>25</xdr:row>
      <xdr:rowOff>147638</xdr:rowOff>
    </xdr:from>
    <xdr:to>
      <xdr:col>1</xdr:col>
      <xdr:colOff>2413023</xdr:colOff>
      <xdr:row>29</xdr:row>
      <xdr:rowOff>58738</xdr:rowOff>
    </xdr:to>
    <xdr:sp macro="" textlink="">
      <xdr:nvSpPr>
        <xdr:cNvPr id="18" name="Rectángulo: esquinas redondeadas 17">
          <a:hlinkClick xmlns:r="http://schemas.openxmlformats.org/officeDocument/2006/relationships" r:id="rId12"/>
          <a:extLst>
            <a:ext uri="{FF2B5EF4-FFF2-40B4-BE49-F238E27FC236}">
              <a16:creationId xmlns:a16="http://schemas.microsoft.com/office/drawing/2014/main" id="{BB264CF8-8387-4057-AA60-577ED50F3A44}"/>
            </a:ext>
          </a:extLst>
        </xdr:cNvPr>
        <xdr:cNvSpPr/>
      </xdr:nvSpPr>
      <xdr:spPr>
        <a:xfrm>
          <a:off x="875264" y="5365221"/>
          <a:ext cx="3929592"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2134646</xdr:colOff>
      <xdr:row>25</xdr:row>
      <xdr:rowOff>158752</xdr:rowOff>
    </xdr:from>
    <xdr:to>
      <xdr:col>4</xdr:col>
      <xdr:colOff>1132405</xdr:colOff>
      <xdr:row>29</xdr:row>
      <xdr:rowOff>69852</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940BD7C3-A8BE-4EB4-A616-28E256E1D33F}"/>
            </a:ext>
          </a:extLst>
        </xdr:cNvPr>
        <xdr:cNvSpPr/>
      </xdr:nvSpPr>
      <xdr:spPr>
        <a:xfrm>
          <a:off x="9617063" y="5376335"/>
          <a:ext cx="394017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706964</xdr:colOff>
      <xdr:row>30</xdr:row>
      <xdr:rowOff>133353</xdr:rowOff>
    </xdr:from>
    <xdr:to>
      <xdr:col>2</xdr:col>
      <xdr:colOff>2010831</xdr:colOff>
      <xdr:row>34</xdr:row>
      <xdr:rowOff>44453</xdr:rowOff>
    </xdr:to>
    <xdr:sp macro="" textlink="">
      <xdr:nvSpPr>
        <xdr:cNvPr id="20" name="Rectángulo: esquinas redondeadas 19">
          <a:hlinkClick xmlns:r="http://schemas.openxmlformats.org/officeDocument/2006/relationships" r:id="rId14"/>
          <a:extLst>
            <a:ext uri="{FF2B5EF4-FFF2-40B4-BE49-F238E27FC236}">
              <a16:creationId xmlns:a16="http://schemas.microsoft.com/office/drawing/2014/main" id="{3E24AF59-B423-41C1-9E5B-BA54B4BE0846}"/>
            </a:ext>
          </a:extLst>
        </xdr:cNvPr>
        <xdr:cNvSpPr/>
      </xdr:nvSpPr>
      <xdr:spPr>
        <a:xfrm>
          <a:off x="3098797" y="6303436"/>
          <a:ext cx="3896784"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101602</xdr:colOff>
      <xdr:row>30</xdr:row>
      <xdr:rowOff>148167</xdr:rowOff>
    </xdr:from>
    <xdr:to>
      <xdr:col>3</xdr:col>
      <xdr:colOff>4032252</xdr:colOff>
      <xdr:row>34</xdr:row>
      <xdr:rowOff>59267</xdr:rowOff>
    </xdr:to>
    <xdr:sp macro="" textlink="">
      <xdr:nvSpPr>
        <xdr:cNvPr id="21" name="Rectángulo: esquinas redondeadas 20">
          <a:hlinkClick xmlns:r="http://schemas.openxmlformats.org/officeDocument/2006/relationships" r:id="rId15"/>
          <a:extLst>
            <a:ext uri="{FF2B5EF4-FFF2-40B4-BE49-F238E27FC236}">
              <a16:creationId xmlns:a16="http://schemas.microsoft.com/office/drawing/2014/main" id="{3B3533D3-A48F-4CE0-ADF2-04FDA541531C}"/>
            </a:ext>
          </a:extLst>
        </xdr:cNvPr>
        <xdr:cNvSpPr/>
      </xdr:nvSpPr>
      <xdr:spPr>
        <a:xfrm>
          <a:off x="7584019" y="6318250"/>
          <a:ext cx="3930650" cy="673100"/>
        </a:xfrm>
        <a:prstGeom prst="roundRect">
          <a:avLst/>
        </a:prstGeom>
        <a:solidFill>
          <a:schemeClr val="accent4">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chemeClr val="bg1"/>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879503</xdr:colOff>
      <xdr:row>16</xdr:row>
      <xdr:rowOff>23814</xdr:rowOff>
    </xdr:from>
    <xdr:to>
      <xdr:col>1</xdr:col>
      <xdr:colOff>2396095</xdr:colOff>
      <xdr:row>19</xdr:row>
      <xdr:rowOff>125414</xdr:rowOff>
    </xdr:to>
    <xdr:sp macro="" textlink="">
      <xdr:nvSpPr>
        <xdr:cNvPr id="22" name="Rectángulo: esquinas redondeadas 21">
          <a:hlinkClick xmlns:r="http://schemas.openxmlformats.org/officeDocument/2006/relationships" r:id="rId17"/>
          <a:extLst>
            <a:ext uri="{FF2B5EF4-FFF2-40B4-BE49-F238E27FC236}">
              <a16:creationId xmlns:a16="http://schemas.microsoft.com/office/drawing/2014/main" id="{3FB41183-D005-46D2-A3E0-1DA5083B2309}"/>
            </a:ext>
          </a:extLst>
        </xdr:cNvPr>
        <xdr:cNvSpPr/>
      </xdr:nvSpPr>
      <xdr:spPr>
        <a:xfrm>
          <a:off x="879503" y="3526897"/>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CÓDIGO</a:t>
          </a:r>
          <a:r>
            <a:rPr lang="en-US" sz="1800" b="1" baseline="0">
              <a:solidFill>
                <a:sysClr val="windowText" lastClr="000000"/>
              </a:solidFill>
            </a:rPr>
            <a:t> DE ÉTICA</a:t>
          </a:r>
          <a:endParaRPr lang="en-US" sz="18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23814</xdr:colOff>
      <xdr:row>0</xdr:row>
      <xdr:rowOff>59531</xdr:rowOff>
    </xdr:from>
    <xdr:to>
      <xdr:col>0</xdr:col>
      <xdr:colOff>631031</xdr:colOff>
      <xdr:row>0</xdr:row>
      <xdr:rowOff>202407</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8A1E0DF-B2A1-4820-BB10-0C1901B1A346}"/>
            </a:ext>
          </a:extLst>
        </xdr:cNvPr>
        <xdr:cNvSpPr/>
      </xdr:nvSpPr>
      <xdr:spPr>
        <a:xfrm>
          <a:off x="23814" y="59531"/>
          <a:ext cx="607217" cy="14287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36DEFA4-57E7-44C1-8234-FF500B13F35B}"/>
            </a:ext>
          </a:extLst>
        </xdr:cNvPr>
        <xdr:cNvSpPr/>
      </xdr:nvSpPr>
      <xdr:spPr>
        <a:xfrm>
          <a:off x="6350" y="190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36BE03-7A78-4EF6-A988-A1E0C99C50A1}"/>
            </a:ext>
          </a:extLst>
        </xdr:cNvPr>
        <xdr:cNvSpPr/>
      </xdr:nvSpPr>
      <xdr:spPr>
        <a:xfrm>
          <a:off x="0" y="317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95252</xdr:colOff>
      <xdr:row>0</xdr:row>
      <xdr:rowOff>21168</xdr:rowOff>
    </xdr:from>
    <xdr:to>
      <xdr:col>4</xdr:col>
      <xdr:colOff>306918</xdr:colOff>
      <xdr:row>1</xdr:row>
      <xdr:rowOff>105835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9CEA4997-BE8A-4F60-8FCD-FD37B0EDC1E9}"/>
            </a:ext>
          </a:extLst>
        </xdr:cNvPr>
        <xdr:cNvSpPr/>
      </xdr:nvSpPr>
      <xdr:spPr>
        <a:xfrm>
          <a:off x="6297085" y="21168"/>
          <a:ext cx="973666" cy="27516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19049</xdr:rowOff>
    </xdr:from>
    <xdr:to>
      <xdr:col>0</xdr:col>
      <xdr:colOff>1034142</xdr:colOff>
      <xdr:row>0</xdr:row>
      <xdr:rowOff>326570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49"/>
          <a:ext cx="1034142" cy="30752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8660</xdr:colOff>
      <xdr:row>0</xdr:row>
      <xdr:rowOff>17318</xdr:rowOff>
    </xdr:from>
    <xdr:to>
      <xdr:col>7</xdr:col>
      <xdr:colOff>199160</xdr:colOff>
      <xdr:row>0</xdr:row>
      <xdr:rowOff>190500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070774" y="17318"/>
          <a:ext cx="684068" cy="173182"/>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2915674-54DE-4B30-B2F8-7B5228D85B56}"/>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18521</xdr:rowOff>
    </xdr:from>
    <xdr:to>
      <xdr:col>1</xdr:col>
      <xdr:colOff>232834</xdr:colOff>
      <xdr:row>0</xdr:row>
      <xdr:rowOff>222250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E30C2291-B10A-441F-AD0C-017AA9ADD7F9}"/>
            </a:ext>
          </a:extLst>
        </xdr:cNvPr>
        <xdr:cNvSpPr/>
      </xdr:nvSpPr>
      <xdr:spPr>
        <a:xfrm>
          <a:off x="15875" y="18521"/>
          <a:ext cx="672042" cy="203729"/>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2FCDCB5-4279-46D7-87F3-AF13FEF7E95D}"/>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B0213CC-C943-4A79-BB8A-A1BE7695513C}"/>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1</xdr:rowOff>
    </xdr:from>
    <xdr:to>
      <xdr:col>1</xdr:col>
      <xdr:colOff>95250</xdr:colOff>
      <xdr:row>0</xdr:row>
      <xdr:rowOff>190501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391340C-CB7C-4502-A250-DF41F9D1D07A}"/>
            </a:ext>
          </a:extLst>
        </xdr:cNvPr>
        <xdr:cNvSpPr/>
      </xdr:nvSpPr>
      <xdr:spPr>
        <a:xfrm>
          <a:off x="0" y="1"/>
          <a:ext cx="550333" cy="1905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twoCellAnchor editAs="absolute">
    <xdr:from>
      <xdr:col>2</xdr:col>
      <xdr:colOff>142875</xdr:colOff>
      <xdr:row>1</xdr:row>
      <xdr:rowOff>847725</xdr:rowOff>
    </xdr:from>
    <xdr:to>
      <xdr:col>2</xdr:col>
      <xdr:colOff>1514475</xdr:colOff>
      <xdr:row>2</xdr:row>
      <xdr:rowOff>659342</xdr:rowOff>
    </xdr:to>
    <xdr:sp macro="" textlink="">
      <xdr:nvSpPr>
        <xdr:cNvPr id="117765" name="Text Box 1029" hidden="1">
          <a:extLst>
            <a:ext uri="{FF2B5EF4-FFF2-40B4-BE49-F238E27FC236}">
              <a16:creationId xmlns:a16="http://schemas.microsoft.com/office/drawing/2014/main" id="{5CF823B8-5169-7B71-DE69-4988FFB04776}"/>
            </a:ext>
          </a:extLst>
        </xdr:cNvPr>
        <xdr:cNvSpPr txBox="1">
          <a:spLocks noChangeArrowheads="1"/>
        </xdr:cNvSpPr>
      </xdr:nvSpPr>
      <xdr:spPr bwMode="auto">
        <a:xfrm>
          <a:off x="1095375" y="1114425"/>
          <a:ext cx="1371600" cy="75247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77B9D8C-E8C5-4936-8F25-3D7426374794}"/>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55" dataDxfId="454">
  <autoFilter ref="B89:B91" xr:uid="{00000000-0009-0000-0100-000001000000}"/>
  <tableColumns count="1">
    <tableColumn id="1" xr3:uid="{00000000-0010-0000-0000-000001000000}" name="SERVICIOS" dataDxfId="45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28" dataDxfId="427">
  <autoFilter ref="F10:F13" xr:uid="{00000000-0009-0000-0100-00000A000000}"/>
  <tableColumns count="1">
    <tableColumn id="1" xr3:uid="{00000000-0010-0000-0900-000001000000}" name="POB_RESTABLECIMIENTO_DE_DERECHOS" dataDxfId="42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7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6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6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6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6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6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64" dataDxfId="163">
  <autoFilter ref="H19:H23" xr:uid="{00000000-0009-0000-0100-000070000000}"/>
  <tableColumns count="1">
    <tableColumn id="1" xr3:uid="{00000000-0010-0000-6C00-000001000000}" name="MOD_RESTABLECIMIENTO_DE_DERECHOS" dataDxfId="16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25" dataDxfId="424">
  <autoFilter ref="F34:F35" xr:uid="{00000000-0009-0000-0100-00000B000000}"/>
  <tableColumns count="1">
    <tableColumn id="1" xr3:uid="{00000000-0010-0000-0A00-000001000000}" name="POB_SISTEMA_DE_RESPONSABILIDAD_PENAL_ADOLESCENTES" dataDxfId="42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1" dataDxfId="160">
  <autoFilter ref="J64:J66" xr:uid="{00000000-0009-0000-0100-000071000000}"/>
  <tableColumns count="1">
    <tableColumn id="1" xr3:uid="{00000000-0010-0000-6D00-000001000000}" name="SERV_UBICACION INICIAL" dataDxfId="15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58" dataDxfId="157">
  <autoFilter ref="J68:J72" xr:uid="{00000000-0009-0000-0100-000072000000}"/>
  <tableColumns count="1">
    <tableColumn id="1" xr3:uid="{00000000-0010-0000-6E00-000001000000}" name="SERV_APOYO Y FORTALECIMIENTO A LA FAMILIA Y/O RED VINCULAR" dataDxfId="15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55" dataDxfId="154">
  <autoFilter ref="J74:J75" xr:uid="{00000000-0009-0000-0100-000073000000}"/>
  <tableColumns count="1">
    <tableColumn id="1" xr3:uid="{00000000-0010-0000-6F00-000001000000}" name="SERV_ACOGIMIENTO FAMILIAR" dataDxfId="15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52" dataDxfId="151">
  <autoFilter ref="J77:J81" xr:uid="{00000000-0009-0000-0100-000075000000}"/>
  <tableColumns count="1">
    <tableColumn id="1" xr3:uid="{00000000-0010-0000-7000-000001000000}" name="SERV_ACOGIMIENTO RESIDENCIAL" dataDxfId="15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0685BA6A-F986-42CF-A9B4-306A29E02D41}" name="Tabla_Dormitorios" displayName="Tabla_Dormitorios" ref="A3:I28" totalsRowShown="0" headerRowDxfId="149" dataDxfId="147" headerRowBorderDxfId="148" tableBorderDxfId="146" totalsRowBorderDxfId="145">
  <autoFilter ref="A3:I28" xr:uid="{00000000-000C-0000-FFFF-FFFF71000000}"/>
  <tableColumns count="9">
    <tableColumn id="1" xr3:uid="{DB3CD58E-F986-4A85-B297-2D3B739FC867}" name="Ubicación" dataDxfId="144"/>
    <tableColumn id="7" xr3:uid="{28B0CEA2-036B-4D9E-B9A3-4A6B6976CC26}" name="Denominación del Dormitorio o Alojamiento" dataDxfId="143"/>
    <tableColumn id="8" xr3:uid="{3DBF8720-428F-4C6A-BFA9-20DC92ADB8D8}" name="Rango de edad _x000a_(años)" dataDxfId="142"/>
    <tableColumn id="2" xr3:uid="{8B652C7E-B3BD-458F-8FC1-CFF9BE3D0D9E}" name="Área (m²)" dataDxfId="141"/>
    <tableColumn id="3" xr3:uid="{8D0B25A5-D90F-4AE9-8D59-ABA84539AC38}" name="Índice  (m²/persona)" dataDxfId="140"/>
    <tableColumn id="4" xr3:uid="{2B3531E9-F570-4CFB-91C7-BC75DB193526}" name="Capacidad máxima _x000a_(Área / Índice)_x000a_" dataDxfId="139">
      <calculatedColumnFormula>IFERROR(ROUNDDOWN((Tabla_Dormitorios[[#This Row],[Área (m²)]]/Tabla_Dormitorios[[#This Row],[Índice  (m²/persona)]]),0)," ")</calculatedColumnFormula>
    </tableColumn>
    <tableColumn id="5" xr3:uid="{6C8EA366-D803-47B5-AFB0-1945114BF9CA}" name="No. Personas ubicadas" dataDxfId="138"/>
    <tableColumn id="10" xr3:uid="{89B356CD-D3F5-4605-973D-C58B3E05AAD6}" name="Cumple - No cumple - No aplica" dataDxfId="137">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15D643CD-8060-4FEB-9815-93B133CE28FB}" name="observaciones" dataDxfId="136"/>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EBDD677B-9850-4FB8-892E-CAF6D4A80928}" name="Tabla_Aulas" displayName="Tabla_Aulas" ref="C32:I52" totalsRowShown="0" headerRowDxfId="135" dataDxfId="133" headerRowBorderDxfId="134" tableBorderDxfId="132" totalsRowBorderDxfId="131">
  <autoFilter ref="C32:I52" xr:uid="{00000000-0009-0000-0100-00006E000000}"/>
  <tableColumns count="7">
    <tableColumn id="1" xr3:uid="{FA5CBE66-2749-448B-839F-1BD4109C60FC}" name="Ubicación" dataDxfId="130"/>
    <tableColumn id="2" xr3:uid="{B9015FBA-2531-4F0E-AD7C-B665054FB52E}" name="Aula" dataDxfId="129"/>
    <tableColumn id="3" xr3:uid="{FD20D53A-46FA-481B-A3D0-E4E1CA73DBC3}" name="Área (m²)" dataDxfId="128"/>
    <tableColumn id="4" xr3:uid="{ED2ECD4C-03E4-460D-9EC3-C55E1986295F}" name="Índice_x000a_(m²/persona)" dataDxfId="127"/>
    <tableColumn id="5" xr3:uid="{1EF9349B-4F77-4001-A316-FFA0EE48EBBA}" name="Capacidad máxima _x000a_(Área / Índice)" dataDxfId="126">
      <calculatedColumnFormula>IFERROR(ROUNDDOWN((Tabla_Aulas[[#This Row],[Área (m²)]]/Tabla_Aulas[[#This Row],[Índice
(m²/persona)]]),0)," ")</calculatedColumnFormula>
    </tableColumn>
    <tableColumn id="6" xr3:uid="{35600E3C-5FE3-4643-A3E9-4A3702613805}" name="Cumple - No cumple - No aplica" dataDxfId="125"/>
    <tableColumn id="7" xr3:uid="{1CC66DF3-36A2-4A5C-BD3C-4B1E55B64B26}" name="observaciones" dataDxfId="124"/>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39DFABDC-41B2-4E0A-B239-32D5F9AB1EFA}" name="Tabla_Talleres" displayName="Tabla_Talleres" ref="C57:I72" totalsRowShown="0" headerRowDxfId="123" dataDxfId="121" headerRowBorderDxfId="122" tableBorderDxfId="120" totalsRowBorderDxfId="119">
  <autoFilter ref="C57:I72" xr:uid="{00000000-0009-0000-0100-00006F000000}"/>
  <tableColumns count="7">
    <tableColumn id="1" xr3:uid="{E583B9B8-AC88-487C-84D1-160B0FA5538B}" name="Ubicación" dataDxfId="118"/>
    <tableColumn id="2" xr3:uid="{397275E7-23E3-4C12-8E53-C8CE269E7175}" name="Taller" dataDxfId="117"/>
    <tableColumn id="3" xr3:uid="{E9C43CB1-8A61-4654-A04D-1557952BC6A0}" name="Área (m²)" dataDxfId="116"/>
    <tableColumn id="4" xr3:uid="{C5DBD5AB-B020-4202-9335-15EE0666A04A}" name="Índice_x000a_(m²/persona)" dataDxfId="115"/>
    <tableColumn id="5" xr3:uid="{6D167DE4-40E8-42A3-824E-920A154DD2F8}" name="Capacidad máxima _x000a_(Área / Índice)" dataDxfId="114">
      <calculatedColumnFormula>IFERROR(ROUNDDOWN((Tabla_Talleres[[#This Row],[Área (m²)]]/Tabla_Talleres[[#This Row],[Índice
(m²/persona)]]),0)," ")</calculatedColumnFormula>
    </tableColumn>
    <tableColumn id="6" xr3:uid="{DCC6FA9C-D7FF-4753-96A7-D1F544DF9D0B}" name="Cumple - No cumple - No aplica" dataDxfId="113"/>
    <tableColumn id="7" xr3:uid="{DB84CDA5-2D7D-4833-8CA0-FE3C28B59FD9}" name="observaciones" dataDxfId="11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22" dataDxfId="421">
  <autoFilter ref="F84:F85" xr:uid="{00000000-0009-0000-0100-00000C000000}"/>
  <tableColumns count="1">
    <tableColumn id="1" xr3:uid="{00000000-0010-0000-0B00-000001000000}" name="POB_ADOPCIONES" dataDxfId="42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19" dataDxfId="418">
  <autoFilter ref="H102:H106" xr:uid="{00000000-0009-0000-0100-00000D000000}"/>
  <tableColumns count="1">
    <tableColumn id="1" xr3:uid="{00000000-0010-0000-0C00-000001000000}" name="MOD_PRIMERA_INFANCIA" dataDxfId="41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16" dataDxfId="415">
  <autoFilter ref="J95:J101" xr:uid="{00000000-0009-0000-0100-00000E000000}"/>
  <tableColumns count="1">
    <tableColumn id="1" xr3:uid="{00000000-0010-0000-0D00-000001000000}" name="SERV_INSTITUCIONAL" dataDxfId="41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3" dataDxfId="412">
  <autoFilter ref="J103:J106" xr:uid="{00000000-0009-0000-0100-00000F000000}"/>
  <tableColumns count="1">
    <tableColumn id="1" xr3:uid="{00000000-0010-0000-0E00-000001000000}" name="SERV_COMUNITARIA" dataDxfId="41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0" dataDxfId="409">
  <autoFilter ref="J108:J111" xr:uid="{00000000-0009-0000-0100-000010000000}"/>
  <tableColumns count="1">
    <tableColumn id="1" xr3:uid="{00000000-0010-0000-0F00-000001000000}" name="SERV_FAMILIAR" dataDxfId="40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07" dataDxfId="406">
  <autoFilter ref="J113:J114" xr:uid="{00000000-0009-0000-0100-000011000000}"/>
  <tableColumns count="1">
    <tableColumn id="1" xr3:uid="{00000000-0010-0000-1000-000001000000}" name="SERV_PROPIA_E_INTERCULTURAL" dataDxfId="40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04" dataDxfId="403">
  <autoFilter ref="H116:H117" xr:uid="{00000000-0009-0000-0100-000012000000}"/>
  <tableColumns count="1">
    <tableColumn id="1" xr3:uid="{00000000-0010-0000-1100-000001000000}" name="MOD_INFANCIA" dataDxfId="40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1" dataDxfId="400">
  <autoFilter ref="J117:J121" xr:uid="{00000000-0009-0000-0100-000013000000}"/>
  <tableColumns count="1">
    <tableColumn id="1" xr3:uid="{00000000-0010-0000-1200-000001000000}" name="SERV_ATRAPASUEÑOS" dataDxfId="39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52" dataDxfId="451">
  <autoFilter ref="D117:D123" xr:uid="{00000000-0009-0000-0100-000002000000}"/>
  <tableColumns count="1">
    <tableColumn id="1" xr3:uid="{00000000-0010-0000-0100-000001000000}" name="DIR_PROMOCIÓN_Y_PREVENCION" dataDxfId="45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98" dataDxfId="397">
  <autoFilter ref="H130:H133" xr:uid="{00000000-0009-0000-0100-000014000000}"/>
  <tableColumns count="1">
    <tableColumn id="1" xr3:uid="{00000000-0010-0000-1300-000001000000}" name="MOD_NUTRICION" dataDxfId="39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95" dataDxfId="394">
  <autoFilter ref="J128:J129" xr:uid="{00000000-0009-0000-0100-000015000000}"/>
  <tableColumns count="1">
    <tableColumn id="1" xr3:uid="{00000000-0010-0000-1400-000001000000}" name="SERV_CENTROS_DE_RECUPERACION_INSTITUCIONAL" dataDxfId="39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92" dataDxfId="391">
  <autoFilter ref="H144:H147" xr:uid="{00000000-0009-0000-0100-000016000000}"/>
  <tableColumns count="1">
    <tableColumn id="1" xr3:uid="{00000000-0010-0000-1500-000001000000}" name="MOD_FAMILIAS_Y_COMUNIDADES" dataDxfId="39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89" dataDxfId="388">
  <autoFilter ref="H10:H14" xr:uid="{00000000-0009-0000-0100-000017000000}"/>
  <tableColumns count="1">
    <tableColumn id="1" xr3:uid="{00000000-0010-0000-1600-000001000000}" name="MOD_RESTABLECIMIENTO_DE_DERECHOS" dataDxfId="38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86" dataDxfId="385">
  <autoFilter ref="J2:J6" xr:uid="{00000000-0009-0000-0100-000018000000}"/>
  <tableColumns count="1">
    <tableColumn id="1" xr3:uid="{00000000-0010-0000-1700-000001000000}" name="SERV_PRIVATIVAS_DE_LA_LIBERTAD" dataDxfId="38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3" dataDxfId="382">
  <autoFilter ref="J8:J11" xr:uid="{00000000-0009-0000-0100-000019000000}"/>
  <tableColumns count="1">
    <tableColumn id="1" xr3:uid="{00000000-0010-0000-1800-000001000000}" name="SERV_NO_PRIVATIVAS_DE_LA_LIBERTAD" dataDxfId="38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0" dataDxfId="379">
  <autoFilter ref="J13:J18" xr:uid="{00000000-0009-0000-0100-00001A000000}"/>
  <tableColumns count="1">
    <tableColumn id="1" xr3:uid="{00000000-0010-0000-1900-000001000000}" name="SERV_COMPLEMENTARIAS_Y_DE_RESTABLECIMIENTO_EN_ADMINISTRACION_DE_JUSTICIA" dataDxfId="37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77" dataDxfId="376">
  <autoFilter ref="J20:J22" xr:uid="{00000000-0009-0000-0100-00001B000000}"/>
  <tableColumns count="1">
    <tableColumn id="1" xr3:uid="{00000000-0010-0000-1A00-000001000000}" name="SERV_PROGRAMA_DE_INCLUSION_SOCIAL" dataDxfId="37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74" dataDxfId="373">
  <autoFilter ref="H32:H37" xr:uid="{00000000-0009-0000-0100-00001C000000}"/>
  <tableColumns count="1">
    <tableColumn id="1" xr3:uid="{00000000-0010-0000-1B00-000001000000}" name="MOD_SISTEMA_DE_RESPONSABILIDAD_PENAL_ADOLESCENTES" dataDxfId="37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1" dataDxfId="370">
  <autoFilter ref="J25:J26" xr:uid="{00000000-0009-0000-0100-00001D000000}"/>
  <tableColumns count="1">
    <tableColumn id="1" xr3:uid="{00000000-0010-0000-1C00-000001000000}" name="SERV_CENTRO_DE_EMERGENCIA" dataDxfId="36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49" dataDxfId="448">
  <autoFilter ref="D22:D25" xr:uid="{00000000-0009-0000-0100-000003000000}"/>
  <tableColumns count="1">
    <tableColumn id="1" xr3:uid="{00000000-0010-0000-0200-000001000000}" name="DIR_PROTECCION" dataDxfId="44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68" dataDxfId="367">
  <autoFilter ref="J28:J36" xr:uid="{00000000-0009-0000-0100-00001E000000}"/>
  <tableColumns count="1">
    <tableColumn id="1" xr3:uid="{00000000-0010-0000-1D00-000001000000}" name="SERV_SERVICIO_DE_APOYO_Y_FORTALECIMIENTO_A_LA_FAMILIA" dataDxfId="36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65" dataDxfId="364">
  <autoFilter ref="J38:J43" xr:uid="{00000000-0009-0000-0100-00001F000000}"/>
  <tableColumns count="1">
    <tableColumn id="1" xr3:uid="{00000000-0010-0000-1E00-000001000000}" name="SERV_ACOGIMIENTO_FAMILIAR" dataDxfId="36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62" dataDxfId="361">
  <autoFilter ref="J45:J58" xr:uid="{00000000-0009-0000-0100-000020000000}"/>
  <tableColumns count="1">
    <tableColumn id="1" xr3:uid="{00000000-0010-0000-1F00-000001000000}" name="SERV_ACOGIMIENTO_RESIDENCIAL" dataDxfId="36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59" dataDxfId="358">
  <autoFilter ref="J60:J61" xr:uid="{00000000-0009-0000-0100-000021000000}"/>
  <tableColumns count="1">
    <tableColumn id="1" xr3:uid="{00000000-0010-0000-2000-000001000000}" name="SERV_ESTRATEGIA_UNIDADES_MOVILES" dataDxfId="35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56" dataDxfId="355">
  <autoFilter ref="H119:H120" xr:uid="{00000000-0009-0000-0100-00002B000000}"/>
  <tableColumns count="1">
    <tableColumn id="1" xr3:uid="{00000000-0010-0000-2100-000001000000}" name="MOD_ADOLESCENCIA" dataDxfId="35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3" dataDxfId="352">
  <autoFilter ref="H122:H123" xr:uid="{00000000-0009-0000-0100-00002C000000}"/>
  <tableColumns count="1">
    <tableColumn id="1" xr3:uid="{00000000-0010-0000-2200-000001000000}" name="MOD_JUVENTUD" dataDxfId="35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0" dataDxfId="349">
  <autoFilter ref="J142:J143" xr:uid="{00000000-0009-0000-0100-00002D000000}"/>
  <tableColumns count="1">
    <tableColumn id="1" xr3:uid="{00000000-0010-0000-2300-000001000000}" name="SERV_SOMOS_FAMILIA_SOMOS_COMUNIDAD" dataDxfId="34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47" dataDxfId="346">
  <autoFilter ref="H84:H85" xr:uid="{00000000-0009-0000-0100-00002E000000}"/>
  <tableColumns count="1">
    <tableColumn id="1" xr3:uid="{00000000-0010-0000-2400-000001000000}" name="MOD_ADOPCIONES" dataDxfId="34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44" dataDxfId="343">
  <autoFilter ref="J84:J85" xr:uid="{00000000-0009-0000-0100-00002F000000}"/>
  <tableColumns count="1">
    <tableColumn id="1" xr3:uid="{00000000-0010-0000-2500-000001000000}" name="SERV_ADOPCIONES" dataDxfId="34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1" dataDxfId="340">
  <autoFilter ref="J131:J132" xr:uid="{00000000-0009-0000-0100-000022000000}"/>
  <tableColumns count="1">
    <tableColumn id="1" xr3:uid="{00000000-0010-0000-2600-000001000000}" name="SERV_1000_DÍAS_PARA_CAMBIAR_EL_MUNDO" dataDxfId="33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46" dataDxfId="445">
  <autoFilter ref="F104:F105" xr:uid="{00000000-0009-0000-0100-000004000000}"/>
  <tableColumns count="1">
    <tableColumn id="1" xr3:uid="{00000000-0010-0000-0300-000001000000}" name="POB_PRIMERA_INFANCIA" dataDxfId="44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38" dataDxfId="337">
  <autoFilter ref="J134:J135" xr:uid="{00000000-0009-0000-0100-000023000000}"/>
  <tableColumns count="1">
    <tableColumn id="1" xr3:uid="{00000000-0010-0000-2700-000001000000}" name="SERV_SERVICIOS_DE_UNIDADES_DE_BUSQUEDA_ACTIVA" dataDxfId="33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35" dataDxfId="334">
  <autoFilter ref="J145:J146" xr:uid="{00000000-0009-0000-0100-000024000000}"/>
  <tableColumns count="1">
    <tableColumn id="1" xr3:uid="{00000000-0010-0000-2800-000001000000}" name="SERV_SOMOS_FAMILIA_CONECTADAS" dataDxfId="33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32" dataDxfId="331">
  <autoFilter ref="J148:J149" xr:uid="{00000000-0009-0000-0100-000025000000}"/>
  <tableColumns count="1">
    <tableColumn id="1" xr3:uid="{00000000-0010-0000-2900-000001000000}" name="SERV_ACOMPAÑAMIENTO_INTERCULTURAL_ETNICA_Y_CAMPESINA_TEJIENDO_INTERCULTURALIDAD" dataDxfId="33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29" dataDxfId="328" tableBorderDxfId="327">
  <autoFilter ref="D171:D172" xr:uid="{00000000-0009-0000-0100-000026000000}"/>
  <tableColumns count="1">
    <tableColumn id="1" xr3:uid="{00000000-0010-0000-2A00-000001000000}" name="AMAZONAS." dataDxfId="32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25" dataDxfId="324" tableBorderDxfId="323">
  <autoFilter ref="E171:E189" xr:uid="{00000000-0009-0000-0100-000027000000}"/>
  <tableColumns count="1">
    <tableColumn id="1" xr3:uid="{00000000-0010-0000-2B00-000001000000}" name="ANTIOQUIA." dataDxfId="32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1" dataDxfId="320" tableBorderDxfId="319">
  <autoFilter ref="F171:F174" xr:uid="{00000000-0009-0000-0100-000028000000}"/>
  <tableColumns count="1">
    <tableColumn id="1" xr3:uid="{00000000-0010-0000-2C00-000001000000}" name="ARAUCA." dataDxfId="31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17" dataDxfId="316" tableBorderDxfId="315">
  <autoFilter ref="G171:G178" xr:uid="{00000000-0009-0000-0100-000029000000}"/>
  <tableColumns count="1">
    <tableColumn id="1" xr3:uid="{00000000-0010-0000-2D00-000001000000}" name="ATLANTICO." dataDxfId="31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3" dataDxfId="312" tableBorderDxfId="311">
  <autoFilter ref="H171:H189" xr:uid="{00000000-0009-0000-0100-00002A000000}"/>
  <tableColumns count="1">
    <tableColumn id="1" xr3:uid="{00000000-0010-0000-2E00-000001000000}" name="BOGOTA." dataDxfId="31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09" dataDxfId="308" tableBorderDxfId="307">
  <autoFilter ref="I171:I179" xr:uid="{00000000-0009-0000-0100-000030000000}"/>
  <tableColumns count="1">
    <tableColumn id="1" xr3:uid="{00000000-0010-0000-2F00-000001000000}" name="BOLIVAR." dataDxfId="30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05" dataDxfId="304" tableBorderDxfId="303">
  <autoFilter ref="J171:J183" xr:uid="{00000000-0009-0000-0100-000031000000}"/>
  <tableColumns count="1">
    <tableColumn id="1" xr3:uid="{00000000-0010-0000-3000-000001000000}" name="BOYACA." dataDxfId="30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3" dataDxfId="442">
  <autoFilter ref="F116:F117" xr:uid="{00000000-0009-0000-0100-000005000000}"/>
  <tableColumns count="1">
    <tableColumn id="1" xr3:uid="{00000000-0010-0000-0400-000001000000}" name="POB_INFANCIA" dataDxfId="44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1" dataDxfId="300" tableBorderDxfId="299">
  <autoFilter ref="K171:K178" xr:uid="{00000000-0009-0000-0100-000032000000}"/>
  <tableColumns count="1">
    <tableColumn id="1" xr3:uid="{00000000-0010-0000-3100-000001000000}" name="CALDAS." dataDxfId="29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97" dataDxfId="296" tableBorderDxfId="295">
  <autoFilter ref="L171:L175" xr:uid="{00000000-0009-0000-0100-000033000000}"/>
  <tableColumns count="1">
    <tableColumn id="1" xr3:uid="{00000000-0010-0000-3200-000001000000}" name="CAQUETA." dataDxfId="29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3" dataDxfId="292" tableBorderDxfId="291">
  <autoFilter ref="M171:M174" xr:uid="{00000000-0009-0000-0100-000034000000}"/>
  <tableColumns count="1">
    <tableColumn id="1" xr3:uid="{00000000-0010-0000-3300-000001000000}" name="CASANARE." dataDxfId="29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89" dataDxfId="288" tableBorderDxfId="287">
  <autoFilter ref="N171:N178" xr:uid="{00000000-0009-0000-0100-000035000000}"/>
  <tableColumns count="1">
    <tableColumn id="1" xr3:uid="{00000000-0010-0000-3400-000001000000}" name="CAUCA." dataDxfId="28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85" dataDxfId="284" tableBorderDxfId="283">
  <autoFilter ref="O171:O176" xr:uid="{00000000-0009-0000-0100-000036000000}"/>
  <tableColumns count="1">
    <tableColumn id="1" xr3:uid="{00000000-0010-0000-3500-000001000000}" name="CESAR." dataDxfId="28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1" dataDxfId="280" tableBorderDxfId="279">
  <autoFilter ref="P171:P177" xr:uid="{00000000-0009-0000-0100-000037000000}"/>
  <tableColumns count="1">
    <tableColumn id="1" xr3:uid="{00000000-0010-0000-3600-000001000000}" name="CHOCO." dataDxfId="27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77" dataDxfId="276" tableBorderDxfId="275">
  <autoFilter ref="Q171:Q179" xr:uid="{00000000-0009-0000-0100-000038000000}"/>
  <tableColumns count="1">
    <tableColumn id="1" xr3:uid="{00000000-0010-0000-3700-000001000000}" name="CORDOBA." dataDxfId="27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3" dataDxfId="272" tableBorderDxfId="271">
  <autoFilter ref="R171:R185" xr:uid="{00000000-0009-0000-0100-000039000000}"/>
  <tableColumns count="1">
    <tableColumn id="1" xr3:uid="{00000000-0010-0000-3800-000001000000}" name="CUNDINAMARCA." dataDxfId="27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69" dataDxfId="268" tableBorderDxfId="267">
  <autoFilter ref="S171:S172" xr:uid="{00000000-0009-0000-0100-00003A000000}"/>
  <tableColumns count="1">
    <tableColumn id="1" xr3:uid="{00000000-0010-0000-3900-000001000000}" name="GUAINIA." dataDxfId="26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65" dataDxfId="264" tableBorderDxfId="263">
  <autoFilter ref="T171:T178" xr:uid="{00000000-0009-0000-0100-00003B000000}"/>
  <tableColumns count="1">
    <tableColumn id="1" xr3:uid="{00000000-0010-0000-3A00-000001000000}" name="LA_GUAJIRA." dataDxfId="26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0" dataDxfId="439">
  <autoFilter ref="F119:F120" xr:uid="{00000000-0009-0000-0100-000006000000}"/>
  <tableColumns count="1">
    <tableColumn id="1" xr3:uid="{00000000-0010-0000-0500-000001000000}" name="POB_ADOLESCENCIA" dataDxfId="43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1" dataDxfId="260" tableBorderDxfId="259">
  <autoFilter ref="U171:U172" xr:uid="{00000000-0009-0000-0100-00003C000000}"/>
  <tableColumns count="1">
    <tableColumn id="1" xr3:uid="{00000000-0010-0000-3B00-000001000000}" name="GUAVIARE." dataDxfId="25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57" dataDxfId="256" tableBorderDxfId="255">
  <autoFilter ref="V171:V176" xr:uid="{00000000-0009-0000-0100-00003D000000}"/>
  <tableColumns count="1">
    <tableColumn id="1" xr3:uid="{00000000-0010-0000-3C00-000001000000}" name="HUILA." dataDxfId="25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3" dataDxfId="252" tableBorderDxfId="251">
  <autoFilter ref="W171:W179" xr:uid="{00000000-0009-0000-0100-00003E000000}"/>
  <tableColumns count="1">
    <tableColumn id="1" xr3:uid="{00000000-0010-0000-3D00-000001000000}" name="MAGDALENA." dataDxfId="25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49" dataDxfId="248" tableBorderDxfId="247">
  <autoFilter ref="X171:X176" xr:uid="{00000000-0009-0000-0100-00003F000000}"/>
  <tableColumns count="1">
    <tableColumn id="1" xr3:uid="{00000000-0010-0000-3E00-000001000000}" name="META." dataDxfId="24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45" dataDxfId="244" tableBorderDxfId="243">
  <autoFilter ref="Y171:Y179" xr:uid="{00000000-0009-0000-0100-000040000000}"/>
  <tableColumns count="1">
    <tableColumn id="1" xr3:uid="{00000000-0010-0000-3F00-000001000000}" name="NARIÑO." dataDxfId="24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1" dataDxfId="240" tableBorderDxfId="239">
  <autoFilter ref="Z171:Z177" xr:uid="{00000000-0009-0000-0100-000041000000}"/>
  <tableColumns count="1">
    <tableColumn id="1" xr3:uid="{00000000-0010-0000-4000-000001000000}" name="NORTE_DE_SANTANDER." dataDxfId="23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37" dataDxfId="236" tableBorderDxfId="235">
  <autoFilter ref="AA171:AA175" xr:uid="{00000000-0009-0000-0100-000042000000}"/>
  <tableColumns count="1">
    <tableColumn id="1" xr3:uid="{00000000-0010-0000-4100-000001000000}" name="PUTUMAYO." dataDxfId="23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3" dataDxfId="232" tableBorderDxfId="231">
  <autoFilter ref="AB171:AB174" xr:uid="{00000000-0009-0000-0100-000043000000}"/>
  <tableColumns count="1">
    <tableColumn id="1" xr3:uid="{00000000-0010-0000-4200-000001000000}" name="QUINDIO." dataDxfId="23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29" dataDxfId="228" tableBorderDxfId="227">
  <autoFilter ref="AC171:AC176" xr:uid="{00000000-0009-0000-0100-000044000000}"/>
  <tableColumns count="1">
    <tableColumn id="1" xr3:uid="{00000000-0010-0000-4300-000001000000}" name="RISARALDA." dataDxfId="22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25" dataDxfId="224" tableBorderDxfId="223">
  <autoFilter ref="AD171:AD173" xr:uid="{00000000-0009-0000-0100-000045000000}"/>
  <tableColumns count="1">
    <tableColumn id="1" xr3:uid="{00000000-0010-0000-4400-000001000000}" name="SAN_ANDRES." dataDxfId="22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37" dataDxfId="436">
  <autoFilter ref="F122:F123" xr:uid="{00000000-0009-0000-0100-000007000000}"/>
  <tableColumns count="1">
    <tableColumn id="1" xr3:uid="{00000000-0010-0000-0600-000001000000}" name="POB_JUVENTUD" dataDxfId="43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1" dataDxfId="220" tableBorderDxfId="219">
  <autoFilter ref="AE171:AE182" xr:uid="{00000000-0009-0000-0100-000046000000}"/>
  <tableColumns count="1">
    <tableColumn id="1" xr3:uid="{00000000-0010-0000-4500-000001000000}" name="SANTANDER." dataDxfId="21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17" dataDxfId="216" tableBorderDxfId="215">
  <autoFilter ref="AF171:AF175" xr:uid="{00000000-0009-0000-0100-000047000000}"/>
  <tableColumns count="1">
    <tableColumn id="1" xr3:uid="{00000000-0010-0000-4600-000001000000}" name="SUCRE." dataDxfId="21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3" dataDxfId="212" tableBorderDxfId="211">
  <autoFilter ref="AG171:AG181" xr:uid="{00000000-0009-0000-0100-000048000000}"/>
  <tableColumns count="1">
    <tableColumn id="1" xr3:uid="{00000000-0010-0000-4700-000001000000}" name="TOLIMA." dataDxfId="21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09" dataDxfId="208" tableBorderDxfId="207">
  <autoFilter ref="AH171:AH186" xr:uid="{00000000-0009-0000-0100-000049000000}"/>
  <tableColumns count="1">
    <tableColumn id="1" xr3:uid="{00000000-0010-0000-4800-000001000000}" name="VALLE_DEL_CAUCA." dataDxfId="20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05" dataDxfId="204" tableBorderDxfId="203">
  <autoFilter ref="AI171:AI172" xr:uid="{00000000-0009-0000-0100-00004A000000}"/>
  <tableColumns count="1">
    <tableColumn id="1" xr3:uid="{00000000-0010-0000-4900-000001000000}" name="VAUPES." dataDxfId="20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1" dataDxfId="200" tableBorderDxfId="199">
  <autoFilter ref="AJ171:AJ172" xr:uid="{00000000-0009-0000-0100-00004B000000}"/>
  <tableColumns count="1">
    <tableColumn id="1" xr3:uid="{00000000-0010-0000-4A00-000001000000}" name="VICHADA." dataDxfId="19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9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9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9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9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34" dataDxfId="433">
  <autoFilter ref="F130:F131" xr:uid="{00000000-0009-0000-0100-000008000000}"/>
  <tableColumns count="1">
    <tableColumn id="1" xr3:uid="{00000000-0010-0000-0700-000001000000}" name="POB_NUTRICION" dataDxfId="43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9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8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8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8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8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8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8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1" dataDxfId="430">
  <autoFilter ref="F145:F146" xr:uid="{00000000-0009-0000-0100-000009000000}"/>
  <tableColumns count="1">
    <tableColumn id="1" xr3:uid="{00000000-0010-0000-0800-000001000000}" name="POB_FAMILIAS_Y_COMUNIDADES" dataDxfId="42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8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7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7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7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7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7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7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 Id="rId5" Type="http://schemas.openxmlformats.org/officeDocument/2006/relationships/table" Target="../tables/table116.xml"/><Relationship Id="rId4" Type="http://schemas.openxmlformats.org/officeDocument/2006/relationships/table" Target="../tables/table115.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94" t="s">
        <v>63</v>
      </c>
      <c r="E48" s="4"/>
      <c r="G48" s="3"/>
      <c r="J48" s="4" t="s">
        <v>64</v>
      </c>
      <c r="T48" s="4"/>
    </row>
    <row r="49" spans="2:20">
      <c r="B49" s="4"/>
      <c r="C49" s="4"/>
      <c r="D49" s="195" t="s">
        <v>65</v>
      </c>
      <c r="E49" s="4"/>
      <c r="F49" s="5"/>
      <c r="G49" s="3"/>
      <c r="J49" s="4" t="s">
        <v>66</v>
      </c>
      <c r="T49" s="4"/>
    </row>
    <row r="50" spans="2:20">
      <c r="B50" s="4"/>
      <c r="C50" s="4"/>
      <c r="D50" s="196" t="s">
        <v>67</v>
      </c>
      <c r="E50" s="4"/>
      <c r="F50" s="5"/>
      <c r="G50" s="3"/>
      <c r="J50" s="4" t="s">
        <v>68</v>
      </c>
      <c r="T50" s="4"/>
    </row>
    <row r="51" spans="2:20">
      <c r="B51" s="4"/>
      <c r="C51" s="4"/>
      <c r="D51" s="195"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94"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TZxHK4ksbnHaroOVAGW3UIBL49pUFr6IcKmj9fPz79Yda+gHAGDuBE9IBIRCQDn5KcEeKj8IkUs9M0260UBzEw==" saltValue="1tCBesyXHfmKhH2prrZ1r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8DB91-3DF7-4AA6-82F1-55A5FDA7423B}">
  <sheetPr>
    <tabColor theme="6" tint="0.59999389629810485"/>
    <pageSetUpPr fitToPage="1"/>
  </sheetPr>
  <dimension ref="A1:J23"/>
  <sheetViews>
    <sheetView zoomScale="90" zoomScaleNormal="90" workbookViewId="0"/>
  </sheetViews>
  <sheetFormatPr baseColWidth="10" defaultColWidth="11.42578125" defaultRowHeight="15"/>
  <cols>
    <col min="1" max="1" width="6.85546875" style="199" customWidth="1"/>
    <col min="2" max="2" width="7.42578125" style="14" customWidth="1"/>
    <col min="3" max="3" width="59.140625" style="30" customWidth="1"/>
    <col min="4" max="4" width="19.85546875" customWidth="1"/>
    <col min="5" max="5" width="86.7109375" customWidth="1"/>
    <col min="6" max="6" width="38" style="30" customWidth="1"/>
    <col min="7" max="7" width="11.42578125" hidden="1" customWidth="1"/>
  </cols>
  <sheetData>
    <row r="1" spans="1:10" s="35" customFormat="1" ht="21" customHeight="1" thickBot="1">
      <c r="A1" s="198"/>
      <c r="B1" s="459" t="s">
        <v>2678</v>
      </c>
      <c r="C1" s="460"/>
      <c r="D1" s="460"/>
      <c r="E1" s="461"/>
      <c r="F1" s="119"/>
      <c r="G1" s="31"/>
    </row>
    <row r="2" spans="1:10" s="33" customFormat="1" ht="74.25" customHeight="1" thickBot="1">
      <c r="A2" s="411" t="s">
        <v>1662</v>
      </c>
      <c r="B2" s="82" t="s">
        <v>1663</v>
      </c>
      <c r="C2" s="86" t="s">
        <v>1664</v>
      </c>
      <c r="D2" s="84" t="s">
        <v>1665</v>
      </c>
      <c r="E2" s="85" t="s">
        <v>1666</v>
      </c>
      <c r="F2" s="34" t="s">
        <v>1667</v>
      </c>
    </row>
    <row r="3" spans="1:10" ht="62.25" customHeight="1">
      <c r="B3" s="71" t="s">
        <v>2679</v>
      </c>
      <c r="C3" s="104" t="s">
        <v>2128</v>
      </c>
      <c r="D3" s="81" t="str">
        <f>IF(COUNTIF(D4:D4,"NO CUMPLE")&gt;0,"NO CUMPLE CONDICIÓN",IF(COUNTIF(D4:D4,"CUMPLE")=0,"NO APLICA","CUMPLE"))</f>
        <v>NO APLICA</v>
      </c>
      <c r="E3" s="78" t="str">
        <f>CONCATENATE(IF(D4="NO CUMPLE",CONCATENATE(E4," / "),""))</f>
        <v/>
      </c>
      <c r="F3" s="407" t="s">
        <v>2817</v>
      </c>
      <c r="G3" s="14">
        <f>IF(D3="CUMPLE",1,IF(D3="NO CUMPLE CONDICIÓN",2,3))</f>
        <v>3</v>
      </c>
      <c r="J3" s="33"/>
    </row>
    <row r="4" spans="1:10" ht="57.75">
      <c r="A4" s="200" t="s">
        <v>2098</v>
      </c>
      <c r="B4" s="53" t="s">
        <v>2680</v>
      </c>
      <c r="C4" s="56" t="s">
        <v>2130</v>
      </c>
      <c r="D4" s="140"/>
      <c r="E4" s="135"/>
      <c r="F4" s="407" t="s">
        <v>2817</v>
      </c>
      <c r="G4" s="14"/>
      <c r="J4" s="33"/>
    </row>
    <row r="5" spans="1:10" ht="42.75">
      <c r="B5" s="55" t="s">
        <v>2681</v>
      </c>
      <c r="C5" s="105" t="s">
        <v>2131</v>
      </c>
      <c r="D5" s="80" t="str">
        <f>IF(COUNTIF(D6:D8,"NO CUMPLE")&gt;0,"NO CUMPLE CONDICIÓN",IF(COUNTIF(D6:D8,"CUMPLE")=0,"NO APLICA","CUMPLE"))</f>
        <v>NO APLICA</v>
      </c>
      <c r="E5" s="75" t="str">
        <f>CONCATENATE(IF(D6="NO CUMPLE",CONCATENATE(E6," / "),""),IF(D7="NO CUMPLE",CONCATENATE(E7," / "),""),IF(D8="NO CUMPLE",CONCATENATE(E8," / "),""))</f>
        <v/>
      </c>
      <c r="F5" s="39" t="s">
        <v>2132</v>
      </c>
      <c r="G5" s="14">
        <f t="shared" ref="G5:G16" si="0">IF(D5="CUMPLE",1,IF(D5="NO CUMPLE CONDICIÓN",2,3))</f>
        <v>3</v>
      </c>
      <c r="J5" s="33"/>
    </row>
    <row r="6" spans="1:10" ht="42.75">
      <c r="A6" s="200" t="s">
        <v>2098</v>
      </c>
      <c r="B6" s="53" t="s">
        <v>2682</v>
      </c>
      <c r="C6" s="56" t="s">
        <v>2134</v>
      </c>
      <c r="D6" s="140"/>
      <c r="E6" s="135"/>
      <c r="F6" s="39" t="s">
        <v>2135</v>
      </c>
      <c r="G6" s="14"/>
      <c r="J6" s="33"/>
    </row>
    <row r="7" spans="1:10" ht="128.25">
      <c r="A7" s="200" t="s">
        <v>2098</v>
      </c>
      <c r="B7" s="53" t="s">
        <v>2683</v>
      </c>
      <c r="C7" s="56" t="s">
        <v>2137</v>
      </c>
      <c r="D7" s="140"/>
      <c r="E7" s="135"/>
      <c r="F7" s="39" t="s">
        <v>2135</v>
      </c>
      <c r="G7" s="14"/>
      <c r="J7" s="33"/>
    </row>
    <row r="8" spans="1:10" ht="128.25">
      <c r="A8" s="200" t="s">
        <v>2098</v>
      </c>
      <c r="B8" s="53" t="s">
        <v>2684</v>
      </c>
      <c r="C8" s="56" t="s">
        <v>2139</v>
      </c>
      <c r="D8" s="140"/>
      <c r="E8" s="135"/>
      <c r="F8" s="39" t="s">
        <v>2135</v>
      </c>
      <c r="G8" s="14"/>
      <c r="J8" s="33"/>
    </row>
    <row r="9" spans="1:10" ht="57">
      <c r="B9" s="55" t="s">
        <v>2685</v>
      </c>
      <c r="C9" s="105" t="s">
        <v>2140</v>
      </c>
      <c r="D9" s="80" t="str">
        <f>IF(COUNTIF(D10:D12,"NO CUMPLE")&gt;0,"NO CUMPLE CONDICIÓN",IF(COUNTIF(D10:D12,"CUMPLE")=0,"NO APLICA","CUMPLE"))</f>
        <v>NO APLICA</v>
      </c>
      <c r="E9" s="75" t="str">
        <f>CONCATENATE(IF(D10="NO CUMPLE",CONCATENATE(E10," / "),""),IF(D11="NO CUMPLE",CONCATENATE(E11," / "),""),IF(D12="NO CUMPLE",CONCATENATE(E12," / "),""))</f>
        <v/>
      </c>
      <c r="F9" s="39" t="s">
        <v>2141</v>
      </c>
      <c r="G9" s="14">
        <f t="shared" si="0"/>
        <v>3</v>
      </c>
      <c r="J9" s="33"/>
    </row>
    <row r="10" spans="1:10" ht="33">
      <c r="A10" s="200" t="s">
        <v>2098</v>
      </c>
      <c r="B10" s="53" t="s">
        <v>2686</v>
      </c>
      <c r="C10" s="56" t="s">
        <v>2142</v>
      </c>
      <c r="D10" s="140"/>
      <c r="E10" s="135"/>
      <c r="F10" s="39" t="s">
        <v>2143</v>
      </c>
      <c r="G10" s="14"/>
      <c r="J10" s="33"/>
    </row>
    <row r="11" spans="1:10" ht="259.5">
      <c r="A11" s="200" t="s">
        <v>2098</v>
      </c>
      <c r="B11" s="53" t="s">
        <v>2687</v>
      </c>
      <c r="C11" s="56" t="s">
        <v>2144</v>
      </c>
      <c r="D11" s="140"/>
      <c r="E11" s="135"/>
      <c r="F11" s="39" t="s">
        <v>2145</v>
      </c>
      <c r="G11" s="14"/>
      <c r="J11" s="33"/>
    </row>
    <row r="12" spans="1:10" ht="57">
      <c r="A12" s="201" t="s">
        <v>2098</v>
      </c>
      <c r="B12" s="53" t="s">
        <v>2688</v>
      </c>
      <c r="C12" s="56" t="s">
        <v>2146</v>
      </c>
      <c r="D12" s="140"/>
      <c r="E12" s="135"/>
      <c r="F12" s="39" t="s">
        <v>2143</v>
      </c>
      <c r="G12" s="14"/>
      <c r="J12" s="33"/>
    </row>
    <row r="13" spans="1:10" ht="71.25">
      <c r="A13" s="200" t="s">
        <v>2098</v>
      </c>
      <c r="B13" s="55" t="s">
        <v>2689</v>
      </c>
      <c r="C13" s="105" t="s">
        <v>2147</v>
      </c>
      <c r="D13" s="80" t="str">
        <f>IF(COUNTIF(D14:D15,"NO CUMPLE")&gt;0,"NO CUMPLE CONDICIÓN",IF(COUNTIF(D14:D15,"CUMPLE")=0,"NO APLICA","CUMPLE"))</f>
        <v>NO APLICA</v>
      </c>
      <c r="E13" s="75" t="str">
        <f>CONCATENATE(IF(D14="NO CUMPLE",CONCATENATE(E14," / "),""),IF(D15="NO CUMPLE",CONCATENATE(E15," / "),""))</f>
        <v/>
      </c>
      <c r="F13" s="39" t="s">
        <v>2148</v>
      </c>
      <c r="G13" s="14">
        <f>IF(D13="CUMPLE",1,IF(D13="NO CUMPLE CONDICIÓN",2,3))</f>
        <v>3</v>
      </c>
      <c r="J13" s="33"/>
    </row>
    <row r="14" spans="1:10" ht="234">
      <c r="A14" s="200" t="s">
        <v>2098</v>
      </c>
      <c r="B14" s="412" t="s">
        <v>2690</v>
      </c>
      <c r="C14" s="54" t="s">
        <v>2149</v>
      </c>
      <c r="D14" s="140"/>
      <c r="E14" s="413"/>
      <c r="F14" s="39" t="s">
        <v>2150</v>
      </c>
      <c r="G14" s="14"/>
      <c r="J14" s="33"/>
    </row>
    <row r="15" spans="1:10" ht="145.5" customHeight="1">
      <c r="A15" s="200" t="s">
        <v>2098</v>
      </c>
      <c r="B15" s="412" t="s">
        <v>2691</v>
      </c>
      <c r="C15" s="54" t="s">
        <v>2151</v>
      </c>
      <c r="D15" s="140"/>
      <c r="E15" s="413"/>
      <c r="F15" s="39" t="s">
        <v>2150</v>
      </c>
      <c r="G15" s="14"/>
      <c r="J15" s="33"/>
    </row>
    <row r="16" spans="1:10" ht="33">
      <c r="B16" s="55" t="s">
        <v>2495</v>
      </c>
      <c r="C16" s="105" t="s">
        <v>2152</v>
      </c>
      <c r="D16" s="80" t="str">
        <f>IF(COUNTIF(D17:D19,"NO CUMPLE")&gt;0,"NO CUMPLE CONDICIÓN",IF(COUNTIF(D17:D19,"CUMPLE")=0,"NO APLICA","CUMPLE"))</f>
        <v>NO APLICA</v>
      </c>
      <c r="E16" s="75" t="str">
        <f>CONCATENATE(IF(D17="NO CUMPLE",CONCATENATE(E17," / "),""),IF(D18="NO CUMPLE",CONCATENATE(E18," / "),""),IF(D19="NO CUMPLE",CONCATENATE(E19," / "),""))</f>
        <v/>
      </c>
      <c r="F16" s="39" t="s">
        <v>2143</v>
      </c>
      <c r="G16" s="14">
        <f t="shared" si="0"/>
        <v>3</v>
      </c>
      <c r="J16" s="33"/>
    </row>
    <row r="17" spans="1:10" ht="85.5" customHeight="1">
      <c r="A17" s="200" t="s">
        <v>2098</v>
      </c>
      <c r="B17" s="53" t="s">
        <v>2769</v>
      </c>
      <c r="C17" s="56" t="s">
        <v>2153</v>
      </c>
      <c r="D17" s="140"/>
      <c r="E17" s="135"/>
      <c r="F17" s="39" t="s">
        <v>2143</v>
      </c>
      <c r="G17" s="14"/>
      <c r="J17" s="33"/>
    </row>
    <row r="18" spans="1:10" ht="94.5" customHeight="1">
      <c r="A18" s="200" t="s">
        <v>2098</v>
      </c>
      <c r="B18" s="53" t="s">
        <v>2770</v>
      </c>
      <c r="C18" s="56" t="s">
        <v>2154</v>
      </c>
      <c r="D18" s="140"/>
      <c r="E18" s="135"/>
      <c r="F18" s="39" t="s">
        <v>2155</v>
      </c>
      <c r="G18" s="14"/>
      <c r="J18" s="33"/>
    </row>
    <row r="19" spans="1:10" ht="75" customHeight="1" thickBot="1">
      <c r="A19" s="200" t="s">
        <v>2098</v>
      </c>
      <c r="B19" s="57" t="s">
        <v>2771</v>
      </c>
      <c r="C19" s="101" t="s">
        <v>2156</v>
      </c>
      <c r="D19" s="141"/>
      <c r="E19" s="136"/>
      <c r="F19" s="39" t="s">
        <v>2155</v>
      </c>
      <c r="J19" s="33"/>
    </row>
    <row r="20" spans="1:10">
      <c r="E20" s="410"/>
    </row>
    <row r="21" spans="1:10" hidden="1">
      <c r="C21" s="106" t="s">
        <v>1853</v>
      </c>
      <c r="D21">
        <f>COUNTIF(G3:G19,1)</f>
        <v>0</v>
      </c>
    </row>
    <row r="22" spans="1:10" hidden="1">
      <c r="C22" s="106" t="s">
        <v>1854</v>
      </c>
      <c r="D22">
        <f>COUNTIF(G3:G19,2)</f>
        <v>0</v>
      </c>
    </row>
    <row r="23" spans="1:10" hidden="1">
      <c r="C23" s="106" t="s">
        <v>1855</v>
      </c>
      <c r="D23">
        <f>COUNTIF(G3:G19,3)</f>
        <v>5</v>
      </c>
    </row>
  </sheetData>
  <sheetProtection algorithmName="SHA-512" hashValue="jXNQWvaEZPNkVth3bFETVnMAvPzwZ0H0Ej7qIxS8FIlFJ8lwTRvJ4z+V/C0/chGoJ7gieYER1/5RZokIpiGVwA==" saltValue="V0D7KsEXjMkfGKz93S7lGA==" spinCount="100000" sheet="1" formatRows="0" autoFilter="0"/>
  <mergeCells count="1">
    <mergeCell ref="B1:E1"/>
  </mergeCells>
  <conditionalFormatting sqref="D3">
    <cfRule type="cellIs" dxfId="39" priority="9" operator="equal">
      <formula>"NO CUMPLE CONDICIÓN"</formula>
    </cfRule>
    <cfRule type="cellIs" dxfId="38" priority="10" operator="equal">
      <formula>"No Cumple"</formula>
    </cfRule>
  </conditionalFormatting>
  <conditionalFormatting sqref="D5">
    <cfRule type="cellIs" dxfId="37" priority="7" operator="equal">
      <formula>"NO CUMPLE CONDICIÓN"</formula>
    </cfRule>
    <cfRule type="cellIs" dxfId="36" priority="8" operator="equal">
      <formula>"No Cumple"</formula>
    </cfRule>
  </conditionalFormatting>
  <conditionalFormatting sqref="D9">
    <cfRule type="cellIs" dxfId="35" priority="5" operator="equal">
      <formula>"NO CUMPLE CONDICIÓN"</formula>
    </cfRule>
    <cfRule type="cellIs" dxfId="34" priority="6" operator="equal">
      <formula>"No Cumple"</formula>
    </cfRule>
  </conditionalFormatting>
  <conditionalFormatting sqref="D13">
    <cfRule type="cellIs" dxfId="33" priority="1" operator="equal">
      <formula>"NO CUMPLE CONDICIÓN"</formula>
    </cfRule>
    <cfRule type="cellIs" dxfId="32" priority="2" operator="equal">
      <formula>"No Cumple"</formula>
    </cfRule>
  </conditionalFormatting>
  <conditionalFormatting sqref="D16">
    <cfRule type="cellIs" dxfId="31" priority="3" operator="equal">
      <formula>"NO CUMPLE CONDICIÓN"</formula>
    </cfRule>
    <cfRule type="cellIs" dxfId="30" priority="4" operator="equal">
      <formula>"No Cumple"</formula>
    </cfRule>
  </conditionalFormatting>
  <dataValidations count="1">
    <dataValidation type="list" allowBlank="1" showInputMessage="1" showErrorMessage="1" sqref="D4 D6:D8 D17:D19 D10:D12 D14:D15" xr:uid="{2F64A683-78B7-44D7-8EF9-C32400BC69A8}">
      <formula1>"CUMPLE,NO CUMPLE"</formula1>
    </dataValidation>
  </dataValidation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E3E3-9B45-48C5-AAA2-9D73929D2317}">
  <sheetPr>
    <tabColor theme="6" tint="0.59999389629810485"/>
    <pageSetUpPr fitToPage="1"/>
  </sheetPr>
  <dimension ref="A1:J19"/>
  <sheetViews>
    <sheetView topLeftCell="A5" zoomScale="90" zoomScaleNormal="90" workbookViewId="0">
      <selection activeCell="D11" sqref="D11"/>
    </sheetView>
  </sheetViews>
  <sheetFormatPr baseColWidth="10" defaultColWidth="11.42578125" defaultRowHeight="15"/>
  <cols>
    <col min="1" max="1" width="7.140625" style="199" customWidth="1"/>
    <col min="2" max="2" width="6.42578125" style="14" customWidth="1"/>
    <col min="3" max="3" width="62.42578125" style="30" customWidth="1"/>
    <col min="4" max="4" width="17" customWidth="1"/>
    <col min="5" max="5" width="80.85546875" customWidth="1"/>
    <col min="6" max="6" width="39.42578125" style="30" customWidth="1"/>
    <col min="7" max="7" width="16" hidden="1" customWidth="1"/>
  </cols>
  <sheetData>
    <row r="1" spans="1:10" s="35" customFormat="1" ht="21" customHeight="1">
      <c r="A1" s="198"/>
      <c r="B1" s="459" t="s">
        <v>2696</v>
      </c>
      <c r="C1" s="460"/>
      <c r="D1" s="460"/>
      <c r="E1" s="461"/>
      <c r="F1" s="119"/>
      <c r="G1" s="31"/>
    </row>
    <row r="2" spans="1:10" s="33" customFormat="1" ht="74.25" customHeight="1" thickBot="1">
      <c r="A2" s="112" t="s">
        <v>1662</v>
      </c>
      <c r="B2" s="72" t="s">
        <v>1663</v>
      </c>
      <c r="C2" s="73" t="s">
        <v>1664</v>
      </c>
      <c r="D2" s="74" t="s">
        <v>1665</v>
      </c>
      <c r="E2" s="85" t="s">
        <v>1666</v>
      </c>
      <c r="F2" s="202" t="s">
        <v>1667</v>
      </c>
    </row>
    <row r="3" spans="1:10" ht="42.75">
      <c r="B3" s="52" t="s">
        <v>2320</v>
      </c>
      <c r="C3" s="270" t="s">
        <v>2302</v>
      </c>
      <c r="D3" s="79" t="str">
        <f>IF(COUNTIF(D4:D7,"NO CUMPLE")&gt;0,"NO CUMPLE CONDICIÓN",IF(COUNTIF(D4:D7,"CUMPLE")=0,"NO APLICA","CUMPLE"))</f>
        <v>NO APLICA</v>
      </c>
      <c r="E3" s="271" t="str">
        <f>CONCATENATE(IF(D4="NO CUMPLE",CONCATENATE(E4," / "),""),IF(D5="NO CUMPLE",CONCATENATE(E5," / "),""),IF(D6="NO CUMPLE",CONCATENATE(E6," / "),""),IF(D7="NO CUMPLE",CONCATENATE(E7," / "),""))</f>
        <v/>
      </c>
      <c r="F3" s="39" t="s">
        <v>2311</v>
      </c>
      <c r="G3" s="14">
        <f>IF(D3="CUMPLE",1,IF(D3="NO CUMPLE CONDICIÓN",2,3))</f>
        <v>3</v>
      </c>
      <c r="J3" s="33"/>
    </row>
    <row r="4" spans="1:10" ht="24.75">
      <c r="A4" s="200" t="s">
        <v>2098</v>
      </c>
      <c r="B4" s="53" t="s">
        <v>2323</v>
      </c>
      <c r="C4" s="56" t="s">
        <v>2303</v>
      </c>
      <c r="D4" s="140"/>
      <c r="E4" s="135"/>
      <c r="F4" s="39" t="s">
        <v>2311</v>
      </c>
      <c r="G4" s="14"/>
      <c r="J4" s="33"/>
    </row>
    <row r="5" spans="1:10" ht="57">
      <c r="A5" s="200" t="s">
        <v>2098</v>
      </c>
      <c r="B5" s="53" t="s">
        <v>2326</v>
      </c>
      <c r="C5" s="56" t="s">
        <v>2304</v>
      </c>
      <c r="D5" s="140"/>
      <c r="E5" s="135"/>
      <c r="F5" s="39" t="s">
        <v>2311</v>
      </c>
      <c r="G5" s="14"/>
      <c r="J5" s="33"/>
    </row>
    <row r="6" spans="1:10" ht="24.75">
      <c r="A6" s="200" t="s">
        <v>2098</v>
      </c>
      <c r="B6" s="53" t="s">
        <v>2328</v>
      </c>
      <c r="C6" s="56" t="s">
        <v>2305</v>
      </c>
      <c r="D6" s="140"/>
      <c r="E6" s="135"/>
      <c r="F6" s="39" t="s">
        <v>2311</v>
      </c>
      <c r="G6" s="14"/>
      <c r="J6" s="33"/>
    </row>
    <row r="7" spans="1:10" ht="28.5">
      <c r="A7" s="200" t="s">
        <v>2098</v>
      </c>
      <c r="B7" s="53" t="s">
        <v>2697</v>
      </c>
      <c r="C7" s="56" t="s">
        <v>2313</v>
      </c>
      <c r="D7" s="140"/>
      <c r="E7" s="135"/>
      <c r="F7" s="39" t="s">
        <v>2311</v>
      </c>
      <c r="G7" s="14"/>
      <c r="J7" s="33"/>
    </row>
    <row r="8" spans="1:10" ht="24.75">
      <c r="B8" s="55" t="s">
        <v>2330</v>
      </c>
      <c r="C8" s="105" t="s">
        <v>2306</v>
      </c>
      <c r="D8" s="80" t="str">
        <f>IF(COUNTIF(D9:D13,"NO CUMPLE")&gt;0,"NO CUMPLE CONDICIÓN",IF(COUNTIF(D9:D13,"CUMPLE")=0,"NO APLICA","CUMPLE"))</f>
        <v>NO APLICA</v>
      </c>
      <c r="E8" s="75" t="str">
        <f>CONCATENATE(IF(D9="NO CUMPLE",CONCATENATE(E9," / "),""),IF(D10="NO CUMPLE",CONCATENATE(E10," / "),""),IF(D11="NO CUMPLE",CONCATENATE(E11," / "),""),IF(D12="NO CUMPLE",CONCATENATE(E12," / "),""),IF(D13="NO CUMPLE",CONCATENATE(E13," / "),""))</f>
        <v/>
      </c>
      <c r="F8" s="39" t="s">
        <v>2314</v>
      </c>
      <c r="G8" s="14">
        <f t="shared" ref="G8" si="0">IF(D8="CUMPLE",1,IF(D8="NO CUMPLE CONDICIÓN",2,3))</f>
        <v>3</v>
      </c>
      <c r="J8" s="33"/>
    </row>
    <row r="9" spans="1:10" ht="24.75">
      <c r="A9" s="200" t="s">
        <v>2098</v>
      </c>
      <c r="B9" s="53" t="s">
        <v>2333</v>
      </c>
      <c r="C9" s="56" t="s">
        <v>2307</v>
      </c>
      <c r="D9" s="140"/>
      <c r="E9" s="135"/>
      <c r="F9" s="39" t="s">
        <v>2315</v>
      </c>
      <c r="G9" s="14"/>
      <c r="J9" s="33"/>
    </row>
    <row r="10" spans="1:10" ht="72">
      <c r="A10" s="200" t="s">
        <v>2098</v>
      </c>
      <c r="B10" s="53" t="s">
        <v>2336</v>
      </c>
      <c r="C10" s="54" t="s">
        <v>2308</v>
      </c>
      <c r="D10" s="140"/>
      <c r="E10" s="135"/>
      <c r="F10" s="39" t="s">
        <v>2316</v>
      </c>
      <c r="G10" s="14"/>
      <c r="J10" s="33"/>
    </row>
    <row r="11" spans="1:10" ht="100.5">
      <c r="A11" s="200" t="s">
        <v>2098</v>
      </c>
      <c r="B11" s="53" t="s">
        <v>2338</v>
      </c>
      <c r="C11" s="56" t="s">
        <v>2309</v>
      </c>
      <c r="D11" s="140"/>
      <c r="E11" s="135"/>
      <c r="F11" s="407" t="s">
        <v>2818</v>
      </c>
      <c r="G11" s="14"/>
      <c r="J11" s="33"/>
    </row>
    <row r="12" spans="1:10" ht="71.25">
      <c r="A12" s="200" t="s">
        <v>2098</v>
      </c>
      <c r="B12" s="53" t="s">
        <v>2340</v>
      </c>
      <c r="C12" s="54" t="s">
        <v>2310</v>
      </c>
      <c r="D12" s="140"/>
      <c r="E12" s="135"/>
      <c r="F12" s="39" t="s">
        <v>2317</v>
      </c>
      <c r="G12" s="14"/>
      <c r="J12" s="33"/>
    </row>
    <row r="13" spans="1:10" ht="158.25" thickBot="1">
      <c r="A13" s="200" t="s">
        <v>2098</v>
      </c>
      <c r="B13" s="57" t="s">
        <v>2698</v>
      </c>
      <c r="C13" s="280" t="s">
        <v>2318</v>
      </c>
      <c r="D13" s="141"/>
      <c r="E13" s="136"/>
      <c r="F13" s="39" t="s">
        <v>2319</v>
      </c>
      <c r="G13" s="14"/>
      <c r="J13" s="33"/>
    </row>
    <row r="14" spans="1:10" ht="16.5" customHeight="1">
      <c r="G14" s="14"/>
      <c r="J14" s="33"/>
    </row>
    <row r="15" spans="1:10" hidden="1">
      <c r="C15" s="106" t="s">
        <v>1853</v>
      </c>
      <c r="D15">
        <f>COUNTIF(G3:G13,1)</f>
        <v>0</v>
      </c>
      <c r="J15" s="33"/>
    </row>
    <row r="16" spans="1:10" hidden="1">
      <c r="C16" s="106" t="s">
        <v>1854</v>
      </c>
      <c r="D16">
        <f>COUNTIF(G3:G13,2)</f>
        <v>0</v>
      </c>
      <c r="J16" s="33"/>
    </row>
    <row r="17" spans="3:10" hidden="1">
      <c r="C17" s="106" t="s">
        <v>1855</v>
      </c>
      <c r="D17">
        <f>COUNTIF(G3:G13,3)</f>
        <v>2</v>
      </c>
      <c r="J17" s="33"/>
    </row>
    <row r="18" spans="3:10">
      <c r="J18" s="33"/>
    </row>
    <row r="19" spans="3:10">
      <c r="J19" s="33"/>
    </row>
  </sheetData>
  <sheetProtection algorithmName="SHA-512" hashValue="NXK7CMDwju/iEoWHMODwWu5Uj/gu3t/A82IRs26lVplTO22XfQwKf1XkSuErWC6wnD+g37W6++5cCvWus4WZbg==" saltValue="HlKkvJ10QWMp3dgvzxCN0w==" spinCount="100000" sheet="1" formatRows="0" autoFilter="0"/>
  <mergeCells count="1">
    <mergeCell ref="B1:E1"/>
  </mergeCells>
  <conditionalFormatting sqref="D3">
    <cfRule type="cellIs" dxfId="29" priority="3" operator="equal">
      <formula>"NO CUMPLE CONDICIÓN"</formula>
    </cfRule>
    <cfRule type="cellIs" dxfId="28" priority="4" operator="equal">
      <formula>"No Cumple"</formula>
    </cfRule>
  </conditionalFormatting>
  <conditionalFormatting sqref="D8">
    <cfRule type="cellIs" dxfId="27" priority="1" operator="equal">
      <formula>"NO CUMPLE CONDICIÓN"</formula>
    </cfRule>
    <cfRule type="cellIs" dxfId="26" priority="2" operator="equal">
      <formula>"No Cumple"</formula>
    </cfRule>
  </conditionalFormatting>
  <dataValidations count="1">
    <dataValidation type="list" allowBlank="1" showInputMessage="1" showErrorMessage="1" sqref="D4:D7 D9:D13" xr:uid="{6CD1FD06-F852-4ED8-B596-535EDB966F85}">
      <formula1>"CUMPLE,NO CUMPLE"</formula1>
    </dataValidation>
  </dataValidations>
  <printOptions horizontalCentered="1"/>
  <pageMargins left="0.31496062992125984" right="0.31496062992125984" top="1.1417322834645669" bottom="0.74803149606299213" header="0.31496062992125984" footer="0.31496062992125984"/>
  <pageSetup scale="79" fitToHeight="0" orientation="landscape" r:id="rId1"/>
  <headerFooter>
    <oddHeader>&amp;L&amp;G&amp;CPROCESO DE INSPECCIÓN, VIGILANCIA Y CONTROL
FORMATO INSTRUMENTO IV
CENTRO DE EMERGENCIA&amp;RINXX.IVC
Versión 1
XX/03/2026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70E64-ACE7-48BC-A4B9-5648B7CACA49}">
  <sheetPr>
    <tabColor theme="4" tint="0.39997558519241921"/>
    <pageSetUpPr fitToPage="1"/>
  </sheetPr>
  <dimension ref="A1:G24"/>
  <sheetViews>
    <sheetView topLeftCell="A18" zoomScale="90" zoomScaleNormal="90" workbookViewId="0">
      <selection activeCell="C20" sqref="C20"/>
    </sheetView>
  </sheetViews>
  <sheetFormatPr baseColWidth="10" defaultColWidth="11.42578125" defaultRowHeight="15"/>
  <cols>
    <col min="1" max="1" width="9.7109375" style="115" customWidth="1"/>
    <col min="2" max="2" width="6.140625" style="14" customWidth="1"/>
    <col min="3" max="3" width="70.42578125" style="30" customWidth="1"/>
    <col min="4" max="4" width="20" bestFit="1" customWidth="1"/>
    <col min="5" max="5" width="78.7109375" customWidth="1"/>
    <col min="6" max="6" width="39.140625" style="30" customWidth="1"/>
    <col min="7" max="7" width="11.42578125" hidden="1" customWidth="1"/>
  </cols>
  <sheetData>
    <row r="1" spans="1:7" s="35" customFormat="1" ht="21" customHeight="1" thickBot="1">
      <c r="A1" s="32"/>
      <c r="B1" s="465" t="s">
        <v>2699</v>
      </c>
      <c r="C1" s="466"/>
      <c r="D1" s="466"/>
      <c r="E1" s="467"/>
      <c r="F1" s="119"/>
      <c r="G1" s="31"/>
    </row>
    <row r="2" spans="1:7" s="33" customFormat="1" ht="74.25" customHeight="1" thickBot="1">
      <c r="A2" s="355" t="s">
        <v>1662</v>
      </c>
      <c r="B2" s="82" t="s">
        <v>1663</v>
      </c>
      <c r="C2" s="86" t="s">
        <v>1664</v>
      </c>
      <c r="D2" s="84" t="s">
        <v>1665</v>
      </c>
      <c r="E2" s="85" t="s">
        <v>1666</v>
      </c>
      <c r="F2" s="298" t="s">
        <v>1667</v>
      </c>
    </row>
    <row r="3" spans="1:7" ht="33">
      <c r="A3" s="113"/>
      <c r="B3" s="71" t="s">
        <v>2700</v>
      </c>
      <c r="C3" s="253" t="s">
        <v>2321</v>
      </c>
      <c r="D3" s="358" t="str">
        <f>IF(COUNTIF(D4:D6,"NO CUMPLE")&gt;0,"NO CUMPLE CONDICIÓN",IF(COUNTIF(D4:D6,"CUMPLE")=0,"NO APLICA","CUMPLE"))</f>
        <v>NO APLICA</v>
      </c>
      <c r="E3" s="359" t="str">
        <f>CONCATENATE(IF(D4="NO CUMPLE",CONCATENATE(E4," / "),""),IF(D5="NO CUMPLE",CONCATENATE(E5," / "),""),IF(D6="NO CUMPLE",CONCATENATE(E6," / "),""))</f>
        <v/>
      </c>
      <c r="F3" s="354" t="s">
        <v>2322</v>
      </c>
      <c r="G3" s="14">
        <f>IF(D3="CUMPLE",1,IF(D3="NO CUMPLE CONDICIÓN",2,3))</f>
        <v>3</v>
      </c>
    </row>
    <row r="4" spans="1:7" ht="33.6" customHeight="1">
      <c r="A4" s="114" t="s">
        <v>1670</v>
      </c>
      <c r="B4" s="53" t="s">
        <v>2701</v>
      </c>
      <c r="C4" s="54" t="s">
        <v>2324</v>
      </c>
      <c r="D4" s="347"/>
      <c r="E4" s="230"/>
      <c r="F4" s="353" t="s">
        <v>2325</v>
      </c>
      <c r="G4" s="14"/>
    </row>
    <row r="5" spans="1:7" ht="41.25">
      <c r="A5" s="114" t="s">
        <v>1670</v>
      </c>
      <c r="B5" s="53" t="s">
        <v>2702</v>
      </c>
      <c r="C5" s="54" t="s">
        <v>2327</v>
      </c>
      <c r="D5" s="347"/>
      <c r="E5" s="230"/>
      <c r="F5" s="353" t="s">
        <v>2325</v>
      </c>
      <c r="G5" s="14"/>
    </row>
    <row r="6" spans="1:7" ht="41.25">
      <c r="A6" s="114" t="s">
        <v>1670</v>
      </c>
      <c r="B6" s="53" t="s">
        <v>2703</v>
      </c>
      <c r="C6" s="54" t="s">
        <v>2329</v>
      </c>
      <c r="D6" s="347"/>
      <c r="E6" s="230"/>
      <c r="F6" s="353" t="s">
        <v>2325</v>
      </c>
      <c r="G6" s="14"/>
    </row>
    <row r="7" spans="1:7" ht="33">
      <c r="A7" s="113"/>
      <c r="B7" s="55" t="s">
        <v>2704</v>
      </c>
      <c r="C7" s="255" t="s">
        <v>2331</v>
      </c>
      <c r="D7" s="309" t="str">
        <f>IF(COUNTIF(D8:D11,"NO CUMPLE")&gt;0,"NO CUMPLE CONDICIÓN",IF(COUNTIF(D8:D11,"CUMPLE")=0,"NO APLICA","CUMPLE"))</f>
        <v>NO APLICA</v>
      </c>
      <c r="E7" s="227" t="str">
        <f>CONCATENATE(IF(D8="NO CUMPLE",CONCATENATE(E8," / "),""),IF(D9="NO CUMPLE",CONCATENATE(E9," / "),""),IF(D10="NO CUMPLE",CONCATENATE(E10," / "),""),IF(D11="NO CUMPLE",CONCATENATE(E11," / "),""))</f>
        <v/>
      </c>
      <c r="F7" s="354" t="s">
        <v>2332</v>
      </c>
      <c r="G7" s="14">
        <f t="shared" ref="G7" si="0">IF(D7="CUMPLE",1,IF(D7="NO CUMPLE CONDICIÓN",2,3))</f>
        <v>3</v>
      </c>
    </row>
    <row r="8" spans="1:7" ht="49.5">
      <c r="A8" s="114" t="s">
        <v>1670</v>
      </c>
      <c r="B8" s="53" t="s">
        <v>2705</v>
      </c>
      <c r="C8" s="56" t="s">
        <v>2334</v>
      </c>
      <c r="D8" s="347"/>
      <c r="E8" s="230"/>
      <c r="F8" s="353" t="s">
        <v>2335</v>
      </c>
      <c r="G8" s="14"/>
    </row>
    <row r="9" spans="1:7" ht="49.5">
      <c r="A9" s="114" t="s">
        <v>1670</v>
      </c>
      <c r="B9" s="53" t="s">
        <v>2706</v>
      </c>
      <c r="C9" s="56" t="s">
        <v>2337</v>
      </c>
      <c r="D9" s="347"/>
      <c r="E9" s="230"/>
      <c r="F9" s="353" t="s">
        <v>2335</v>
      </c>
      <c r="G9" s="14"/>
    </row>
    <row r="10" spans="1:7" ht="49.5">
      <c r="A10" s="114" t="s">
        <v>1670</v>
      </c>
      <c r="B10" s="53" t="s">
        <v>2707</v>
      </c>
      <c r="C10" s="56" t="s">
        <v>2339</v>
      </c>
      <c r="D10" s="347"/>
      <c r="E10" s="230"/>
      <c r="F10" s="353" t="s">
        <v>2335</v>
      </c>
      <c r="G10" s="14"/>
    </row>
    <row r="11" spans="1:7" ht="49.5">
      <c r="A11" s="114" t="s">
        <v>1670</v>
      </c>
      <c r="B11" s="53" t="s">
        <v>2708</v>
      </c>
      <c r="C11" s="56" t="s">
        <v>2341</v>
      </c>
      <c r="D11" s="347"/>
      <c r="E11" s="230"/>
      <c r="F11" s="353" t="s">
        <v>2335</v>
      </c>
      <c r="G11" s="14"/>
    </row>
    <row r="12" spans="1:7" ht="36.75" customHeight="1">
      <c r="A12" s="292"/>
      <c r="B12" s="295" t="s">
        <v>2709</v>
      </c>
      <c r="C12" s="293" t="s">
        <v>2342</v>
      </c>
      <c r="D12" s="309" t="str">
        <f>IF(COUNTIF(D13:D16,"NO CUMPLE")&gt;0,"NO CUMPLE CONDICIÓN",IF(COUNTIF(D13:D16,"CUMPLE")=0,"NO APLICA","CUMPLE"))</f>
        <v>NO APLICA</v>
      </c>
      <c r="E12" s="227" t="str">
        <f>CONCATENATE(IF(D13="NO CUMPLE",CONCATENATE(E13," / "),""),IF(D14="NO CUMPLE",CONCATENATE(E14," / "),""),IF(D15="NO CUMPLE",CONCATENATE(E15," / "),""),IF(D16="NO CUMPLE",CONCATENATE(E16," / "),""))</f>
        <v/>
      </c>
      <c r="F12" s="356" t="s">
        <v>2344</v>
      </c>
      <c r="G12" s="14">
        <f>IF(D12="CUMPLE",1,IF(D12="NO CUMPLE CONDICIÓN",2,3))</f>
        <v>3</v>
      </c>
    </row>
    <row r="13" spans="1:7" ht="61.5" customHeight="1">
      <c r="A13" s="200" t="s">
        <v>2098</v>
      </c>
      <c r="B13" s="296" t="s">
        <v>2710</v>
      </c>
      <c r="C13" s="286" t="s">
        <v>2345</v>
      </c>
      <c r="D13" s="347"/>
      <c r="E13" s="230"/>
      <c r="F13" s="408" t="s">
        <v>2819</v>
      </c>
    </row>
    <row r="14" spans="1:7" ht="190.5" customHeight="1">
      <c r="A14" s="200" t="s">
        <v>2098</v>
      </c>
      <c r="B14" s="296" t="s">
        <v>2711</v>
      </c>
      <c r="C14" s="286" t="s">
        <v>2346</v>
      </c>
      <c r="D14" s="347"/>
      <c r="E14" s="230"/>
      <c r="F14" s="408" t="s">
        <v>2819</v>
      </c>
    </row>
    <row r="15" spans="1:7" ht="63" customHeight="1">
      <c r="A15" s="200" t="s">
        <v>2098</v>
      </c>
      <c r="B15" s="296" t="s">
        <v>2712</v>
      </c>
      <c r="C15" s="299" t="s">
        <v>2347</v>
      </c>
      <c r="D15" s="347"/>
      <c r="E15" s="230"/>
      <c r="F15" s="408" t="s">
        <v>2819</v>
      </c>
    </row>
    <row r="16" spans="1:7" ht="39.75" customHeight="1">
      <c r="A16" s="200" t="s">
        <v>2098</v>
      </c>
      <c r="B16" s="296" t="s">
        <v>2713</v>
      </c>
      <c r="C16" s="286" t="s">
        <v>2348</v>
      </c>
      <c r="D16" s="347"/>
      <c r="E16" s="230"/>
      <c r="F16" s="408" t="s">
        <v>2819</v>
      </c>
    </row>
    <row r="17" spans="1:7" ht="24.75">
      <c r="A17" s="292"/>
      <c r="B17" s="295" t="s">
        <v>2714</v>
      </c>
      <c r="C17" s="293" t="s">
        <v>2349</v>
      </c>
      <c r="D17" s="309" t="str">
        <f>IF(COUNTIF(D18:D18,"NO CUMPLE")&gt;0,"NO CUMPLE CONDICIÓN",IF(COUNTIF(D18:D18,"CUMPLE")=0,"NO APLICA","CUMPLE"))</f>
        <v>NO APLICA</v>
      </c>
      <c r="E17" s="227" t="str">
        <f>CONCATENATE(IF(D18="NO CUMPLE",CONCATENATE(E18," "),""))</f>
        <v/>
      </c>
      <c r="F17" s="409" t="s">
        <v>2350</v>
      </c>
      <c r="G17" s="14">
        <f>IF(D17="CUMPLE",1,IF(D17="NO CUMPLE CONDICIÓN",2,3))</f>
        <v>3</v>
      </c>
    </row>
    <row r="18" spans="1:7" ht="64.5" customHeight="1">
      <c r="A18" s="200" t="s">
        <v>2098</v>
      </c>
      <c r="B18" s="296" t="s">
        <v>2715</v>
      </c>
      <c r="C18" s="286" t="s">
        <v>2351</v>
      </c>
      <c r="D18" s="347"/>
      <c r="E18" s="230"/>
      <c r="F18" s="357" t="s">
        <v>2352</v>
      </c>
    </row>
    <row r="19" spans="1:7" ht="40.5" customHeight="1">
      <c r="A19" s="292"/>
      <c r="B19" s="295" t="s">
        <v>2716</v>
      </c>
      <c r="C19" s="293" t="s">
        <v>2353</v>
      </c>
      <c r="D19" s="309" t="str">
        <f>IF(COUNTIF(D20:D20,"NO CUMPLE")&gt;0,"NO CUMPLE CONDICIÓN",IF(COUNTIF(D20:D20,"CUMPLE")=0,"NO APLICA","CUMPLE"))</f>
        <v>NO APLICA</v>
      </c>
      <c r="E19" s="227" t="str">
        <f>CONCATENATE(IF(D20="NO CUMPLE",CONCATENATE(E20," "),""))</f>
        <v/>
      </c>
      <c r="F19" s="357" t="s">
        <v>2354</v>
      </c>
      <c r="G19" s="14">
        <f>IF(D19="CUMPLE",1,IF(D19="NO CUMPLE CONDICIÓN",2,3))</f>
        <v>3</v>
      </c>
    </row>
    <row r="20" spans="1:7" ht="333" customHeight="1" thickBot="1">
      <c r="A20" s="200" t="s">
        <v>2098</v>
      </c>
      <c r="B20" s="297" t="s">
        <v>2717</v>
      </c>
      <c r="C20" s="294" t="s">
        <v>2355</v>
      </c>
      <c r="D20" s="350"/>
      <c r="E20" s="233"/>
      <c r="F20" s="357" t="s">
        <v>2356</v>
      </c>
    </row>
    <row r="21" spans="1:7">
      <c r="F21" s="39"/>
    </row>
    <row r="22" spans="1:7" hidden="1">
      <c r="C22" s="106" t="s">
        <v>1853</v>
      </c>
      <c r="D22">
        <f>COUNTIF(G3:G20,1)</f>
        <v>0</v>
      </c>
    </row>
    <row r="23" spans="1:7" hidden="1">
      <c r="C23" s="106" t="s">
        <v>1854</v>
      </c>
      <c r="D23">
        <f>COUNTIF(G3:G20,2)</f>
        <v>0</v>
      </c>
    </row>
    <row r="24" spans="1:7" hidden="1">
      <c r="C24" s="106" t="s">
        <v>1855</v>
      </c>
      <c r="D24">
        <f>COUNTIF(G3:G20,3)</f>
        <v>5</v>
      </c>
    </row>
  </sheetData>
  <sheetProtection algorithmName="SHA-512" hashValue="JCDC8kapMa+UHN3ZJKCeqbtva7e5Jb6Rq9kDtDSTv9/3pFAPMWRPNCaEZi4qY8Tcav9iinGQpOhBWo3OSxhKMA==" saltValue="h5HEXAZ4m8oAvXXMpe1QSA==" spinCount="100000" sheet="1" formatRows="0" autoFilter="0"/>
  <mergeCells count="1">
    <mergeCell ref="B1:E1"/>
  </mergeCells>
  <conditionalFormatting sqref="B3:C3">
    <cfRule type="cellIs" dxfId="25" priority="17" operator="equal">
      <formula>"No Cumple"</formula>
    </cfRule>
  </conditionalFormatting>
  <conditionalFormatting sqref="D3">
    <cfRule type="cellIs" dxfId="24" priority="11" operator="equal">
      <formula>"NO CUMPLE CONDICIÓN"</formula>
    </cfRule>
    <cfRule type="cellIs" dxfId="23" priority="12" operator="equal">
      <formula>"No Cumple"</formula>
    </cfRule>
  </conditionalFormatting>
  <conditionalFormatting sqref="D7">
    <cfRule type="cellIs" dxfId="22" priority="9" operator="equal">
      <formula>"NO CUMPLE CONDICIÓN"</formula>
    </cfRule>
    <cfRule type="cellIs" dxfId="21" priority="10" operator="equal">
      <formula>"No Cumple"</formula>
    </cfRule>
  </conditionalFormatting>
  <conditionalFormatting sqref="D12">
    <cfRule type="cellIs" dxfId="20" priority="7" operator="equal">
      <formula>"NO CUMPLE CONDICIÓN"</formula>
    </cfRule>
    <cfRule type="cellIs" dxfId="19" priority="8"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19">
    <cfRule type="cellIs" dxfId="16" priority="1" operator="equal">
      <formula>"NO CUMPLE CONDICIÓN"</formula>
    </cfRule>
    <cfRule type="cellIs" dxfId="15" priority="2" operator="equal">
      <formula>"No Cumple"</formula>
    </cfRule>
  </conditionalFormatting>
  <dataValidations count="1">
    <dataValidation type="list" allowBlank="1" showInputMessage="1" showErrorMessage="1" sqref="D4:D6 D8:D11 D13:D16 D18 D20" xr:uid="{36ACD28D-4C3C-488A-90CA-2B7C591C341A}">
      <formula1>"CUMPLE,NO CUMPLE"</formula1>
    </dataValidation>
  </dataValidations>
  <printOptions horizontalCentered="1"/>
  <pageMargins left="0.11811023622047245" right="0.11811023622047245" top="1.1811023622047245" bottom="0.74803149606299213" header="0.31496062992125984" footer="0.31496062992125984"/>
  <pageSetup scale="77"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837DE-18AB-4978-AA68-C380E523AAD8}">
  <sheetPr>
    <tabColor theme="8" tint="0.59999389629810485"/>
    <pageSetUpPr fitToPage="1"/>
  </sheetPr>
  <dimension ref="A1:I29"/>
  <sheetViews>
    <sheetView topLeftCell="A15" zoomScale="90" zoomScaleNormal="90" workbookViewId="0">
      <selection activeCell="E20" sqref="E20"/>
    </sheetView>
  </sheetViews>
  <sheetFormatPr baseColWidth="10" defaultColWidth="11.42578125" defaultRowHeight="15"/>
  <cols>
    <col min="1" max="1" width="6.42578125" style="115" customWidth="1"/>
    <col min="2" max="2" width="10" style="1" customWidth="1"/>
    <col min="3" max="3" width="59.140625" style="275" customWidth="1"/>
    <col min="4" max="4" width="19.42578125" style="33" customWidth="1"/>
    <col min="5" max="5" width="88.28515625" style="33" customWidth="1"/>
    <col min="6" max="6" width="55.42578125" style="33" customWidth="1"/>
    <col min="7" max="7" width="7" hidden="1" customWidth="1"/>
  </cols>
  <sheetData>
    <row r="1" spans="1:9" s="35" customFormat="1" ht="21" customHeight="1" thickBot="1">
      <c r="A1" s="268"/>
      <c r="B1" s="468" t="s">
        <v>2744</v>
      </c>
      <c r="C1" s="469"/>
      <c r="D1" s="469"/>
      <c r="E1" s="470"/>
      <c r="F1" s="269"/>
    </row>
    <row r="2" spans="1:9" s="33" customFormat="1" ht="74.25" customHeight="1" thickBot="1">
      <c r="A2" s="360" t="s">
        <v>1662</v>
      </c>
      <c r="B2" s="363" t="s">
        <v>1663</v>
      </c>
      <c r="C2" s="361" t="s">
        <v>1664</v>
      </c>
      <c r="D2" s="362" t="s">
        <v>1665</v>
      </c>
      <c r="E2" s="364" t="s">
        <v>1666</v>
      </c>
      <c r="F2" s="34" t="s">
        <v>1667</v>
      </c>
    </row>
    <row r="3" spans="1:9" ht="102" customHeight="1">
      <c r="A3" s="260"/>
      <c r="B3" s="55" t="s">
        <v>2780</v>
      </c>
      <c r="C3" s="105" t="s">
        <v>2358</v>
      </c>
      <c r="D3" s="80" t="str">
        <f>IF(COUNTIF(D5:D10,"NO CUMPLE")&gt;0,"NO CUMPLE CONDICIÓN",IF(COUNTIF(D5:D10,"CUMPLE")=0,"NO APLICA","CUMPLE"))</f>
        <v>NO APLICA</v>
      </c>
      <c r="E3" s="77" t="str">
        <f>CONCATENATE(IF(D5="NO CUMPLE",CONCATENATE(E5," / "),""),IF(D6="NO CUMPLE",CONCATENATE(E6," / "),""),IF(D7="NO CUMPLE",CONCATENATE(E7," / "),""),IF(D8="NO CUMPLE",CONCATENATE(E8," / "),""),IF(D9="NO CUMPLE",CONCATENATE(E9," / "),""),IF(D10="NO CUMPLE",CONCATENATE(E10," / "),""))</f>
        <v/>
      </c>
      <c r="F3" s="281" t="s">
        <v>2359</v>
      </c>
      <c r="G3" s="14">
        <f>IF(D3="CUMPLE",1,IF(D3="NO CUMPLE CONDICIÓN",2,3))</f>
        <v>3</v>
      </c>
      <c r="I3" s="33"/>
    </row>
    <row r="4" spans="1:9" ht="102" customHeight="1">
      <c r="A4" s="260"/>
      <c r="B4" s="55" t="s">
        <v>2780</v>
      </c>
      <c r="C4" s="105" t="s">
        <v>2358</v>
      </c>
      <c r="D4" s="80" t="str">
        <f>IF(COUNTIF(D11:D16,"NO CUMPLE")&gt;0,"NO CUMPLE CONDICIÓN",IF(COUNTIF(D11:D16,"CUMPLE")=0,"NO APLICA","CUMPLE"))</f>
        <v>NO APLICA</v>
      </c>
      <c r="E4" s="77" t="str">
        <f>CONCATENATE(IF(D11="NO CUMPLE",CONCATENATE(E11," / "),""),IF(D12="NO CUMPLE",CONCATENATE(E12," / "),""),IF(D13="NO CUMPLE",CONCATENATE(E13," / "),""),IF(D14="NO CUMPLE",CONCATENATE(E14," / "),""),IF(D15="NO CUMPLE",CONCATENATE(E15," / "),""),IF(D16="NO CUMPLE",CONCATENATE(E16," / "),""))</f>
        <v/>
      </c>
      <c r="F4" s="281" t="s">
        <v>2359</v>
      </c>
      <c r="G4" s="14">
        <f>IF(D4="CUMPLE",1,IF(D4="NO CUMPLE CONDICIÓN",2,3))</f>
        <v>3</v>
      </c>
      <c r="I4" s="33"/>
    </row>
    <row r="5" spans="1:9" ht="78.75" customHeight="1">
      <c r="A5" s="272" t="s">
        <v>2051</v>
      </c>
      <c r="B5" s="53" t="s">
        <v>2781</v>
      </c>
      <c r="C5" s="67" t="s">
        <v>2361</v>
      </c>
      <c r="D5" s="143"/>
      <c r="E5" s="137"/>
      <c r="F5" s="282" t="s">
        <v>2362</v>
      </c>
      <c r="G5" s="14"/>
      <c r="I5" s="33"/>
    </row>
    <row r="6" spans="1:9" ht="200.25">
      <c r="A6" s="261" t="s">
        <v>1859</v>
      </c>
      <c r="B6" s="53" t="s">
        <v>2782</v>
      </c>
      <c r="C6" s="56" t="s">
        <v>2364</v>
      </c>
      <c r="D6" s="140"/>
      <c r="E6" s="230"/>
      <c r="F6" s="281" t="s">
        <v>2365</v>
      </c>
      <c r="G6" s="14"/>
      <c r="I6" s="33"/>
    </row>
    <row r="7" spans="1:9" ht="101.25" customHeight="1">
      <c r="A7" s="261" t="s">
        <v>1859</v>
      </c>
      <c r="B7" s="53" t="s">
        <v>2783</v>
      </c>
      <c r="C7" s="273" t="s">
        <v>2367</v>
      </c>
      <c r="D7" s="140"/>
      <c r="E7" s="137"/>
      <c r="F7" s="262" t="s">
        <v>2368</v>
      </c>
      <c r="G7" s="14"/>
      <c r="I7" s="33"/>
    </row>
    <row r="8" spans="1:9" ht="74.099999999999994" customHeight="1">
      <c r="A8" s="261" t="s">
        <v>1859</v>
      </c>
      <c r="B8" s="53" t="s">
        <v>2784</v>
      </c>
      <c r="C8" s="273" t="s">
        <v>1874</v>
      </c>
      <c r="D8" s="140"/>
      <c r="E8" s="137"/>
      <c r="F8" s="262" t="s">
        <v>2370</v>
      </c>
      <c r="G8" s="14"/>
      <c r="I8" s="33"/>
    </row>
    <row r="9" spans="1:9" ht="74.25" customHeight="1">
      <c r="A9" s="272" t="s">
        <v>2051</v>
      </c>
      <c r="B9" s="53" t="s">
        <v>2785</v>
      </c>
      <c r="C9" s="56" t="s">
        <v>2372</v>
      </c>
      <c r="D9" s="143"/>
      <c r="E9" s="137"/>
      <c r="F9" s="282" t="s">
        <v>2373</v>
      </c>
      <c r="G9" s="14"/>
      <c r="I9" s="33"/>
    </row>
    <row r="10" spans="1:9" ht="74.25" customHeight="1">
      <c r="A10" s="272" t="s">
        <v>2051</v>
      </c>
      <c r="B10" s="53" t="s">
        <v>2786</v>
      </c>
      <c r="C10" s="56" t="s">
        <v>2375</v>
      </c>
      <c r="D10" s="143"/>
      <c r="E10" s="137"/>
      <c r="F10" s="282" t="s">
        <v>2376</v>
      </c>
      <c r="G10" s="14"/>
      <c r="I10" s="33"/>
    </row>
    <row r="11" spans="1:9" ht="74.25" customHeight="1">
      <c r="A11" s="272" t="s">
        <v>2051</v>
      </c>
      <c r="B11" s="53" t="s">
        <v>2787</v>
      </c>
      <c r="C11" s="56" t="s">
        <v>2378</v>
      </c>
      <c r="D11" s="143"/>
      <c r="E11" s="137"/>
      <c r="F11" s="282" t="s">
        <v>2379</v>
      </c>
      <c r="G11" s="14"/>
      <c r="I11" s="33"/>
    </row>
    <row r="12" spans="1:9" ht="84" customHeight="1">
      <c r="A12" s="272" t="s">
        <v>2051</v>
      </c>
      <c r="B12" s="53" t="s">
        <v>2788</v>
      </c>
      <c r="C12" s="56" t="s">
        <v>2381</v>
      </c>
      <c r="D12" s="143"/>
      <c r="E12" s="137"/>
      <c r="F12" s="282" t="s">
        <v>2382</v>
      </c>
      <c r="G12" s="14"/>
      <c r="I12" s="33"/>
    </row>
    <row r="13" spans="1:9" ht="89.25" customHeight="1">
      <c r="A13" s="272" t="s">
        <v>2051</v>
      </c>
      <c r="B13" s="53" t="s">
        <v>2789</v>
      </c>
      <c r="C13" s="56" t="s">
        <v>2384</v>
      </c>
      <c r="D13" s="143"/>
      <c r="E13" s="137"/>
      <c r="F13" s="282" t="s">
        <v>2385</v>
      </c>
      <c r="G13" s="14"/>
      <c r="I13" s="33"/>
    </row>
    <row r="14" spans="1:9" ht="192.75" customHeight="1">
      <c r="A14" s="272" t="s">
        <v>2051</v>
      </c>
      <c r="B14" s="53" t="s">
        <v>2790</v>
      </c>
      <c r="C14" s="56" t="s">
        <v>2387</v>
      </c>
      <c r="D14" s="143"/>
      <c r="E14" s="137"/>
      <c r="F14" s="281" t="s">
        <v>2388</v>
      </c>
      <c r="G14" s="14"/>
      <c r="I14" s="33"/>
    </row>
    <row r="15" spans="1:9" ht="51" customHeight="1">
      <c r="A15" s="272" t="s">
        <v>2051</v>
      </c>
      <c r="B15" s="53" t="s">
        <v>2791</v>
      </c>
      <c r="C15" s="56" t="s">
        <v>2390</v>
      </c>
      <c r="D15" s="143"/>
      <c r="E15" s="137"/>
      <c r="F15" s="282" t="s">
        <v>2391</v>
      </c>
      <c r="G15" s="14"/>
      <c r="I15" s="33"/>
    </row>
    <row r="16" spans="1:9" ht="84" customHeight="1">
      <c r="A16" s="274" t="s">
        <v>2392</v>
      </c>
      <c r="B16" s="53" t="s">
        <v>2792</v>
      </c>
      <c r="C16" s="56" t="s">
        <v>2394</v>
      </c>
      <c r="D16" s="143"/>
      <c r="E16" s="137"/>
      <c r="F16" s="282" t="s">
        <v>2820</v>
      </c>
      <c r="G16" s="14"/>
      <c r="I16" s="33"/>
    </row>
    <row r="17" spans="1:9" ht="47.1" customHeight="1">
      <c r="A17" s="260"/>
      <c r="B17" s="55" t="s">
        <v>2793</v>
      </c>
      <c r="C17" s="65" t="s">
        <v>1940</v>
      </c>
      <c r="D17" s="80" t="str">
        <f>IF(COUNTIF(D18:D18,"NO CUMPLE")&gt;0,"NO CUMPLE CONDICIÓN",IF(COUNTIF(D18:D18,"CUMPLE")=0,"NO APLICA","CUMPLE"))</f>
        <v>NO APLICA</v>
      </c>
      <c r="E17" s="77" t="str">
        <f>CONCATENATE(IF(D18="NO CUMPLE",CONCATENATE(E18," / "),""))</f>
        <v/>
      </c>
      <c r="F17" s="281" t="s">
        <v>2396</v>
      </c>
      <c r="G17" s="14">
        <f>IF(D17="CUMPLE",1,IF(D17="NO CUMPLE CONDICIÓN",2,3))</f>
        <v>3</v>
      </c>
      <c r="I17" s="33"/>
    </row>
    <row r="18" spans="1:9" ht="38.450000000000003" customHeight="1">
      <c r="A18" s="261" t="s">
        <v>1859</v>
      </c>
      <c r="B18" s="53" t="s">
        <v>2794</v>
      </c>
      <c r="C18" s="56" t="s">
        <v>2398</v>
      </c>
      <c r="D18" s="140"/>
      <c r="E18" s="137"/>
      <c r="F18" s="262" t="s">
        <v>2399</v>
      </c>
      <c r="G18" s="14"/>
      <c r="I18" s="33"/>
    </row>
    <row r="19" spans="1:9" ht="41.25" customHeight="1">
      <c r="A19" s="260"/>
      <c r="B19" s="55" t="s">
        <v>2795</v>
      </c>
      <c r="C19" s="105" t="s">
        <v>2401</v>
      </c>
      <c r="D19" s="80" t="str">
        <f>IF(COUNTIF(D20:D21,"NO CUMPLE")&gt;0,"NO CUMPLE CONDICIÓN",IF(COUNTIF(D20:D21,"CUMPLE")=0,"NO APLICA","CUMPLE"))</f>
        <v>NO APLICA</v>
      </c>
      <c r="E19" s="77" t="str">
        <f>CONCATENATE(IF(D20="NO CUMPLE",CONCATENATE(E20," / "),""),IF(D21="NO CUMPLE",CONCATENATE(E21," / "),""))</f>
        <v/>
      </c>
      <c r="F19" s="282" t="s">
        <v>2402</v>
      </c>
      <c r="G19" s="14">
        <f>IF(D19="CUMPLE",1,IF(D19="NO CUMPLE CONDICIÓN",2,3))</f>
        <v>3</v>
      </c>
      <c r="I19" s="33"/>
    </row>
    <row r="20" spans="1:9" ht="51" customHeight="1">
      <c r="A20" s="276" t="s">
        <v>1670</v>
      </c>
      <c r="B20" s="53" t="s">
        <v>2796</v>
      </c>
      <c r="C20" s="56" t="s">
        <v>1995</v>
      </c>
      <c r="D20" s="143"/>
      <c r="E20" s="137"/>
      <c r="F20" s="282" t="s">
        <v>2404</v>
      </c>
      <c r="G20" s="14"/>
      <c r="I20" s="33"/>
    </row>
    <row r="21" spans="1:9" ht="53.25" customHeight="1">
      <c r="A21" s="276" t="s">
        <v>1670</v>
      </c>
      <c r="B21" s="53" t="s">
        <v>2797</v>
      </c>
      <c r="C21" s="56" t="s">
        <v>1997</v>
      </c>
      <c r="D21" s="143"/>
      <c r="E21" s="137"/>
      <c r="F21" s="282" t="s">
        <v>2404</v>
      </c>
      <c r="G21" s="14"/>
      <c r="I21" s="33"/>
    </row>
    <row r="22" spans="1:9" ht="33" customHeight="1">
      <c r="A22" s="260"/>
      <c r="B22" s="55" t="s">
        <v>2798</v>
      </c>
      <c r="C22" s="105" t="s">
        <v>2407</v>
      </c>
      <c r="D22" s="80" t="str">
        <f>IF(COUNTIF(D23:D23,"NO CUMPLE")&gt;0,"NO CUMPLE CONDICIÓN",IF(COUNTIF(D23:D23,"CUMPLE")=0,"NO APLICA","CUMPLE"))</f>
        <v>NO APLICA</v>
      </c>
      <c r="E22" s="77" t="str">
        <f>CONCATENATE(IF(D23="NO CUMPLE",CONCATENATE(E23," / "),""))</f>
        <v/>
      </c>
      <c r="F22" s="282" t="s">
        <v>2408</v>
      </c>
      <c r="G22" s="14">
        <f>IF(D22="CUMPLE",1,IF(D22="NO CUMPLE CONDICIÓN",2,3))</f>
        <v>3</v>
      </c>
      <c r="I22" s="33"/>
    </row>
    <row r="23" spans="1:9" ht="57.75" customHeight="1" thickBot="1">
      <c r="A23" s="278" t="s">
        <v>1670</v>
      </c>
      <c r="B23" s="57" t="s">
        <v>2799</v>
      </c>
      <c r="C23" s="101" t="s">
        <v>2410</v>
      </c>
      <c r="D23" s="197"/>
      <c r="E23" s="139"/>
      <c r="F23" s="283" t="s">
        <v>2408</v>
      </c>
      <c r="G23" s="14"/>
      <c r="I23" s="33"/>
    </row>
    <row r="24" spans="1:9" ht="18.75" customHeight="1">
      <c r="B24" s="115"/>
      <c r="C24" s="115"/>
      <c r="D24" s="115"/>
      <c r="E24" s="115"/>
      <c r="F24" s="115"/>
      <c r="G24" s="14"/>
      <c r="I24" s="33"/>
    </row>
    <row r="27" spans="1:9" hidden="1">
      <c r="C27" s="106" t="s">
        <v>1853</v>
      </c>
      <c r="D27" s="33">
        <f>COUNTIF(G3:G23,1)</f>
        <v>0</v>
      </c>
    </row>
    <row r="28" spans="1:9" hidden="1">
      <c r="C28" s="106" t="s">
        <v>1854</v>
      </c>
      <c r="D28" s="33">
        <f>COUNTIF(G3:G23,2)</f>
        <v>0</v>
      </c>
    </row>
    <row r="29" spans="1:9" hidden="1">
      <c r="C29" s="106" t="s">
        <v>1855</v>
      </c>
      <c r="D29" s="33">
        <f>COUNTIF(G3:G23,3)</f>
        <v>5</v>
      </c>
      <c r="F29" s="279"/>
    </row>
  </sheetData>
  <sheetProtection algorithmName="SHA-512" hashValue="0IatFFEGffj6bX90pC4HgK2lGLrpbLGbZHFGAQkDhwoEUUOaTV+StuSWXfOGtMIDfQk4NphC0hZnoivEEAIyoA==" saltValue="OLGqL7W6guV0acFPqzodaw==" spinCount="100000" sheet="1" formatRows="0" autoFilter="0"/>
  <mergeCells count="1">
    <mergeCell ref="B1:E1"/>
  </mergeCells>
  <conditionalFormatting sqref="D3:D4">
    <cfRule type="cellIs" dxfId="14" priority="7" operator="equal">
      <formula>"NO CUMPLE CONDICIÓN"</formula>
    </cfRule>
    <cfRule type="cellIs" dxfId="13" priority="8" operator="equal">
      <formula>"No Cumple"</formula>
    </cfRule>
  </conditionalFormatting>
  <conditionalFormatting sqref="D17">
    <cfRule type="cellIs" dxfId="12" priority="5" operator="equal">
      <formula>"NO CUMPLE CONDICIÓN"</formula>
    </cfRule>
    <cfRule type="cellIs" dxfId="11" priority="6" operator="equal">
      <formula>"No Cumple"</formula>
    </cfRule>
  </conditionalFormatting>
  <conditionalFormatting sqref="D19">
    <cfRule type="cellIs" dxfId="10" priority="3" operator="equal">
      <formula>"NO CUMPLE CONDICIÓN"</formula>
    </cfRule>
    <cfRule type="cellIs" dxfId="9" priority="4" operator="equal">
      <formula>"No Cumple"</formula>
    </cfRule>
  </conditionalFormatting>
  <conditionalFormatting sqref="D22">
    <cfRule type="cellIs" dxfId="8" priority="1" operator="equal">
      <formula>"NO CUMPLE CONDICIÓN"</formula>
    </cfRule>
    <cfRule type="cellIs" dxfId="7" priority="2" operator="equal">
      <formula>"No Cumple"</formula>
    </cfRule>
  </conditionalFormatting>
  <dataValidations count="1">
    <dataValidation type="list" allowBlank="1" showInputMessage="1" showErrorMessage="1" sqref="D23 D20:D21 D5:D16 D18" xr:uid="{591A3676-4241-4A6A-BD01-3B0CB865BC2B}">
      <formula1>"CUMPLE,NO CUMPLE,NO APLICA"</formula1>
    </dataValidation>
  </dataValidations>
  <printOptions horizontalCentered="1"/>
  <pageMargins left="0.11811023622047245" right="0.11811023622047245" top="1.1811023622047245" bottom="0.74803149606299213" header="0.11811023622047245" footer="0.31496062992125984"/>
  <pageSetup scale="76"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AFF49-C718-452F-914D-FFC0FCECCF62}">
  <dimension ref="A1:QX12"/>
  <sheetViews>
    <sheetView topLeftCell="QH1" zoomScaleNormal="100" workbookViewId="0">
      <selection activeCell="QW3" sqref="QW3"/>
    </sheetView>
  </sheetViews>
  <sheetFormatPr baseColWidth="10" defaultColWidth="11.42578125" defaultRowHeight="15" customHeight="1"/>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9" width="20" customWidth="1"/>
    <col min="40" max="40" width="31.42578125" customWidth="1"/>
    <col min="41" max="41" width="41.140625" customWidth="1"/>
    <col min="42" max="42" width="61.85546875" customWidth="1"/>
    <col min="43" max="43" width="42" customWidth="1"/>
    <col min="44" max="44" width="49.85546875" customWidth="1"/>
    <col min="45" max="45" width="23.85546875" customWidth="1"/>
    <col min="46" max="46" width="42.42578125" customWidth="1"/>
    <col min="47" max="47" width="19.42578125" customWidth="1"/>
    <col min="48" max="48" width="18.28515625" customWidth="1"/>
    <col min="49" max="49" width="18.42578125" customWidth="1"/>
    <col min="50" max="50" width="32" customWidth="1"/>
    <col min="51" max="51" width="27" customWidth="1"/>
    <col min="54" max="54" width="15.140625" customWidth="1"/>
    <col min="55" max="55" width="30.42578125" customWidth="1"/>
    <col min="56" max="56" width="40.140625" customWidth="1"/>
    <col min="57" max="57" width="19.140625" customWidth="1"/>
    <col min="58" max="58" width="17.85546875" customWidth="1"/>
    <col min="59" max="59" width="17.42578125" customWidth="1"/>
    <col min="60" max="60" width="42.7109375" customWidth="1"/>
    <col min="61" max="61" width="35.140625" customWidth="1"/>
    <col min="64" max="64" width="26.140625" customWidth="1"/>
    <col min="65" max="65" width="20.7109375" customWidth="1"/>
    <col min="66" max="66" width="7" customWidth="1"/>
    <col min="67" max="67" width="46.7109375" customWidth="1"/>
    <col min="68" max="68" width="25.140625" customWidth="1"/>
    <col min="69" max="69" width="51.140625" customWidth="1"/>
    <col min="70" max="70" width="5.42578125" customWidth="1"/>
    <col min="71" max="71" width="47.42578125" customWidth="1"/>
    <col min="72" max="72" width="30" customWidth="1"/>
    <col min="73" max="73" width="34.28515625" customWidth="1"/>
    <col min="74" max="74" width="8" customWidth="1"/>
    <col min="75" max="75" width="45.42578125" customWidth="1"/>
    <col min="76" max="76" width="23" customWidth="1"/>
    <col min="77" max="77" width="38.85546875" customWidth="1"/>
    <col min="78" max="78" width="7.7109375" customWidth="1"/>
    <col min="79" max="79" width="45" customWidth="1"/>
    <col min="80" max="80" width="27.42578125" customWidth="1"/>
    <col min="81" max="81" width="40.85546875" customWidth="1"/>
    <col min="82" max="82" width="7" customWidth="1"/>
    <col min="83" max="83" width="45" customWidth="1"/>
    <col min="84" max="84" width="28.42578125" customWidth="1"/>
    <col min="85" max="85" width="38.28515625" customWidth="1"/>
    <col min="86" max="86" width="6.42578125" customWidth="1"/>
    <col min="87" max="87" width="45.28515625" customWidth="1"/>
    <col min="88" max="88" width="25" customWidth="1"/>
    <col min="89" max="89" width="43" customWidth="1"/>
    <col min="90" max="90" width="6.42578125" customWidth="1"/>
    <col min="91" max="91" width="46.28515625" customWidth="1"/>
    <col min="92" max="92" width="29.42578125" customWidth="1"/>
    <col min="93" max="93" width="39.85546875" customWidth="1"/>
    <col min="94" max="94" width="6.42578125" customWidth="1"/>
    <col min="95" max="95" width="44.7109375" customWidth="1"/>
    <col min="96" max="96" width="28.140625" customWidth="1"/>
    <col min="97" max="97" width="35.140625" customWidth="1"/>
    <col min="98" max="98" width="7.85546875" customWidth="1"/>
    <col min="99" max="99" width="45" customWidth="1"/>
    <col min="100" max="100" width="27.42578125" customWidth="1"/>
    <col min="101" max="101" width="38.7109375" customWidth="1"/>
    <col min="102" max="102" width="7.42578125" customWidth="1"/>
    <col min="103" max="103" width="45.42578125" customWidth="1"/>
    <col min="104" max="104" width="28.7109375" customWidth="1"/>
    <col min="105" max="105" width="36" customWidth="1"/>
    <col min="106" max="106" width="8.42578125" customWidth="1"/>
    <col min="107" max="107" width="45.28515625" customWidth="1"/>
    <col min="108" max="108" width="20.42578125" customWidth="1"/>
    <col min="109" max="109" width="36.85546875" customWidth="1"/>
    <col min="110" max="110" width="8.42578125" customWidth="1"/>
    <col min="111" max="111" width="45.140625" customWidth="1"/>
    <col min="112" max="112" width="26.140625" customWidth="1"/>
    <col min="113" max="113" width="39.42578125" customWidth="1"/>
    <col min="115" max="115" width="44.85546875" customWidth="1"/>
    <col min="116" max="116" width="25" customWidth="1"/>
    <col min="117" max="117" width="43.85546875" customWidth="1"/>
    <col min="118" max="118" width="18.7109375" customWidth="1"/>
    <col min="119" max="119" width="9" customWidth="1"/>
    <col min="120" max="120" width="47.42578125" customWidth="1"/>
    <col min="121" max="121" width="27.140625" customWidth="1"/>
    <col min="122" max="122" width="45.7109375" customWidth="1"/>
    <col min="123" max="123" width="8.28515625" customWidth="1"/>
    <col min="124" max="124" width="45.7109375" customWidth="1"/>
    <col min="125" max="125" width="27" customWidth="1"/>
    <col min="126" max="126" width="48.85546875" customWidth="1"/>
    <col min="127" max="127" width="8.42578125" customWidth="1"/>
    <col min="128" max="128" width="46" customWidth="1"/>
    <col min="129" max="129" width="29.42578125" customWidth="1"/>
    <col min="130" max="130" width="47.7109375" customWidth="1"/>
    <col min="131" max="131" width="8.140625" customWidth="1"/>
    <col min="132" max="132" width="46.140625" customWidth="1"/>
    <col min="133" max="133" width="23" customWidth="1"/>
    <col min="134" max="134" width="53.28515625" customWidth="1"/>
    <col min="135" max="135" width="7.42578125" customWidth="1"/>
    <col min="136" max="136" width="46.42578125" customWidth="1"/>
    <col min="137" max="137" width="24.42578125" customWidth="1"/>
    <col min="138" max="138" width="39.42578125" customWidth="1"/>
    <col min="139" max="139" width="7.85546875" customWidth="1"/>
    <col min="140" max="140" width="44.7109375" customWidth="1"/>
    <col min="141" max="141" width="22.28515625" customWidth="1"/>
    <col min="142" max="142" width="45.42578125" customWidth="1"/>
    <col min="143" max="143" width="7.85546875" customWidth="1"/>
    <col min="144" max="144" width="47" customWidth="1"/>
    <col min="145" max="145" width="25.140625" customWidth="1"/>
    <col min="146" max="146" width="48.7109375" customWidth="1"/>
    <col min="147" max="147" width="9.140625" customWidth="1"/>
    <col min="148" max="148" width="45.28515625" customWidth="1"/>
    <col min="149" max="149" width="25.85546875" customWidth="1"/>
    <col min="150" max="150" width="39.85546875" customWidth="1"/>
    <col min="151" max="151" width="8.42578125" customWidth="1"/>
    <col min="152" max="152" width="45.42578125" customWidth="1"/>
    <col min="153" max="153" width="25.7109375" customWidth="1"/>
    <col min="154" max="154" width="47.140625" customWidth="1"/>
    <col min="155" max="155" width="8.28515625" customWidth="1"/>
    <col min="156" max="156" width="46.140625" customWidth="1"/>
    <col min="157" max="157" width="25" customWidth="1"/>
    <col min="158" max="158" width="37.85546875" customWidth="1"/>
    <col min="159" max="159" width="8.85546875" customWidth="1"/>
    <col min="160" max="160" width="45.140625" customWidth="1"/>
    <col min="161" max="161" width="25.28515625" customWidth="1"/>
    <col min="162" max="162" width="43.42578125" customWidth="1"/>
    <col min="163" max="163" width="7.85546875" customWidth="1"/>
    <col min="164" max="164" width="45" customWidth="1"/>
    <col min="165" max="165" width="27.7109375" customWidth="1"/>
    <col min="166" max="166" width="40.85546875" customWidth="1"/>
    <col min="167" max="167" width="7.42578125" customWidth="1"/>
    <col min="168" max="168" width="44.7109375" customWidth="1"/>
    <col min="169" max="169" width="24.28515625" customWidth="1"/>
    <col min="170" max="170" width="36.7109375" customWidth="1"/>
    <col min="171" max="171" width="21.28515625" customWidth="1"/>
    <col min="172" max="190" width="7.85546875" customWidth="1"/>
    <col min="191" max="191" width="45.85546875" customWidth="1"/>
    <col min="192" max="192" width="24.85546875" customWidth="1"/>
    <col min="193" max="193" width="47.7109375" customWidth="1"/>
    <col min="194" max="194" width="9.140625" customWidth="1"/>
    <col min="195" max="195" width="45.7109375" customWidth="1"/>
    <col min="196" max="220" width="7.85546875" customWidth="1"/>
    <col min="221" max="221" width="11.85546875" customWidth="1"/>
    <col min="222" max="222" width="9.85546875" customWidth="1"/>
    <col min="223" max="223" width="10.42578125" customWidth="1"/>
    <col min="224" max="224" width="9.140625" customWidth="1"/>
    <col min="225" max="225" width="14.28515625" customWidth="1"/>
    <col min="226" max="226" width="11.140625" customWidth="1"/>
    <col min="227" max="227" width="16.140625" customWidth="1"/>
    <col min="228" max="228" width="8.85546875" customWidth="1"/>
    <col min="229" max="234" width="7.85546875" customWidth="1"/>
    <col min="235" max="235" width="13.140625" customWidth="1"/>
    <col min="236" max="236" width="9.42578125" customWidth="1"/>
    <col min="237" max="237" width="8.28515625" customWidth="1"/>
    <col min="238" max="238" width="11.28515625" customWidth="1"/>
    <col min="239" max="239" width="11.42578125" customWidth="1"/>
    <col min="240" max="240" width="15.85546875" customWidth="1"/>
    <col min="241" max="241" width="11.85546875" customWidth="1"/>
    <col min="242" max="242" width="14.85546875" customWidth="1"/>
    <col min="243" max="243" width="16.140625" customWidth="1"/>
    <col min="244" max="247" width="34.85546875" customWidth="1"/>
    <col min="248" max="248" width="45.42578125" customWidth="1"/>
    <col min="249" max="249" width="29.42578125" customWidth="1"/>
    <col min="250" max="250" width="45.42578125" customWidth="1"/>
    <col min="251" max="251" width="9" customWidth="1"/>
    <col min="252" max="252" width="45.42578125" customWidth="1"/>
    <col min="253" max="256" width="27.42578125" customWidth="1"/>
    <col min="257" max="268" width="45.140625" customWidth="1"/>
    <col min="269" max="269" width="7.42578125" customWidth="1"/>
    <col min="270" max="270" width="45" customWidth="1"/>
    <col min="271" max="271" width="27.85546875" customWidth="1"/>
    <col min="272" max="272" width="22.7109375" customWidth="1"/>
    <col min="273" max="273" width="23.85546875" customWidth="1"/>
    <col min="274" max="274" width="28.140625" customWidth="1"/>
    <col min="275" max="275" width="45" customWidth="1"/>
    <col min="276" max="276" width="27.42578125" customWidth="1"/>
    <col min="277" max="277" width="49" customWidth="1"/>
    <col min="278" max="278" width="34" customWidth="1"/>
    <col min="279" max="279" width="45" customWidth="1"/>
    <col min="280" max="290" width="26.85546875" customWidth="1"/>
    <col min="291" max="291" width="45.28515625" customWidth="1"/>
    <col min="292" max="292" width="7.7109375" customWidth="1"/>
    <col min="293" max="293" width="57.85546875" customWidth="1"/>
    <col min="294" max="302" width="27.28515625" customWidth="1"/>
    <col min="303" max="303" width="52.140625" customWidth="1"/>
    <col min="304" max="325" width="22.28515625" customWidth="1"/>
    <col min="326" max="327" width="7.7109375" customWidth="1"/>
    <col min="328" max="328" width="45.7109375" customWidth="1"/>
    <col min="329" max="334" width="28.28515625" customWidth="1"/>
    <col min="335" max="337" width="45.28515625" customWidth="1"/>
    <col min="338" max="338" width="7.85546875" customWidth="1"/>
    <col min="339" max="339" width="45.140625" customWidth="1"/>
    <col min="340" max="342" width="28.85546875" customWidth="1"/>
    <col min="343" max="343" width="49.42578125" customWidth="1"/>
    <col min="344" max="344" width="7" customWidth="1"/>
    <col min="345" max="345" width="45.7109375" customWidth="1"/>
    <col min="346" max="346" width="29.42578125" customWidth="1"/>
    <col min="347" max="347" width="52.28515625" customWidth="1"/>
    <col min="348" max="348" width="8.140625" customWidth="1"/>
    <col min="349" max="349" width="45.42578125" customWidth="1"/>
    <col min="350" max="350" width="27.42578125" customWidth="1"/>
    <col min="351" max="351" width="46.85546875" customWidth="1"/>
    <col min="352" max="352" width="7.7109375" customWidth="1"/>
    <col min="353" max="353" width="16.140625" customWidth="1"/>
    <col min="354" max="354" width="30.42578125" customWidth="1"/>
    <col min="355" max="355" width="50.140625" customWidth="1"/>
    <col min="356" max="356" width="19" customWidth="1"/>
    <col min="357" max="357" width="8.42578125" customWidth="1"/>
    <col min="358" max="358" width="46.85546875" customWidth="1"/>
    <col min="359" max="359" width="27.140625" customWidth="1"/>
    <col min="360" max="360" width="40.42578125" customWidth="1"/>
    <col min="361" max="361" width="22.42578125" customWidth="1"/>
    <col min="362" max="362" width="8" customWidth="1"/>
    <col min="363" max="363" width="45.42578125" customWidth="1"/>
    <col min="364" max="364" width="28.85546875" customWidth="1"/>
    <col min="365" max="365" width="43.42578125" customWidth="1"/>
    <col min="366" max="366" width="7.28515625" customWidth="1"/>
    <col min="367" max="368" width="45" customWidth="1"/>
    <col min="369" max="393" width="29.42578125" customWidth="1"/>
    <col min="394" max="394" width="42.7109375" customWidth="1"/>
    <col min="395" max="396" width="8.28515625" customWidth="1"/>
    <col min="397" max="397" width="46.28515625" customWidth="1"/>
    <col min="398" max="398" width="29.140625" customWidth="1"/>
    <col min="399" max="399" width="48.85546875" customWidth="1"/>
    <col min="400" max="400" width="11.7109375" customWidth="1"/>
    <col min="401" max="401" width="45.42578125" customWidth="1"/>
    <col min="402" max="402" width="29" customWidth="1"/>
    <col min="403" max="403" width="46.28515625" customWidth="1"/>
    <col min="404" max="404" width="21" customWidth="1"/>
    <col min="405" max="405" width="7.42578125" customWidth="1"/>
    <col min="406" max="406" width="46.42578125" customWidth="1"/>
    <col min="407" max="407" width="27" customWidth="1"/>
    <col min="408" max="408" width="54.42578125" customWidth="1"/>
    <col min="409" max="409" width="7.42578125" customWidth="1"/>
    <col min="410" max="410" width="45.28515625" customWidth="1"/>
    <col min="411" max="411" width="45.7109375" customWidth="1"/>
    <col min="412" max="412" width="23.7109375" customWidth="1"/>
    <col min="413" max="413" width="52.85546875" customWidth="1"/>
    <col min="415" max="415" width="8.42578125" customWidth="1"/>
    <col min="416" max="416" width="45.7109375" customWidth="1"/>
    <col min="417" max="417" width="29.140625" customWidth="1"/>
    <col min="418" max="418" width="57" customWidth="1"/>
    <col min="419" max="419" width="7.140625" customWidth="1"/>
    <col min="420" max="420" width="45.42578125" customWidth="1"/>
    <col min="421" max="421" width="29.140625" customWidth="1"/>
    <col min="422" max="422" width="52.140625" customWidth="1"/>
    <col min="423" max="423" width="7.42578125" customWidth="1"/>
    <col min="424" max="424" width="45.28515625" customWidth="1"/>
    <col min="425" max="425" width="29.42578125" customWidth="1"/>
    <col min="426" max="426" width="51.140625" customWidth="1"/>
    <col min="427" max="427" width="15" customWidth="1"/>
  </cols>
  <sheetData>
    <row r="1" spans="1:466" ht="15.75" thickBot="1">
      <c r="A1" s="489"/>
      <c r="B1" s="490"/>
      <c r="C1" s="490"/>
      <c r="D1" s="490"/>
      <c r="E1" s="490"/>
      <c r="F1" s="490"/>
      <c r="G1" s="490"/>
      <c r="H1" s="490"/>
      <c r="I1" s="490"/>
      <c r="J1" s="490"/>
      <c r="K1" s="490"/>
      <c r="L1" s="490"/>
      <c r="M1" s="490"/>
      <c r="N1" s="490"/>
      <c r="O1" s="490"/>
      <c r="AS1" s="491"/>
      <c r="AT1" s="492"/>
      <c r="AU1" s="492"/>
      <c r="AV1" s="492"/>
      <c r="AW1" s="492"/>
      <c r="AX1" s="492"/>
      <c r="AY1" s="492"/>
      <c r="AZ1" s="492"/>
      <c r="BA1" s="492"/>
      <c r="BB1" s="492"/>
      <c r="BC1" s="492"/>
      <c r="BD1" s="492"/>
      <c r="BE1" s="492"/>
      <c r="BF1" s="492"/>
      <c r="BG1" s="492"/>
      <c r="BH1" s="492"/>
      <c r="BI1" s="492"/>
      <c r="BJ1" s="492"/>
      <c r="BK1" s="492"/>
      <c r="BL1" s="493"/>
      <c r="BM1" s="475" t="s">
        <v>2525</v>
      </c>
      <c r="BN1" s="476"/>
      <c r="BO1" s="476"/>
      <c r="BP1" s="476"/>
      <c r="BQ1" s="476"/>
      <c r="BR1" s="476"/>
      <c r="BS1" s="476"/>
      <c r="BT1" s="476"/>
      <c r="BU1" s="476"/>
      <c r="BV1" s="476"/>
      <c r="BW1" s="476"/>
      <c r="BX1" s="476"/>
      <c r="BY1" s="476"/>
      <c r="BZ1" s="476"/>
      <c r="CA1" s="476"/>
      <c r="CB1" s="476"/>
      <c r="CC1" s="476"/>
      <c r="CD1" s="476"/>
      <c r="CE1" s="476"/>
      <c r="CF1" s="476"/>
      <c r="CG1" s="476"/>
      <c r="CH1" s="476"/>
      <c r="CI1" s="476"/>
      <c r="CJ1" s="476"/>
      <c r="CK1" s="476"/>
      <c r="CL1" s="476"/>
      <c r="CM1" s="476"/>
      <c r="CN1" s="476"/>
      <c r="CO1" s="476"/>
      <c r="CP1" s="476"/>
      <c r="CQ1" s="476"/>
      <c r="CR1" s="476"/>
      <c r="CS1" s="476"/>
      <c r="CT1" s="476"/>
      <c r="CU1" s="476"/>
      <c r="CV1" s="476"/>
      <c r="CW1" s="476"/>
      <c r="CX1" s="476"/>
      <c r="CY1" s="476"/>
      <c r="CZ1" s="476"/>
      <c r="DA1" s="476"/>
      <c r="DB1" s="476"/>
      <c r="DC1" s="476"/>
      <c r="DD1" s="476"/>
      <c r="DE1" s="476"/>
      <c r="DF1" s="476"/>
      <c r="DG1" s="476"/>
      <c r="DH1" s="476"/>
      <c r="DI1" s="476"/>
      <c r="DJ1" s="476"/>
      <c r="DK1" s="476"/>
      <c r="DL1" s="476"/>
      <c r="DM1" s="476"/>
      <c r="DN1" s="476"/>
      <c r="DO1" s="476"/>
      <c r="DP1" s="476"/>
      <c r="DQ1" s="476"/>
      <c r="DR1" s="476"/>
      <c r="DS1" s="476"/>
      <c r="DT1" s="476"/>
      <c r="DU1" s="476"/>
      <c r="DV1" s="476"/>
      <c r="DW1" s="476"/>
      <c r="DX1" s="476"/>
      <c r="DY1" s="476"/>
      <c r="DZ1" s="476"/>
      <c r="EA1" s="476"/>
      <c r="EB1" s="476"/>
      <c r="EC1" s="476"/>
      <c r="ED1" s="476"/>
      <c r="EE1" s="476"/>
      <c r="EF1" s="476"/>
      <c r="EG1" s="476"/>
      <c r="EH1" s="476"/>
      <c r="EI1" s="476"/>
      <c r="EJ1" s="476"/>
      <c r="EK1" s="476"/>
      <c r="EL1" s="476"/>
      <c r="EM1" s="476"/>
      <c r="EN1" s="476"/>
      <c r="EO1" s="476"/>
      <c r="EP1" s="476"/>
      <c r="EQ1" s="476"/>
      <c r="ER1" s="476"/>
      <c r="ES1" s="476"/>
      <c r="ET1" s="476"/>
      <c r="EU1" s="476"/>
      <c r="EV1" s="476"/>
      <c r="EW1" s="476"/>
      <c r="EX1" s="476"/>
      <c r="EY1" s="476"/>
      <c r="EZ1" s="476"/>
      <c r="FA1" s="476"/>
      <c r="FB1" s="476"/>
      <c r="FC1" s="476"/>
      <c r="FD1" s="476"/>
      <c r="FE1" s="476"/>
      <c r="FF1" s="476"/>
      <c r="FG1" s="476"/>
      <c r="FH1" s="476"/>
      <c r="FI1" s="476"/>
      <c r="FJ1" s="476"/>
      <c r="FK1" s="476"/>
      <c r="FL1" s="476"/>
      <c r="FM1" s="476"/>
      <c r="FN1" s="477"/>
      <c r="FO1" s="478" t="s">
        <v>2523</v>
      </c>
      <c r="FP1" s="479"/>
      <c r="FQ1" s="479"/>
      <c r="FR1" s="479"/>
      <c r="FS1" s="479"/>
      <c r="FT1" s="479"/>
      <c r="FU1" s="479"/>
      <c r="FV1" s="479"/>
      <c r="FW1" s="479"/>
      <c r="FX1" s="479"/>
      <c r="FY1" s="479"/>
      <c r="FZ1" s="479"/>
      <c r="GA1" s="479"/>
      <c r="GB1" s="479"/>
      <c r="GC1" s="479"/>
      <c r="GD1" s="479"/>
      <c r="GE1" s="479"/>
      <c r="GF1" s="479"/>
      <c r="GG1" s="479"/>
      <c r="GH1" s="479"/>
      <c r="GI1" s="479"/>
      <c r="GJ1" s="479"/>
      <c r="GK1" s="479"/>
      <c r="GL1" s="479"/>
      <c r="GM1" s="479"/>
      <c r="GN1" s="479"/>
      <c r="GO1" s="479"/>
      <c r="GP1" s="479"/>
      <c r="GQ1" s="479"/>
      <c r="GR1" s="479"/>
      <c r="GS1" s="479"/>
      <c r="GT1" s="479"/>
      <c r="GU1" s="479"/>
      <c r="GV1" s="479"/>
      <c r="GW1" s="479"/>
      <c r="GX1" s="479"/>
      <c r="GY1" s="479"/>
      <c r="GZ1" s="479"/>
      <c r="HA1" s="479"/>
      <c r="HB1" s="479"/>
      <c r="HC1" s="479"/>
      <c r="HD1" s="479"/>
      <c r="HE1" s="479"/>
      <c r="HF1" s="479"/>
      <c r="HG1" s="479"/>
      <c r="HH1" s="479"/>
      <c r="HI1" s="479"/>
      <c r="HJ1" s="479"/>
      <c r="HK1" s="479"/>
      <c r="HL1" s="479"/>
      <c r="HM1" s="479"/>
      <c r="HN1" s="479"/>
      <c r="HO1" s="479"/>
      <c r="HP1" s="479"/>
      <c r="HQ1" s="479"/>
      <c r="HR1" s="479"/>
      <c r="HS1" s="479"/>
      <c r="HT1" s="479"/>
      <c r="HU1" s="479"/>
      <c r="HV1" s="479"/>
      <c r="HW1" s="479"/>
      <c r="HX1" s="479"/>
      <c r="HY1" s="479"/>
      <c r="HZ1" s="479"/>
      <c r="IA1" s="479"/>
      <c r="IB1" s="479"/>
      <c r="IC1" s="479"/>
      <c r="ID1" s="479"/>
      <c r="IE1" s="479"/>
      <c r="IF1" s="479"/>
      <c r="IG1" s="479"/>
      <c r="IH1" s="479"/>
      <c r="II1" s="480" t="s">
        <v>2526</v>
      </c>
      <c r="IJ1" s="480"/>
      <c r="IK1" s="480"/>
      <c r="IL1" s="480"/>
      <c r="IM1" s="480"/>
      <c r="IN1" s="480"/>
      <c r="IO1" s="480"/>
      <c r="IP1" s="480"/>
      <c r="IQ1" s="480"/>
      <c r="IR1" s="480"/>
      <c r="IS1" s="480"/>
      <c r="IT1" s="480"/>
      <c r="IU1" s="480"/>
      <c r="IV1" s="480"/>
      <c r="IW1" s="480"/>
      <c r="IX1" s="480"/>
      <c r="IY1" s="480"/>
      <c r="IZ1" s="474" t="s">
        <v>2762</v>
      </c>
      <c r="JA1" s="474"/>
      <c r="JB1" s="474"/>
      <c r="JC1" s="474"/>
      <c r="JD1" s="474"/>
      <c r="JE1" s="474"/>
      <c r="JF1" s="474"/>
      <c r="JG1" s="474"/>
      <c r="JH1" s="474"/>
      <c r="JI1" s="474"/>
      <c r="JJ1" s="474"/>
      <c r="JK1" s="474"/>
      <c r="JL1" s="474"/>
      <c r="JM1" s="474"/>
      <c r="JN1" s="474"/>
      <c r="JO1" s="474"/>
      <c r="JP1" s="474"/>
      <c r="JQ1" s="474"/>
      <c r="JR1" s="474"/>
      <c r="JS1" s="474"/>
      <c r="JT1" s="474"/>
      <c r="JU1" s="474"/>
      <c r="JV1" s="474"/>
      <c r="JW1" s="474"/>
      <c r="JX1" s="474"/>
      <c r="JY1" s="474"/>
      <c r="JZ1" s="474"/>
      <c r="KA1" s="474"/>
      <c r="KB1" s="474"/>
      <c r="KC1" s="474"/>
      <c r="KD1" s="474"/>
      <c r="KE1" s="474"/>
      <c r="KF1" s="474"/>
      <c r="KG1" s="474"/>
      <c r="KH1" s="474"/>
      <c r="KI1" s="474"/>
      <c r="KJ1" s="474"/>
      <c r="KK1" s="474"/>
      <c r="KL1" s="474"/>
      <c r="KM1" s="474"/>
      <c r="KN1" s="474"/>
      <c r="KO1" s="474"/>
      <c r="KP1" s="474"/>
      <c r="KQ1" s="474"/>
      <c r="KR1" s="474"/>
      <c r="KS1" s="474"/>
      <c r="KT1" s="474"/>
      <c r="KU1" s="474"/>
      <c r="KV1" s="474"/>
      <c r="KW1" s="474"/>
      <c r="KX1" s="474"/>
      <c r="KY1" s="474"/>
      <c r="KZ1" s="474"/>
      <c r="LA1" s="474"/>
      <c r="LB1" s="474"/>
      <c r="LC1" s="474"/>
      <c r="LD1" s="474"/>
      <c r="LE1" s="474"/>
      <c r="LF1" s="474"/>
      <c r="LG1" s="474"/>
      <c r="LH1" s="474"/>
      <c r="LI1" s="474"/>
      <c r="LJ1" s="474"/>
      <c r="LK1" s="474"/>
      <c r="LL1" s="474"/>
      <c r="LM1" s="474"/>
      <c r="LN1" s="474"/>
      <c r="LO1" s="474"/>
      <c r="LP1" s="474"/>
      <c r="LQ1" s="474"/>
      <c r="LR1" s="474"/>
      <c r="LS1" s="474"/>
      <c r="LT1" s="474"/>
      <c r="LU1" s="474"/>
      <c r="LV1" s="474"/>
      <c r="LW1" s="474"/>
      <c r="LX1" s="474"/>
      <c r="LY1" s="474"/>
      <c r="LZ1" s="474"/>
      <c r="MA1" s="474"/>
      <c r="MB1" s="474"/>
      <c r="MC1" s="474"/>
      <c r="MD1" s="474"/>
      <c r="ME1" s="474"/>
      <c r="MF1" s="474"/>
      <c r="MG1" s="474"/>
      <c r="MH1" s="474"/>
      <c r="MI1" s="474"/>
      <c r="MJ1" s="474"/>
      <c r="MK1" s="474"/>
      <c r="ML1" s="474"/>
      <c r="MM1" s="474"/>
      <c r="MN1" s="474"/>
      <c r="MO1" s="474"/>
      <c r="MP1" s="474"/>
      <c r="MQ1" s="474"/>
      <c r="MR1" s="474"/>
      <c r="MS1" s="474"/>
      <c r="MT1" s="474"/>
      <c r="MU1" s="474"/>
      <c r="MV1" s="474"/>
      <c r="MW1" s="474"/>
      <c r="MX1" s="474"/>
      <c r="MY1" s="474"/>
      <c r="MZ1" s="474"/>
      <c r="NA1" s="474"/>
      <c r="NB1" s="474"/>
      <c r="NC1" s="474"/>
      <c r="ND1" s="474" t="s">
        <v>2763</v>
      </c>
      <c r="NE1" s="474"/>
      <c r="NF1" s="474"/>
      <c r="NG1" s="474"/>
      <c r="NH1" s="474"/>
      <c r="NI1" s="474"/>
      <c r="NJ1" s="474"/>
      <c r="NK1" s="474"/>
      <c r="NL1" s="474"/>
      <c r="NM1" s="474"/>
      <c r="NN1" s="474"/>
      <c r="NO1" s="474"/>
      <c r="NP1" s="474"/>
      <c r="NQ1" s="474"/>
      <c r="NR1" s="474"/>
      <c r="NS1" s="474"/>
      <c r="NT1" s="474"/>
      <c r="NU1" s="474"/>
      <c r="NV1" s="474"/>
      <c r="NW1" s="474"/>
      <c r="NX1" s="474"/>
      <c r="NY1" s="474"/>
      <c r="NZ1" s="474"/>
      <c r="OA1" s="474"/>
      <c r="OB1" s="474"/>
      <c r="OC1" s="474"/>
      <c r="OD1" s="474"/>
      <c r="OE1" s="474"/>
      <c r="OF1" s="474"/>
      <c r="OG1" s="474"/>
      <c r="OH1" s="474"/>
      <c r="OI1" s="481"/>
      <c r="OJ1" s="471" t="s">
        <v>2527</v>
      </c>
      <c r="OK1" s="472"/>
      <c r="OL1" s="472"/>
      <c r="OM1" s="472"/>
      <c r="ON1" s="472"/>
      <c r="OO1" s="472"/>
      <c r="OP1" s="472"/>
      <c r="OQ1" s="472"/>
      <c r="OR1" s="472"/>
      <c r="OS1" s="472"/>
      <c r="OT1" s="472"/>
      <c r="OU1" s="472"/>
      <c r="OV1" s="472"/>
      <c r="OW1" s="472"/>
      <c r="OX1" s="472"/>
      <c r="OY1" s="472"/>
      <c r="OZ1" s="472"/>
      <c r="PA1" s="472" t="s">
        <v>2764</v>
      </c>
      <c r="PB1" s="472"/>
      <c r="PC1" s="472"/>
      <c r="PD1" s="472"/>
      <c r="PE1" s="472"/>
      <c r="PF1" s="472"/>
      <c r="PG1" s="472"/>
      <c r="PH1" s="472"/>
      <c r="PI1" s="472"/>
      <c r="PJ1" s="472"/>
      <c r="PK1" s="472"/>
      <c r="PL1" s="473" t="s">
        <v>2765</v>
      </c>
      <c r="PM1" s="473"/>
      <c r="PN1" s="473"/>
      <c r="PO1" s="473"/>
      <c r="PP1" s="473"/>
      <c r="PQ1" s="473"/>
      <c r="PR1" s="473"/>
      <c r="PS1" s="473"/>
      <c r="PT1" s="473"/>
      <c r="PU1" s="473"/>
      <c r="PV1" s="473"/>
      <c r="PW1" s="473"/>
      <c r="PX1" s="473"/>
      <c r="PY1" s="473"/>
      <c r="PZ1" s="473"/>
      <c r="QA1" s="473"/>
      <c r="QB1" s="473"/>
      <c r="QC1" s="473"/>
      <c r="QD1" s="474" t="s">
        <v>2766</v>
      </c>
      <c r="QE1" s="474"/>
      <c r="QF1" s="474"/>
      <c r="QG1" s="474"/>
      <c r="QH1" s="474"/>
      <c r="QI1" s="474"/>
      <c r="QJ1" s="474"/>
      <c r="QK1" s="474"/>
      <c r="QL1" s="474"/>
      <c r="QM1" s="474"/>
      <c r="QN1" s="474"/>
      <c r="QO1" s="474"/>
      <c r="QP1" s="474"/>
      <c r="QQ1" s="474"/>
      <c r="QR1" s="474"/>
      <c r="QS1" s="474"/>
      <c r="QT1" s="474"/>
      <c r="QU1" s="474"/>
      <c r="QV1" s="474"/>
      <c r="QW1" s="474"/>
      <c r="QX1" s="474"/>
    </row>
    <row r="2" spans="1:466" ht="15.75" thickBot="1">
      <c r="A2" s="482" t="s">
        <v>2522</v>
      </c>
      <c r="B2" s="482"/>
      <c r="C2" s="482"/>
      <c r="D2" s="482"/>
      <c r="E2" s="482"/>
      <c r="F2" s="482"/>
      <c r="G2" s="482"/>
      <c r="H2" s="482"/>
      <c r="I2" s="482"/>
      <c r="J2" s="482"/>
      <c r="K2" s="482"/>
      <c r="L2" s="482"/>
      <c r="M2" s="482"/>
      <c r="N2" s="482"/>
      <c r="O2" s="483"/>
      <c r="P2" s="484" t="s">
        <v>1634</v>
      </c>
      <c r="Q2" s="484"/>
      <c r="R2" s="484"/>
      <c r="S2" s="484"/>
      <c r="T2" s="484"/>
      <c r="U2" s="484"/>
      <c r="V2" s="484"/>
      <c r="W2" s="484"/>
      <c r="X2" s="484"/>
      <c r="Y2" s="484"/>
      <c r="Z2" s="484"/>
      <c r="AA2" s="484"/>
      <c r="AB2" s="484"/>
      <c r="AC2" s="484"/>
      <c r="AD2" s="484"/>
      <c r="AE2" s="484"/>
      <c r="AF2" s="484"/>
      <c r="AG2" s="484"/>
      <c r="AH2" s="485"/>
      <c r="AI2" s="486" t="s">
        <v>1638</v>
      </c>
      <c r="AJ2" s="486"/>
      <c r="AK2" s="486"/>
      <c r="AL2" s="486"/>
      <c r="AM2" s="486"/>
      <c r="AN2" s="486"/>
      <c r="AO2" s="486"/>
      <c r="AP2" s="486"/>
      <c r="AQ2" s="486"/>
      <c r="AR2" s="486"/>
      <c r="AS2" s="487" t="s">
        <v>1658</v>
      </c>
      <c r="AT2" s="488"/>
      <c r="AU2" s="488"/>
      <c r="AV2" s="488"/>
      <c r="AW2" s="488"/>
      <c r="AX2" s="488"/>
      <c r="AY2" s="488"/>
      <c r="AZ2" s="488"/>
      <c r="BA2" s="488"/>
      <c r="BB2" s="488"/>
      <c r="BC2" s="488"/>
      <c r="BD2" s="488"/>
      <c r="BE2" s="488"/>
      <c r="BF2" s="488"/>
      <c r="BG2" s="488"/>
      <c r="BH2" s="488"/>
      <c r="BI2" s="488"/>
      <c r="BJ2" s="488"/>
      <c r="BK2" s="488"/>
      <c r="BL2" s="488"/>
      <c r="BM2" s="52" t="s">
        <v>1668</v>
      </c>
      <c r="BN2" s="53" t="s">
        <v>1671</v>
      </c>
      <c r="BO2" s="53" t="s">
        <v>1672</v>
      </c>
      <c r="BP2" s="55" t="s">
        <v>1673</v>
      </c>
      <c r="BQ2" s="53" t="s">
        <v>1675</v>
      </c>
      <c r="BR2" s="55" t="s">
        <v>1677</v>
      </c>
      <c r="BS2" s="53" t="s">
        <v>1679</v>
      </c>
      <c r="BT2" s="55" t="s">
        <v>1681</v>
      </c>
      <c r="BU2" s="53" t="s">
        <v>1683</v>
      </c>
      <c r="BV2" s="55" t="s">
        <v>1685</v>
      </c>
      <c r="BW2" s="53" t="s">
        <v>1687</v>
      </c>
      <c r="BX2" s="53" t="s">
        <v>1689</v>
      </c>
      <c r="BY2" s="53" t="s">
        <v>1691</v>
      </c>
      <c r="BZ2" s="53" t="s">
        <v>1693</v>
      </c>
      <c r="CA2" s="53" t="s">
        <v>1695</v>
      </c>
      <c r="CB2" s="53" t="s">
        <v>1697</v>
      </c>
      <c r="CC2" s="53" t="s">
        <v>1699</v>
      </c>
      <c r="CD2" s="53" t="s">
        <v>1701</v>
      </c>
      <c r="CE2" s="53" t="s">
        <v>1703</v>
      </c>
      <c r="CF2" s="53" t="s">
        <v>1705</v>
      </c>
      <c r="CG2" s="53" t="s">
        <v>1996</v>
      </c>
      <c r="CH2" s="53" t="s">
        <v>1998</v>
      </c>
      <c r="CI2" s="55" t="s">
        <v>1707</v>
      </c>
      <c r="CJ2" s="55" t="s">
        <v>1707</v>
      </c>
      <c r="CK2" s="55" t="s">
        <v>1707</v>
      </c>
      <c r="CL2" s="53" t="s">
        <v>1709</v>
      </c>
      <c r="CM2" s="53" t="s">
        <v>1711</v>
      </c>
      <c r="CN2" s="53" t="s">
        <v>1713</v>
      </c>
      <c r="CO2" s="53" t="s">
        <v>1715</v>
      </c>
      <c r="CP2" s="53" t="s">
        <v>1717</v>
      </c>
      <c r="CQ2" s="53" t="s">
        <v>1718</v>
      </c>
      <c r="CR2" s="53" t="s">
        <v>1720</v>
      </c>
      <c r="CS2" s="53" t="s">
        <v>1722</v>
      </c>
      <c r="CT2" s="53" t="s">
        <v>1723</v>
      </c>
      <c r="CU2" s="53" t="s">
        <v>1725</v>
      </c>
      <c r="CV2" s="53" t="s">
        <v>1727</v>
      </c>
      <c r="CW2" s="53" t="s">
        <v>1729</v>
      </c>
      <c r="CX2" s="53" t="s">
        <v>1731</v>
      </c>
      <c r="CY2" s="53" t="s">
        <v>1733</v>
      </c>
      <c r="CZ2" s="53" t="s">
        <v>1735</v>
      </c>
      <c r="DA2" s="53" t="s">
        <v>1737</v>
      </c>
      <c r="DB2" s="53" t="s">
        <v>1739</v>
      </c>
      <c r="DC2" s="53" t="s">
        <v>1741</v>
      </c>
      <c r="DD2" s="53" t="s">
        <v>1743</v>
      </c>
      <c r="DE2" s="53" t="s">
        <v>1745</v>
      </c>
      <c r="DF2" s="53" t="s">
        <v>1747</v>
      </c>
      <c r="DG2" s="53" t="s">
        <v>1749</v>
      </c>
      <c r="DH2" s="53" t="s">
        <v>1751</v>
      </c>
      <c r="DI2" s="53" t="s">
        <v>1753</v>
      </c>
      <c r="DJ2" s="53" t="s">
        <v>1755</v>
      </c>
      <c r="DK2" s="53" t="s">
        <v>1757</v>
      </c>
      <c r="DL2" s="55" t="s">
        <v>1759</v>
      </c>
      <c r="DM2" s="53" t="s">
        <v>1761</v>
      </c>
      <c r="DN2" s="53" t="s">
        <v>1762</v>
      </c>
      <c r="DO2" s="55" t="s">
        <v>1764</v>
      </c>
      <c r="DP2" s="55" t="s">
        <v>1764</v>
      </c>
      <c r="DQ2" s="55" t="s">
        <v>1764</v>
      </c>
      <c r="DR2" s="55" t="s">
        <v>1764</v>
      </c>
      <c r="DS2" s="53" t="s">
        <v>1766</v>
      </c>
      <c r="DT2" s="53" t="s">
        <v>1768</v>
      </c>
      <c r="DU2" s="53" t="s">
        <v>1770</v>
      </c>
      <c r="DV2" s="53" t="s">
        <v>1772</v>
      </c>
      <c r="DW2" s="53" t="s">
        <v>1773</v>
      </c>
      <c r="DX2" s="53" t="s">
        <v>1775</v>
      </c>
      <c r="DY2" s="53" t="s">
        <v>1777</v>
      </c>
      <c r="DZ2" s="53" t="s">
        <v>1779</v>
      </c>
      <c r="EA2" s="53" t="s">
        <v>1781</v>
      </c>
      <c r="EB2" s="53" t="s">
        <v>1783</v>
      </c>
      <c r="EC2" s="53" t="s">
        <v>1785</v>
      </c>
      <c r="ED2" s="53" t="s">
        <v>1787</v>
      </c>
      <c r="EE2" s="53" t="s">
        <v>1789</v>
      </c>
      <c r="EF2" s="53" t="s">
        <v>1791</v>
      </c>
      <c r="EG2" s="53" t="s">
        <v>1793</v>
      </c>
      <c r="EH2" s="53" t="s">
        <v>1795</v>
      </c>
      <c r="EI2" s="53" t="s">
        <v>1797</v>
      </c>
      <c r="EJ2" s="53" t="s">
        <v>1799</v>
      </c>
      <c r="EK2" s="53" t="s">
        <v>1801</v>
      </c>
      <c r="EL2" s="53" t="s">
        <v>1803</v>
      </c>
      <c r="EM2" s="53" t="s">
        <v>1805</v>
      </c>
      <c r="EN2" s="53" t="s">
        <v>1807</v>
      </c>
      <c r="EO2" s="53" t="s">
        <v>1808</v>
      </c>
      <c r="EP2" s="53" t="s">
        <v>1810</v>
      </c>
      <c r="EQ2" s="53" t="s">
        <v>1812</v>
      </c>
      <c r="ER2" s="53" t="s">
        <v>1814</v>
      </c>
      <c r="ES2" s="53" t="s">
        <v>1816</v>
      </c>
      <c r="ET2" s="53" t="s">
        <v>1818</v>
      </c>
      <c r="EU2" s="53" t="s">
        <v>1820</v>
      </c>
      <c r="EV2" s="53" t="s">
        <v>1822</v>
      </c>
      <c r="EW2" s="53" t="s">
        <v>1823</v>
      </c>
      <c r="EX2" s="53" t="s">
        <v>1825</v>
      </c>
      <c r="EY2" s="53" t="s">
        <v>1826</v>
      </c>
      <c r="EZ2" s="53" t="s">
        <v>1828</v>
      </c>
      <c r="FA2" s="53" t="s">
        <v>1829</v>
      </c>
      <c r="FB2" s="53" t="s">
        <v>1830</v>
      </c>
      <c r="FC2" s="53" t="s">
        <v>1832</v>
      </c>
      <c r="FD2" s="53" t="s">
        <v>1833</v>
      </c>
      <c r="FE2" s="53" t="s">
        <v>1835</v>
      </c>
      <c r="FF2" s="53" t="s">
        <v>1837</v>
      </c>
      <c r="FG2" s="53" t="s">
        <v>1838</v>
      </c>
      <c r="FH2" s="53" t="s">
        <v>1839</v>
      </c>
      <c r="FI2" s="53" t="s">
        <v>1841</v>
      </c>
      <c r="FJ2" s="53" t="s">
        <v>1843</v>
      </c>
      <c r="FK2" s="53" t="s">
        <v>1845</v>
      </c>
      <c r="FL2" s="53" t="s">
        <v>1847</v>
      </c>
      <c r="FM2" s="53" t="s">
        <v>1849</v>
      </c>
      <c r="FN2" s="57" t="s">
        <v>1851</v>
      </c>
      <c r="FO2" s="55" t="s">
        <v>1857</v>
      </c>
      <c r="FP2" s="53" t="s">
        <v>1860</v>
      </c>
      <c r="FQ2" s="53" t="s">
        <v>1861</v>
      </c>
      <c r="FR2" s="53" t="s">
        <v>1862</v>
      </c>
      <c r="FS2" s="53" t="s">
        <v>1864</v>
      </c>
      <c r="FT2" s="53" t="s">
        <v>1865</v>
      </c>
      <c r="FU2" s="53" t="s">
        <v>1866</v>
      </c>
      <c r="FV2" s="53" t="s">
        <v>1867</v>
      </c>
      <c r="FW2" s="254" t="s">
        <v>2028</v>
      </c>
      <c r="FX2" s="63" t="s">
        <v>1869</v>
      </c>
      <c r="FY2" s="53" t="s">
        <v>1870</v>
      </c>
      <c r="FZ2" s="53" t="s">
        <v>1871</v>
      </c>
      <c r="GA2" s="53" t="s">
        <v>1873</v>
      </c>
      <c r="GB2" s="55" t="s">
        <v>1875</v>
      </c>
      <c r="GC2" s="95"/>
      <c r="GD2" s="53" t="s">
        <v>1878</v>
      </c>
      <c r="GE2" s="53" t="s">
        <v>1880</v>
      </c>
      <c r="GF2" s="53" t="s">
        <v>1882</v>
      </c>
      <c r="GG2" s="53" t="s">
        <v>1883</v>
      </c>
      <c r="GH2" s="53" t="s">
        <v>1885</v>
      </c>
      <c r="GI2" s="55" t="s">
        <v>1886</v>
      </c>
      <c r="GJ2" s="53" t="s">
        <v>1888</v>
      </c>
      <c r="GK2" s="53" t="s">
        <v>1889</v>
      </c>
      <c r="GL2" s="53" t="s">
        <v>1891</v>
      </c>
      <c r="GM2" s="55" t="s">
        <v>1893</v>
      </c>
      <c r="GN2" s="53" t="s">
        <v>1895</v>
      </c>
      <c r="GO2" s="53" t="s">
        <v>1897</v>
      </c>
      <c r="GP2" s="53" t="s">
        <v>1899</v>
      </c>
      <c r="GQ2" s="53" t="s">
        <v>1901</v>
      </c>
      <c r="GR2" s="266" t="s">
        <v>1902</v>
      </c>
      <c r="GS2" s="64" t="s">
        <v>1904</v>
      </c>
      <c r="GT2" s="64" t="s">
        <v>1906</v>
      </c>
      <c r="GU2" s="64" t="s">
        <v>1908</v>
      </c>
      <c r="GV2" s="55" t="s">
        <v>1910</v>
      </c>
      <c r="GW2" s="53" t="s">
        <v>1912</v>
      </c>
      <c r="GX2" s="55" t="s">
        <v>1914</v>
      </c>
      <c r="GY2" s="53" t="s">
        <v>1916</v>
      </c>
      <c r="GZ2" s="53" t="s">
        <v>1918</v>
      </c>
      <c r="HA2" s="53" t="s">
        <v>1920</v>
      </c>
      <c r="HB2" s="53" t="s">
        <v>1922</v>
      </c>
      <c r="HC2" s="53" t="s">
        <v>1924</v>
      </c>
      <c r="HD2" s="55" t="s">
        <v>1926</v>
      </c>
      <c r="HE2" s="95"/>
      <c r="HF2" s="53" t="s">
        <v>1929</v>
      </c>
      <c r="HG2" s="53" t="s">
        <v>1930</v>
      </c>
      <c r="HH2" s="53" t="s">
        <v>1931</v>
      </c>
      <c r="HI2" s="53" t="s">
        <v>1932</v>
      </c>
      <c r="HJ2" s="53" t="s">
        <v>1933</v>
      </c>
      <c r="HK2" s="53" t="s">
        <v>1935</v>
      </c>
      <c r="HL2" s="53" t="s">
        <v>1937</v>
      </c>
      <c r="HM2" s="55" t="s">
        <v>1939</v>
      </c>
      <c r="HN2" s="53" t="s">
        <v>1942</v>
      </c>
      <c r="HO2" s="53" t="s">
        <v>1945</v>
      </c>
      <c r="HP2" s="53" t="s">
        <v>1947</v>
      </c>
      <c r="HQ2" s="53" t="s">
        <v>1950</v>
      </c>
      <c r="HR2" s="53" t="s">
        <v>1952</v>
      </c>
      <c r="HS2" s="53" t="s">
        <v>1954</v>
      </c>
      <c r="HT2" s="53" t="s">
        <v>1956</v>
      </c>
      <c r="HU2" s="53" t="s">
        <v>1958</v>
      </c>
      <c r="HV2" s="53" t="s">
        <v>2046</v>
      </c>
      <c r="HW2" s="55" t="s">
        <v>1960</v>
      </c>
      <c r="HX2" s="53" t="s">
        <v>1962</v>
      </c>
      <c r="HY2" s="53" t="s">
        <v>1965</v>
      </c>
      <c r="HZ2" s="55" t="s">
        <v>1967</v>
      </c>
      <c r="IA2" s="53" t="s">
        <v>1969</v>
      </c>
      <c r="IB2" s="55" t="s">
        <v>1971</v>
      </c>
      <c r="IC2" s="53" t="s">
        <v>1973</v>
      </c>
      <c r="ID2" s="53" t="s">
        <v>1975</v>
      </c>
      <c r="IE2" s="53" t="s">
        <v>1977</v>
      </c>
      <c r="IF2" s="53" t="s">
        <v>1979</v>
      </c>
      <c r="IG2" s="53" t="s">
        <v>1981</v>
      </c>
      <c r="IH2" s="57" t="s">
        <v>1983</v>
      </c>
      <c r="II2" s="52" t="s">
        <v>2048</v>
      </c>
      <c r="IJ2" s="53" t="s">
        <v>2052</v>
      </c>
      <c r="IK2" s="53" t="s">
        <v>2055</v>
      </c>
      <c r="IL2" s="53" t="s">
        <v>2057</v>
      </c>
      <c r="IM2" s="55" t="s">
        <v>2060</v>
      </c>
      <c r="IN2" s="95"/>
      <c r="IO2" s="53" t="s">
        <v>2065</v>
      </c>
      <c r="IP2" s="53" t="s">
        <v>2068</v>
      </c>
      <c r="IQ2" s="53" t="s">
        <v>2071</v>
      </c>
      <c r="IR2" s="53" t="s">
        <v>2074</v>
      </c>
      <c r="IS2" s="53" t="s">
        <v>2077</v>
      </c>
      <c r="IT2" s="53" t="s">
        <v>2078</v>
      </c>
      <c r="IU2" s="53" t="s">
        <v>2081</v>
      </c>
      <c r="IV2" s="53" t="s">
        <v>2084</v>
      </c>
      <c r="IW2" s="53" t="s">
        <v>2087</v>
      </c>
      <c r="IX2" s="53" t="s">
        <v>2090</v>
      </c>
      <c r="IY2" s="57" t="s">
        <v>2093</v>
      </c>
      <c r="IZ2" s="223" t="s">
        <v>2484</v>
      </c>
      <c r="JA2" s="225" t="s">
        <v>2129</v>
      </c>
      <c r="JB2" s="223" t="s">
        <v>2485</v>
      </c>
      <c r="JC2" s="228"/>
      <c r="JD2" s="229" t="s">
        <v>2133</v>
      </c>
      <c r="JE2" s="229" t="s">
        <v>2136</v>
      </c>
      <c r="JF2" s="229" t="s">
        <v>2138</v>
      </c>
      <c r="JG2" s="223" t="s">
        <v>2486</v>
      </c>
      <c r="JH2" s="228"/>
      <c r="JI2" s="229" t="s">
        <v>2592</v>
      </c>
      <c r="JJ2" s="229" t="s">
        <v>2593</v>
      </c>
      <c r="JK2" s="229" t="s">
        <v>2594</v>
      </c>
      <c r="JL2" s="229" t="s">
        <v>2595</v>
      </c>
      <c r="JM2" s="229" t="s">
        <v>2596</v>
      </c>
      <c r="JN2" s="229" t="s">
        <v>2597</v>
      </c>
      <c r="JO2" s="223" t="s">
        <v>2487</v>
      </c>
      <c r="JP2" s="228"/>
      <c r="JQ2" s="229" t="s">
        <v>2598</v>
      </c>
      <c r="JR2" s="229" t="s">
        <v>2599</v>
      </c>
      <c r="JS2" s="229" t="s">
        <v>2600</v>
      </c>
      <c r="JT2" s="229" t="s">
        <v>2601</v>
      </c>
      <c r="JU2" s="229" t="s">
        <v>2602</v>
      </c>
      <c r="JV2" s="229" t="s">
        <v>2603</v>
      </c>
      <c r="JW2" s="229" t="s">
        <v>2604</v>
      </c>
      <c r="JX2" s="229" t="s">
        <v>2605</v>
      </c>
      <c r="JY2" s="229" t="s">
        <v>2606</v>
      </c>
      <c r="JZ2" s="229" t="s">
        <v>2607</v>
      </c>
      <c r="KA2" s="229" t="s">
        <v>2608</v>
      </c>
      <c r="KB2" s="223" t="s">
        <v>2488</v>
      </c>
      <c r="KC2" s="223" t="s">
        <v>2488</v>
      </c>
      <c r="KD2" s="228"/>
      <c r="KE2" s="229" t="s">
        <v>2609</v>
      </c>
      <c r="KF2" s="229" t="s">
        <v>2610</v>
      </c>
      <c r="KG2" s="229" t="s">
        <v>2611</v>
      </c>
      <c r="KH2" s="229" t="s">
        <v>2612</v>
      </c>
      <c r="KI2" s="229" t="s">
        <v>2613</v>
      </c>
      <c r="KJ2" s="229" t="s">
        <v>2614</v>
      </c>
      <c r="KK2" s="229" t="s">
        <v>2615</v>
      </c>
      <c r="KL2" s="229" t="s">
        <v>2616</v>
      </c>
      <c r="KM2" s="229" t="s">
        <v>2617</v>
      </c>
      <c r="KN2" s="229" t="s">
        <v>2618</v>
      </c>
      <c r="KO2" s="229" t="s">
        <v>2619</v>
      </c>
      <c r="KP2" s="229" t="s">
        <v>2620</v>
      </c>
      <c r="KQ2" s="229" t="s">
        <v>2621</v>
      </c>
      <c r="KR2" s="229" t="s">
        <v>2622</v>
      </c>
      <c r="KS2" s="229" t="s">
        <v>2623</v>
      </c>
      <c r="KT2" s="229" t="s">
        <v>2624</v>
      </c>
      <c r="KU2" s="229" t="s">
        <v>2625</v>
      </c>
      <c r="KV2" s="229" t="s">
        <v>2626</v>
      </c>
      <c r="KW2" s="229" t="s">
        <v>2627</v>
      </c>
      <c r="KX2" s="229" t="s">
        <v>2628</v>
      </c>
      <c r="KY2" s="229" t="s">
        <v>2629</v>
      </c>
      <c r="KZ2" s="223" t="s">
        <v>2489</v>
      </c>
      <c r="LA2" s="228"/>
      <c r="LB2" s="229" t="s">
        <v>2630</v>
      </c>
      <c r="LC2" s="229" t="s">
        <v>2631</v>
      </c>
      <c r="LD2" s="229" t="s">
        <v>2632</v>
      </c>
      <c r="LE2" s="229" t="s">
        <v>2633</v>
      </c>
      <c r="LF2" s="229" t="s">
        <v>2634</v>
      </c>
      <c r="LG2" s="229" t="s">
        <v>2635</v>
      </c>
      <c r="LH2" s="231" t="s">
        <v>2636</v>
      </c>
      <c r="LI2" s="228"/>
      <c r="LJ2" s="229" t="s">
        <v>2637</v>
      </c>
      <c r="LK2" s="231" t="s">
        <v>2638</v>
      </c>
      <c r="LL2" s="228"/>
      <c r="LM2" s="229" t="s">
        <v>2639</v>
      </c>
      <c r="LN2" s="229" t="s">
        <v>2640</v>
      </c>
      <c r="LO2" s="229" t="s">
        <v>2641</v>
      </c>
      <c r="LP2" s="229" t="s">
        <v>2642</v>
      </c>
      <c r="LQ2" s="229" t="s">
        <v>2643</v>
      </c>
      <c r="LR2" s="229" t="s">
        <v>2644</v>
      </c>
      <c r="LS2" s="229" t="s">
        <v>2645</v>
      </c>
      <c r="LT2" s="229" t="s">
        <v>2646</v>
      </c>
      <c r="LU2" s="229" t="s">
        <v>2647</v>
      </c>
      <c r="LV2" s="223" t="s">
        <v>2648</v>
      </c>
      <c r="LW2" s="228"/>
      <c r="LX2" s="229" t="s">
        <v>2649</v>
      </c>
      <c r="LY2" s="229" t="s">
        <v>2650</v>
      </c>
      <c r="LZ2" s="229" t="s">
        <v>2651</v>
      </c>
      <c r="MA2" s="229" t="s">
        <v>2652</v>
      </c>
      <c r="MB2" s="229" t="s">
        <v>2653</v>
      </c>
      <c r="MC2" s="229" t="s">
        <v>2654</v>
      </c>
      <c r="MD2" s="229" t="s">
        <v>2655</v>
      </c>
      <c r="ME2" s="231" t="s">
        <v>2656</v>
      </c>
      <c r="MF2" s="228"/>
      <c r="MG2" s="229" t="s">
        <v>2657</v>
      </c>
      <c r="MH2" s="229" t="s">
        <v>2658</v>
      </c>
      <c r="MI2" s="229" t="s">
        <v>2659</v>
      </c>
      <c r="MJ2" s="229" t="s">
        <v>2660</v>
      </c>
      <c r="MK2" s="229" t="s">
        <v>2661</v>
      </c>
      <c r="ML2" s="229" t="s">
        <v>2662</v>
      </c>
      <c r="MM2" s="231" t="s">
        <v>2663</v>
      </c>
      <c r="MN2" s="228"/>
      <c r="MO2" s="229" t="s">
        <v>2664</v>
      </c>
      <c r="MP2" s="229" t="s">
        <v>2665</v>
      </c>
      <c r="MQ2" s="229" t="s">
        <v>2666</v>
      </c>
      <c r="MR2" s="229" t="s">
        <v>2667</v>
      </c>
      <c r="MS2" s="229" t="s">
        <v>2668</v>
      </c>
      <c r="MT2" s="229" t="s">
        <v>2669</v>
      </c>
      <c r="MU2" s="231" t="s">
        <v>2670</v>
      </c>
      <c r="MV2" s="228"/>
      <c r="MW2" s="229" t="s">
        <v>2671</v>
      </c>
      <c r="MX2" s="229" t="s">
        <v>2672</v>
      </c>
      <c r="MY2" s="229" t="s">
        <v>2673</v>
      </c>
      <c r="MZ2" s="229" t="s">
        <v>2674</v>
      </c>
      <c r="NA2" s="229" t="s">
        <v>2675</v>
      </c>
      <c r="NB2" s="229" t="s">
        <v>2676</v>
      </c>
      <c r="NC2" s="232" t="s">
        <v>2677</v>
      </c>
      <c r="ND2" s="55" t="s">
        <v>2301</v>
      </c>
      <c r="NE2" s="55" t="s">
        <v>2301</v>
      </c>
      <c r="NF2" s="55" t="s">
        <v>2301</v>
      </c>
      <c r="NG2" s="53" t="s">
        <v>2562</v>
      </c>
      <c r="NH2" s="53" t="s">
        <v>2566</v>
      </c>
      <c r="NI2" s="99"/>
      <c r="NJ2" s="53" t="s">
        <v>2563</v>
      </c>
      <c r="NK2" s="53" t="s">
        <v>2312</v>
      </c>
      <c r="NL2" s="53" t="s">
        <v>2567</v>
      </c>
      <c r="NM2" s="53" t="s">
        <v>2568</v>
      </c>
      <c r="NN2" s="53" t="s">
        <v>2569</v>
      </c>
      <c r="NO2" s="53" t="s">
        <v>2570</v>
      </c>
      <c r="NP2" s="53" t="s">
        <v>2571</v>
      </c>
      <c r="NQ2" s="53" t="s">
        <v>2572</v>
      </c>
      <c r="NR2" s="53" t="s">
        <v>2573</v>
      </c>
      <c r="NS2" s="53" t="s">
        <v>2574</v>
      </c>
      <c r="NT2" s="53" t="s">
        <v>2575</v>
      </c>
      <c r="NU2" s="53" t="s">
        <v>2576</v>
      </c>
      <c r="NV2" s="53" t="s">
        <v>2577</v>
      </c>
      <c r="NW2" s="53" t="s">
        <v>2578</v>
      </c>
      <c r="NX2" s="53" t="s">
        <v>2579</v>
      </c>
      <c r="NY2" s="53" t="s">
        <v>2580</v>
      </c>
      <c r="NZ2" s="53" t="s">
        <v>2581</v>
      </c>
      <c r="OA2" s="53" t="s">
        <v>2582</v>
      </c>
      <c r="OB2" s="53" t="s">
        <v>2583</v>
      </c>
      <c r="OC2" s="53" t="s">
        <v>2584</v>
      </c>
      <c r="OD2" s="53" t="s">
        <v>2585</v>
      </c>
      <c r="OE2" s="53" t="s">
        <v>2586</v>
      </c>
      <c r="OF2" s="53" t="s">
        <v>2587</v>
      </c>
      <c r="OG2" s="53" t="s">
        <v>2588</v>
      </c>
      <c r="OH2" s="53" t="s">
        <v>2589</v>
      </c>
      <c r="OI2" s="53" t="s">
        <v>2590</v>
      </c>
      <c r="OJ2" s="71" t="s">
        <v>2679</v>
      </c>
      <c r="OK2" s="53" t="s">
        <v>2680</v>
      </c>
      <c r="OL2" s="55" t="s">
        <v>2681</v>
      </c>
      <c r="OM2" s="53" t="s">
        <v>2682</v>
      </c>
      <c r="ON2" s="53" t="s">
        <v>2683</v>
      </c>
      <c r="OO2" s="53" t="s">
        <v>2684</v>
      </c>
      <c r="OP2" s="55" t="s">
        <v>2685</v>
      </c>
      <c r="OQ2" s="53" t="s">
        <v>2686</v>
      </c>
      <c r="OR2" s="53" t="s">
        <v>2687</v>
      </c>
      <c r="OS2" s="53" t="s">
        <v>2688</v>
      </c>
      <c r="OT2" s="55" t="s">
        <v>2689</v>
      </c>
      <c r="OU2" s="108" t="s">
        <v>2690</v>
      </c>
      <c r="OV2" s="108" t="s">
        <v>2691</v>
      </c>
      <c r="OW2" s="55" t="s">
        <v>2692</v>
      </c>
      <c r="OX2" s="53" t="s">
        <v>2693</v>
      </c>
      <c r="OY2" s="53" t="s">
        <v>2694</v>
      </c>
      <c r="OZ2" s="53" t="s">
        <v>2695</v>
      </c>
      <c r="PA2" s="52" t="s">
        <v>2320</v>
      </c>
      <c r="PB2" s="53" t="s">
        <v>2323</v>
      </c>
      <c r="PC2" s="53" t="s">
        <v>2326</v>
      </c>
      <c r="PD2" s="53" t="s">
        <v>2328</v>
      </c>
      <c r="PE2" s="53" t="s">
        <v>2697</v>
      </c>
      <c r="PF2" s="55" t="s">
        <v>2330</v>
      </c>
      <c r="PG2" s="53" t="s">
        <v>2333</v>
      </c>
      <c r="PH2" s="53" t="s">
        <v>2336</v>
      </c>
      <c r="PI2" s="53" t="s">
        <v>2338</v>
      </c>
      <c r="PJ2" s="53" t="s">
        <v>2340</v>
      </c>
      <c r="PK2" s="57" t="s">
        <v>2698</v>
      </c>
      <c r="PL2" s="71" t="s">
        <v>2700</v>
      </c>
      <c r="PM2" s="53" t="s">
        <v>2701</v>
      </c>
      <c r="PN2" s="53" t="s">
        <v>2702</v>
      </c>
      <c r="PO2" s="53" t="s">
        <v>2703</v>
      </c>
      <c r="PP2" s="55" t="s">
        <v>2704</v>
      </c>
      <c r="PQ2" s="53" t="s">
        <v>2705</v>
      </c>
      <c r="PR2" s="53" t="s">
        <v>2706</v>
      </c>
      <c r="PS2" s="53" t="s">
        <v>2707</v>
      </c>
      <c r="PT2" s="53" t="s">
        <v>2708</v>
      </c>
      <c r="PU2" s="295" t="s">
        <v>2709</v>
      </c>
      <c r="PV2" s="296" t="s">
        <v>2710</v>
      </c>
      <c r="PW2" s="296" t="s">
        <v>2711</v>
      </c>
      <c r="PX2" s="296" t="s">
        <v>2712</v>
      </c>
      <c r="PY2" s="296" t="s">
        <v>2713</v>
      </c>
      <c r="PZ2" s="295" t="s">
        <v>2714</v>
      </c>
      <c r="QA2" s="296" t="s">
        <v>2715</v>
      </c>
      <c r="QB2" s="295" t="s">
        <v>2716</v>
      </c>
      <c r="QC2" s="297" t="s">
        <v>2717</v>
      </c>
      <c r="QD2" s="55" t="s">
        <v>2357</v>
      </c>
      <c r="QE2" s="55" t="s">
        <v>2357</v>
      </c>
      <c r="QF2" s="53" t="s">
        <v>2360</v>
      </c>
      <c r="QG2" s="53" t="s">
        <v>2363</v>
      </c>
      <c r="QH2" s="53" t="s">
        <v>2366</v>
      </c>
      <c r="QI2" s="53" t="s">
        <v>2369</v>
      </c>
      <c r="QJ2" s="53" t="s">
        <v>2371</v>
      </c>
      <c r="QK2" s="53" t="s">
        <v>2374</v>
      </c>
      <c r="QL2" s="53" t="s">
        <v>2377</v>
      </c>
      <c r="QM2" s="53" t="s">
        <v>2380</v>
      </c>
      <c r="QN2" s="53" t="s">
        <v>2383</v>
      </c>
      <c r="QO2" s="53" t="s">
        <v>2386</v>
      </c>
      <c r="QP2" s="53" t="s">
        <v>2389</v>
      </c>
      <c r="QQ2" s="53" t="s">
        <v>2393</v>
      </c>
      <c r="QR2" s="55" t="s">
        <v>2395</v>
      </c>
      <c r="QS2" s="53" t="s">
        <v>2397</v>
      </c>
      <c r="QT2" s="55" t="s">
        <v>2400</v>
      </c>
      <c r="QU2" s="53" t="s">
        <v>2403</v>
      </c>
      <c r="QV2" s="53" t="s">
        <v>2405</v>
      </c>
      <c r="QW2" s="55" t="s">
        <v>2406</v>
      </c>
      <c r="QX2" s="57" t="s">
        <v>2409</v>
      </c>
    </row>
    <row r="3" spans="1:466" ht="57" customHeight="1">
      <c r="A3" s="369" t="s">
        <v>1632</v>
      </c>
      <c r="B3" s="369" t="s">
        <v>1476</v>
      </c>
      <c r="C3" s="369" t="s">
        <v>1478</v>
      </c>
      <c r="D3" s="369" t="s">
        <v>1480</v>
      </c>
      <c r="E3" s="369" t="s">
        <v>1482</v>
      </c>
      <c r="F3" s="369" t="s">
        <v>1484</v>
      </c>
      <c r="G3" s="369" t="s">
        <v>1486</v>
      </c>
      <c r="H3" s="369" t="s">
        <v>1488</v>
      </c>
      <c r="I3" s="369" t="s">
        <v>1490</v>
      </c>
      <c r="J3" s="369" t="s">
        <v>1633</v>
      </c>
      <c r="K3" s="369" t="s">
        <v>1494</v>
      </c>
      <c r="L3" s="369" t="s">
        <v>1525</v>
      </c>
      <c r="M3" s="369" t="s">
        <v>1496</v>
      </c>
      <c r="N3" s="369" t="s">
        <v>1498</v>
      </c>
      <c r="O3" s="370" t="s">
        <v>1500</v>
      </c>
      <c r="P3" s="369" t="s">
        <v>1505</v>
      </c>
      <c r="Q3" s="369" t="s">
        <v>1635</v>
      </c>
      <c r="R3" s="369" t="s">
        <v>1508</v>
      </c>
      <c r="S3" s="369" t="s">
        <v>1510</v>
      </c>
      <c r="T3" s="369" t="s">
        <v>1512</v>
      </c>
      <c r="U3" s="369" t="s">
        <v>1480</v>
      </c>
      <c r="V3" s="369" t="s">
        <v>1636</v>
      </c>
      <c r="W3" s="369" t="s">
        <v>1517</v>
      </c>
      <c r="X3" s="369" t="s">
        <v>1637</v>
      </c>
      <c r="Y3" s="369" t="s">
        <v>1519</v>
      </c>
      <c r="Z3" s="369" t="s">
        <v>1521</v>
      </c>
      <c r="AA3" s="369" t="s">
        <v>1523</v>
      </c>
      <c r="AB3" s="369" t="s">
        <v>1525</v>
      </c>
      <c r="AC3" s="369" t="s">
        <v>1496</v>
      </c>
      <c r="AD3" s="369" t="s">
        <v>1498</v>
      </c>
      <c r="AE3" s="369" t="s">
        <v>1529</v>
      </c>
      <c r="AF3" s="369" t="s">
        <v>1531</v>
      </c>
      <c r="AG3" s="371" t="s">
        <v>1533</v>
      </c>
      <c r="AH3" s="372" t="s">
        <v>1535</v>
      </c>
      <c r="AI3" s="369" t="s">
        <v>1537</v>
      </c>
      <c r="AJ3" s="369" t="s">
        <v>1539</v>
      </c>
      <c r="AK3" s="369" t="s">
        <v>2524</v>
      </c>
      <c r="AL3" s="369" t="str">
        <f>+'1. Información General'!A22</f>
        <v>Número de auto de la visita</v>
      </c>
      <c r="AM3" s="369" t="str">
        <f>+'1. Información General'!E22</f>
        <v>Número de bitácora</v>
      </c>
      <c r="AN3" s="369" t="s">
        <v>1543</v>
      </c>
      <c r="AO3" s="373" t="s">
        <v>1545</v>
      </c>
      <c r="AP3" s="369" t="s">
        <v>1640</v>
      </c>
      <c r="AQ3" s="369" t="s">
        <v>1551</v>
      </c>
      <c r="AR3" s="370" t="s">
        <v>1553</v>
      </c>
      <c r="AS3" s="369" t="s">
        <v>1659</v>
      </c>
      <c r="AT3" s="369" t="s">
        <v>1558</v>
      </c>
      <c r="AU3" s="369" t="s">
        <v>1560</v>
      </c>
      <c r="AV3" s="369" t="s">
        <v>1562</v>
      </c>
      <c r="AW3" s="369" t="s">
        <v>1564</v>
      </c>
      <c r="AX3" s="369" t="s">
        <v>1566</v>
      </c>
      <c r="AY3" s="369" t="s">
        <v>1570</v>
      </c>
      <c r="AZ3" s="369" t="s">
        <v>1572</v>
      </c>
      <c r="BA3" s="369" t="s">
        <v>1574</v>
      </c>
      <c r="BB3" s="369" t="s">
        <v>1521</v>
      </c>
      <c r="BC3" s="369" t="s">
        <v>1660</v>
      </c>
      <c r="BD3" s="369" t="s">
        <v>1558</v>
      </c>
      <c r="BE3" s="369" t="s">
        <v>1560</v>
      </c>
      <c r="BF3" s="369" t="s">
        <v>1562</v>
      </c>
      <c r="BG3" s="369" t="s">
        <v>1564</v>
      </c>
      <c r="BH3" s="369" t="s">
        <v>1566</v>
      </c>
      <c r="BI3" s="369" t="s">
        <v>1570</v>
      </c>
      <c r="BJ3" s="369" t="s">
        <v>1572</v>
      </c>
      <c r="BK3" s="369" t="s">
        <v>1574</v>
      </c>
      <c r="BL3" s="370" t="s">
        <v>1521</v>
      </c>
      <c r="BM3" s="374" t="s">
        <v>1669</v>
      </c>
      <c r="BN3" s="375" t="s">
        <v>1987</v>
      </c>
      <c r="BO3" s="375" t="s">
        <v>1989</v>
      </c>
      <c r="BP3" s="376" t="s">
        <v>1674</v>
      </c>
      <c r="BQ3" s="375" t="s">
        <v>1676</v>
      </c>
      <c r="BR3" s="376" t="s">
        <v>1678</v>
      </c>
      <c r="BS3" s="375" t="s">
        <v>1680</v>
      </c>
      <c r="BT3" s="376" t="s">
        <v>1682</v>
      </c>
      <c r="BU3" s="375" t="s">
        <v>1684</v>
      </c>
      <c r="BV3" s="241" t="s">
        <v>1686</v>
      </c>
      <c r="BW3" s="377" t="s">
        <v>1688</v>
      </c>
      <c r="BX3" s="377" t="s">
        <v>1690</v>
      </c>
      <c r="BY3" s="377" t="s">
        <v>1692</v>
      </c>
      <c r="BZ3" s="377" t="s">
        <v>1694</v>
      </c>
      <c r="CA3" s="377" t="s">
        <v>1696</v>
      </c>
      <c r="CB3" s="377" t="s">
        <v>1698</v>
      </c>
      <c r="CC3" s="377" t="s">
        <v>1700</v>
      </c>
      <c r="CD3" s="377" t="s">
        <v>1702</v>
      </c>
      <c r="CE3" s="377" t="s">
        <v>1704</v>
      </c>
      <c r="CF3" s="377" t="s">
        <v>1995</v>
      </c>
      <c r="CG3" s="377" t="s">
        <v>1997</v>
      </c>
      <c r="CH3" s="377" t="s">
        <v>1706</v>
      </c>
      <c r="CI3" s="241" t="s">
        <v>1708</v>
      </c>
      <c r="CJ3" s="241" t="s">
        <v>1708</v>
      </c>
      <c r="CK3" s="241" t="s">
        <v>1708</v>
      </c>
      <c r="CL3" s="377" t="s">
        <v>1710</v>
      </c>
      <c r="CM3" s="377" t="s">
        <v>1712</v>
      </c>
      <c r="CN3" s="377" t="s">
        <v>1714</v>
      </c>
      <c r="CO3" s="377" t="s">
        <v>1716</v>
      </c>
      <c r="CP3" s="377" t="s">
        <v>2001</v>
      </c>
      <c r="CQ3" s="377" t="s">
        <v>1719</v>
      </c>
      <c r="CR3" s="377" t="s">
        <v>1721</v>
      </c>
      <c r="CS3" s="377" t="s">
        <v>2002</v>
      </c>
      <c r="CT3" s="377" t="s">
        <v>1724</v>
      </c>
      <c r="CU3" s="377" t="s">
        <v>1726</v>
      </c>
      <c r="CV3" s="377" t="s">
        <v>1728</v>
      </c>
      <c r="CW3" s="377" t="s">
        <v>1730</v>
      </c>
      <c r="CX3" s="377" t="s">
        <v>1732</v>
      </c>
      <c r="CY3" s="377" t="s">
        <v>1734</v>
      </c>
      <c r="CZ3" s="377" t="s">
        <v>1736</v>
      </c>
      <c r="DA3" s="377" t="s">
        <v>1738</v>
      </c>
      <c r="DB3" s="377" t="s">
        <v>1740</v>
      </c>
      <c r="DC3" s="377" t="s">
        <v>1742</v>
      </c>
      <c r="DD3" s="377" t="s">
        <v>1744</v>
      </c>
      <c r="DE3" s="377" t="s">
        <v>1746</v>
      </c>
      <c r="DF3" s="377" t="s">
        <v>1748</v>
      </c>
      <c r="DG3" s="377" t="s">
        <v>1750</v>
      </c>
      <c r="DH3" s="377" t="s">
        <v>1752</v>
      </c>
      <c r="DI3" s="377" t="s">
        <v>1754</v>
      </c>
      <c r="DJ3" s="377" t="s">
        <v>1756</v>
      </c>
      <c r="DK3" s="377" t="s">
        <v>1758</v>
      </c>
      <c r="DL3" s="241" t="s">
        <v>1760</v>
      </c>
      <c r="DM3" s="377" t="s">
        <v>2007</v>
      </c>
      <c r="DN3" s="377" t="s">
        <v>1763</v>
      </c>
      <c r="DO3" s="241" t="s">
        <v>1765</v>
      </c>
      <c r="DP3" s="241" t="s">
        <v>1765</v>
      </c>
      <c r="DQ3" s="241" t="s">
        <v>1765</v>
      </c>
      <c r="DR3" s="241" t="s">
        <v>1765</v>
      </c>
      <c r="DS3" s="377" t="s">
        <v>1767</v>
      </c>
      <c r="DT3" s="377" t="s">
        <v>1769</v>
      </c>
      <c r="DU3" s="377" t="s">
        <v>1771</v>
      </c>
      <c r="DV3" s="377" t="s">
        <v>2010</v>
      </c>
      <c r="DW3" s="377" t="s">
        <v>1774</v>
      </c>
      <c r="DX3" s="377" t="s">
        <v>1776</v>
      </c>
      <c r="DY3" s="377" t="s">
        <v>1778</v>
      </c>
      <c r="DZ3" s="377" t="s">
        <v>1780</v>
      </c>
      <c r="EA3" s="377" t="s">
        <v>1782</v>
      </c>
      <c r="EB3" s="377" t="s">
        <v>1784</v>
      </c>
      <c r="EC3" s="377" t="s">
        <v>1786</v>
      </c>
      <c r="ED3" s="377" t="s">
        <v>1790</v>
      </c>
      <c r="EE3" s="377" t="s">
        <v>1788</v>
      </c>
      <c r="EF3" s="377" t="s">
        <v>1792</v>
      </c>
      <c r="EG3" s="377" t="s">
        <v>1794</v>
      </c>
      <c r="EH3" s="377" t="s">
        <v>1796</v>
      </c>
      <c r="EI3" s="377" t="s">
        <v>1798</v>
      </c>
      <c r="EJ3" s="377" t="s">
        <v>1800</v>
      </c>
      <c r="EK3" s="377" t="s">
        <v>1802</v>
      </c>
      <c r="EL3" s="377" t="s">
        <v>1804</v>
      </c>
      <c r="EM3" s="377" t="s">
        <v>1806</v>
      </c>
      <c r="EN3" s="377" t="s">
        <v>2012</v>
      </c>
      <c r="EO3" s="377" t="s">
        <v>1809</v>
      </c>
      <c r="EP3" s="377" t="s">
        <v>1811</v>
      </c>
      <c r="EQ3" s="377" t="s">
        <v>1813</v>
      </c>
      <c r="ER3" s="377" t="s">
        <v>1815</v>
      </c>
      <c r="ES3" s="377" t="s">
        <v>1817</v>
      </c>
      <c r="ET3" s="377" t="s">
        <v>1819</v>
      </c>
      <c r="EU3" s="377" t="s">
        <v>1821</v>
      </c>
      <c r="EV3" s="377" t="s">
        <v>2013</v>
      </c>
      <c r="EW3" s="377" t="s">
        <v>1824</v>
      </c>
      <c r="EX3" s="377" t="s">
        <v>2014</v>
      </c>
      <c r="EY3" s="377" t="s">
        <v>1827</v>
      </c>
      <c r="EZ3" s="377" t="s">
        <v>2015</v>
      </c>
      <c r="FA3" s="377" t="s">
        <v>2016</v>
      </c>
      <c r="FB3" s="377" t="s">
        <v>1831</v>
      </c>
      <c r="FC3" s="377" t="s">
        <v>2017</v>
      </c>
      <c r="FD3" s="377" t="s">
        <v>1834</v>
      </c>
      <c r="FE3" s="377" t="s">
        <v>1836</v>
      </c>
      <c r="FF3" s="377" t="s">
        <v>2018</v>
      </c>
      <c r="FG3" s="377" t="s">
        <v>2019</v>
      </c>
      <c r="FH3" s="377" t="s">
        <v>1840</v>
      </c>
      <c r="FI3" s="377" t="s">
        <v>1842</v>
      </c>
      <c r="FJ3" s="377" t="s">
        <v>1844</v>
      </c>
      <c r="FK3" s="377" t="s">
        <v>1846</v>
      </c>
      <c r="FL3" s="377" t="s">
        <v>1848</v>
      </c>
      <c r="FM3" s="377" t="s">
        <v>1850</v>
      </c>
      <c r="FN3" s="377" t="s">
        <v>1852</v>
      </c>
      <c r="FO3" s="378" t="s">
        <v>1858</v>
      </c>
      <c r="FP3" s="379" t="s">
        <v>2022</v>
      </c>
      <c r="FQ3" s="379" t="s">
        <v>2023</v>
      </c>
      <c r="FR3" s="379" t="s">
        <v>1863</v>
      </c>
      <c r="FS3" s="380" t="s">
        <v>2024</v>
      </c>
      <c r="FT3" s="379" t="s">
        <v>2026</v>
      </c>
      <c r="FU3" s="379" t="s">
        <v>2027</v>
      </c>
      <c r="FV3" s="379" t="s">
        <v>1868</v>
      </c>
      <c r="FW3" s="381" t="s">
        <v>2029</v>
      </c>
      <c r="FX3" s="378" t="s">
        <v>2030</v>
      </c>
      <c r="FY3" s="381" t="s">
        <v>2031</v>
      </c>
      <c r="FZ3" s="381" t="s">
        <v>1872</v>
      </c>
      <c r="GA3" s="381" t="s">
        <v>2032</v>
      </c>
      <c r="GB3" s="378" t="s">
        <v>1876</v>
      </c>
      <c r="GC3" s="382" t="s">
        <v>1877</v>
      </c>
      <c r="GD3" s="381" t="s">
        <v>1879</v>
      </c>
      <c r="GE3" s="381" t="s">
        <v>1881</v>
      </c>
      <c r="GF3" s="381" t="s">
        <v>2033</v>
      </c>
      <c r="GG3" s="381" t="s">
        <v>1884</v>
      </c>
      <c r="GH3" s="381" t="s">
        <v>2034</v>
      </c>
      <c r="GI3" s="378" t="s">
        <v>1887</v>
      </c>
      <c r="GJ3" s="381" t="s">
        <v>2035</v>
      </c>
      <c r="GK3" s="380" t="s">
        <v>1890</v>
      </c>
      <c r="GL3" s="381" t="s">
        <v>1892</v>
      </c>
      <c r="GM3" s="378" t="s">
        <v>1894</v>
      </c>
      <c r="GN3" s="381" t="s">
        <v>2036</v>
      </c>
      <c r="GO3" s="381" t="s">
        <v>1898</v>
      </c>
      <c r="GP3" s="381" t="s">
        <v>1900</v>
      </c>
      <c r="GQ3" s="381" t="s">
        <v>2037</v>
      </c>
      <c r="GR3" s="378" t="s">
        <v>1903</v>
      </c>
      <c r="GS3" s="381" t="s">
        <v>1905</v>
      </c>
      <c r="GT3" s="381" t="s">
        <v>1907</v>
      </c>
      <c r="GU3" s="381" t="s">
        <v>1909</v>
      </c>
      <c r="GV3" s="378" t="s">
        <v>1911</v>
      </c>
      <c r="GW3" s="379" t="s">
        <v>1913</v>
      </c>
      <c r="GX3" s="378" t="s">
        <v>1915</v>
      </c>
      <c r="GY3" s="381" t="s">
        <v>1917</v>
      </c>
      <c r="GZ3" s="381" t="s">
        <v>1919</v>
      </c>
      <c r="HA3" s="381" t="s">
        <v>1921</v>
      </c>
      <c r="HB3" s="381" t="s">
        <v>1923</v>
      </c>
      <c r="HC3" s="381" t="s">
        <v>1925</v>
      </c>
      <c r="HD3" s="378" t="s">
        <v>1927</v>
      </c>
      <c r="HE3" s="382" t="s">
        <v>1928</v>
      </c>
      <c r="HF3" s="379" t="s">
        <v>2038</v>
      </c>
      <c r="HG3" s="381" t="s">
        <v>2040</v>
      </c>
      <c r="HH3" s="381" t="s">
        <v>2041</v>
      </c>
      <c r="HI3" s="383" t="s">
        <v>2042</v>
      </c>
      <c r="HJ3" s="381" t="s">
        <v>1934</v>
      </c>
      <c r="HK3" s="381" t="s">
        <v>1936</v>
      </c>
      <c r="HL3" s="381" t="s">
        <v>1938</v>
      </c>
      <c r="HM3" s="378" t="s">
        <v>1940</v>
      </c>
      <c r="HN3" s="381" t="s">
        <v>1943</v>
      </c>
      <c r="HO3" s="381" t="s">
        <v>1946</v>
      </c>
      <c r="HP3" s="381" t="s">
        <v>1948</v>
      </c>
      <c r="HQ3" s="381" t="s">
        <v>1951</v>
      </c>
      <c r="HR3" s="381" t="s">
        <v>1953</v>
      </c>
      <c r="HS3" s="380" t="s">
        <v>2044</v>
      </c>
      <c r="HT3" s="381" t="s">
        <v>1955</v>
      </c>
      <c r="HU3" s="381" t="s">
        <v>1957</v>
      </c>
      <c r="HV3" s="384" t="s">
        <v>1959</v>
      </c>
      <c r="HW3" s="378" t="s">
        <v>1961</v>
      </c>
      <c r="HX3" s="381" t="s">
        <v>1963</v>
      </c>
      <c r="HY3" s="380" t="s">
        <v>1966</v>
      </c>
      <c r="HZ3" s="378" t="s">
        <v>1968</v>
      </c>
      <c r="IA3" s="381" t="s">
        <v>1970</v>
      </c>
      <c r="IB3" s="378" t="s">
        <v>1972</v>
      </c>
      <c r="IC3" s="381" t="s">
        <v>1974</v>
      </c>
      <c r="ID3" s="381" t="s">
        <v>1976</v>
      </c>
      <c r="IE3" s="381" t="s">
        <v>1978</v>
      </c>
      <c r="IF3" s="381" t="s">
        <v>1980</v>
      </c>
      <c r="IG3" s="381" t="s">
        <v>1982</v>
      </c>
      <c r="IH3" s="381" t="s">
        <v>1984</v>
      </c>
      <c r="II3" s="385" t="s">
        <v>2049</v>
      </c>
      <c r="IJ3" s="377" t="s">
        <v>2053</v>
      </c>
      <c r="IK3" s="380" t="s">
        <v>2056</v>
      </c>
      <c r="IL3" s="380" t="s">
        <v>2058</v>
      </c>
      <c r="IM3" s="378" t="s">
        <v>2061</v>
      </c>
      <c r="IN3" s="382" t="s">
        <v>2063</v>
      </c>
      <c r="IO3" s="380" t="s">
        <v>2066</v>
      </c>
      <c r="IP3" s="380" t="s">
        <v>2069</v>
      </c>
      <c r="IQ3" s="379" t="s">
        <v>2072</v>
      </c>
      <c r="IR3" s="379" t="s">
        <v>2075</v>
      </c>
      <c r="IS3" s="379" t="s">
        <v>2757</v>
      </c>
      <c r="IT3" s="379" t="s">
        <v>2079</v>
      </c>
      <c r="IU3" s="379" t="s">
        <v>2082</v>
      </c>
      <c r="IV3" s="379" t="s">
        <v>2085</v>
      </c>
      <c r="IW3" s="379" t="s">
        <v>2088</v>
      </c>
      <c r="IX3" s="379" t="s">
        <v>2091</v>
      </c>
      <c r="IY3" s="379" t="s">
        <v>2094</v>
      </c>
      <c r="IZ3" s="386" t="s">
        <v>2161</v>
      </c>
      <c r="JA3" s="381" t="s">
        <v>2591</v>
      </c>
      <c r="JB3" s="387" t="s">
        <v>2163</v>
      </c>
      <c r="JC3" s="388" t="s">
        <v>2165</v>
      </c>
      <c r="JD3" s="389" t="s">
        <v>2166</v>
      </c>
      <c r="JE3" s="389" t="s">
        <v>2168</v>
      </c>
      <c r="JF3" s="389" t="s">
        <v>2169</v>
      </c>
      <c r="JG3" s="386" t="s">
        <v>2170</v>
      </c>
      <c r="JH3" s="390" t="s">
        <v>2165</v>
      </c>
      <c r="JI3" s="391" t="s">
        <v>2172</v>
      </c>
      <c r="JJ3" s="391" t="s">
        <v>2174</v>
      </c>
      <c r="JK3" s="391" t="s">
        <v>2175</v>
      </c>
      <c r="JL3" s="391" t="s">
        <v>2177</v>
      </c>
      <c r="JM3" s="391" t="s">
        <v>2178</v>
      </c>
      <c r="JN3" s="391" t="s">
        <v>2179</v>
      </c>
      <c r="JO3" s="392" t="s">
        <v>2180</v>
      </c>
      <c r="JP3" s="390" t="s">
        <v>2165</v>
      </c>
      <c r="JQ3" s="391" t="s">
        <v>2182</v>
      </c>
      <c r="JR3" s="391" t="s">
        <v>2184</v>
      </c>
      <c r="JS3" s="391" t="s">
        <v>2185</v>
      </c>
      <c r="JT3" s="389" t="s">
        <v>2187</v>
      </c>
      <c r="JU3" s="391" t="s">
        <v>2189</v>
      </c>
      <c r="JV3" s="391" t="s">
        <v>2190</v>
      </c>
      <c r="JW3" s="391" t="s">
        <v>2191</v>
      </c>
      <c r="JX3" s="391" t="s">
        <v>2193</v>
      </c>
      <c r="JY3" s="391" t="s">
        <v>2194</v>
      </c>
      <c r="JZ3" s="391" t="s">
        <v>2195</v>
      </c>
      <c r="KA3" s="391" t="s">
        <v>2197</v>
      </c>
      <c r="KB3" s="392" t="s">
        <v>2198</v>
      </c>
      <c r="KC3" s="392" t="s">
        <v>2198</v>
      </c>
      <c r="KD3" s="390" t="s">
        <v>2165</v>
      </c>
      <c r="KE3" s="391" t="s">
        <v>2200</v>
      </c>
      <c r="KF3" s="391" t="s">
        <v>2202</v>
      </c>
      <c r="KG3" s="391" t="s">
        <v>2204</v>
      </c>
      <c r="KH3" s="380" t="s">
        <v>2206</v>
      </c>
      <c r="KI3" s="380" t="s">
        <v>2208</v>
      </c>
      <c r="KJ3" s="380" t="s">
        <v>2210</v>
      </c>
      <c r="KK3" s="380" t="s">
        <v>2211</v>
      </c>
      <c r="KL3" s="380" t="s">
        <v>2212</v>
      </c>
      <c r="KM3" s="380" t="s">
        <v>2213</v>
      </c>
      <c r="KN3" s="380" t="s">
        <v>2214</v>
      </c>
      <c r="KO3" s="380" t="s">
        <v>2215</v>
      </c>
      <c r="KP3" s="380" t="s">
        <v>2216</v>
      </c>
      <c r="KQ3" s="380" t="s">
        <v>2217</v>
      </c>
      <c r="KR3" s="380" t="s">
        <v>2219</v>
      </c>
      <c r="KS3" s="380" t="s">
        <v>2220</v>
      </c>
      <c r="KT3" s="380" t="s">
        <v>2221</v>
      </c>
      <c r="KU3" s="380" t="s">
        <v>2222</v>
      </c>
      <c r="KV3" s="380" t="s">
        <v>2223</v>
      </c>
      <c r="KW3" s="380" t="s">
        <v>2225</v>
      </c>
      <c r="KX3" s="380" t="s">
        <v>2226</v>
      </c>
      <c r="KY3" s="380" t="s">
        <v>2228</v>
      </c>
      <c r="KZ3" s="392" t="s">
        <v>2230</v>
      </c>
      <c r="LA3" s="390" t="s">
        <v>2165</v>
      </c>
      <c r="LB3" s="380" t="s">
        <v>2232</v>
      </c>
      <c r="LC3" s="380" t="s">
        <v>2234</v>
      </c>
      <c r="LD3" s="380" t="s">
        <v>2235</v>
      </c>
      <c r="LE3" s="380" t="s">
        <v>2236</v>
      </c>
      <c r="LF3" s="380" t="s">
        <v>2237</v>
      </c>
      <c r="LG3" s="380" t="s">
        <v>2238</v>
      </c>
      <c r="LH3" s="392" t="s">
        <v>2240</v>
      </c>
      <c r="LI3" s="390" t="s">
        <v>2165</v>
      </c>
      <c r="LJ3" s="380" t="s">
        <v>2242</v>
      </c>
      <c r="LK3" s="392" t="s">
        <v>2244</v>
      </c>
      <c r="LL3" s="390" t="s">
        <v>2165</v>
      </c>
      <c r="LM3" s="380" t="s">
        <v>2246</v>
      </c>
      <c r="LN3" s="380" t="s">
        <v>2248</v>
      </c>
      <c r="LO3" s="380" t="s">
        <v>2249</v>
      </c>
      <c r="LP3" s="380" t="s">
        <v>2250</v>
      </c>
      <c r="LQ3" s="380" t="s">
        <v>2252</v>
      </c>
      <c r="LR3" s="380" t="s">
        <v>2253</v>
      </c>
      <c r="LS3" s="380" t="s">
        <v>2254</v>
      </c>
      <c r="LT3" s="380" t="s">
        <v>2255</v>
      </c>
      <c r="LU3" s="380" t="s">
        <v>2256</v>
      </c>
      <c r="LV3" s="392" t="s">
        <v>2257</v>
      </c>
      <c r="LW3" s="390" t="s">
        <v>2165</v>
      </c>
      <c r="LX3" s="380" t="s">
        <v>2259</v>
      </c>
      <c r="LY3" s="380" t="s">
        <v>2261</v>
      </c>
      <c r="LZ3" s="380" t="s">
        <v>2262</v>
      </c>
      <c r="MA3" s="380" t="s">
        <v>2263</v>
      </c>
      <c r="MB3" s="380" t="s">
        <v>2264</v>
      </c>
      <c r="MC3" s="380" t="s">
        <v>2265</v>
      </c>
      <c r="MD3" s="380" t="s">
        <v>2177</v>
      </c>
      <c r="ME3" s="392" t="s">
        <v>2267</v>
      </c>
      <c r="MF3" s="390" t="s">
        <v>2165</v>
      </c>
      <c r="MG3" s="380" t="s">
        <v>2269</v>
      </c>
      <c r="MH3" s="380" t="s">
        <v>2271</v>
      </c>
      <c r="MI3" s="380" t="s">
        <v>2272</v>
      </c>
      <c r="MJ3" s="380" t="s">
        <v>2274</v>
      </c>
      <c r="MK3" s="380" t="s">
        <v>2276</v>
      </c>
      <c r="ML3" s="380" t="s">
        <v>2277</v>
      </c>
      <c r="MM3" s="392" t="s">
        <v>2278</v>
      </c>
      <c r="MN3" s="390" t="s">
        <v>2165</v>
      </c>
      <c r="MO3" s="380" t="s">
        <v>2280</v>
      </c>
      <c r="MP3" s="380" t="s">
        <v>2282</v>
      </c>
      <c r="MQ3" s="380" t="s">
        <v>2284</v>
      </c>
      <c r="MR3" s="380" t="s">
        <v>2285</v>
      </c>
      <c r="MS3" s="380" t="s">
        <v>2286</v>
      </c>
      <c r="MT3" s="380" t="s">
        <v>2287</v>
      </c>
      <c r="MU3" s="392" t="s">
        <v>2288</v>
      </c>
      <c r="MV3" s="390" t="s">
        <v>2165</v>
      </c>
      <c r="MW3" s="380" t="s">
        <v>2290</v>
      </c>
      <c r="MX3" s="380" t="s">
        <v>2292</v>
      </c>
      <c r="MY3" s="380" t="s">
        <v>2293</v>
      </c>
      <c r="MZ3" s="380" t="s">
        <v>2294</v>
      </c>
      <c r="NA3" s="380" t="s">
        <v>2296</v>
      </c>
      <c r="NB3" s="380" t="s">
        <v>2297</v>
      </c>
      <c r="NC3" s="380" t="s">
        <v>2299</v>
      </c>
      <c r="ND3" s="378" t="s">
        <v>2095</v>
      </c>
      <c r="NE3" s="378" t="s">
        <v>2095</v>
      </c>
      <c r="NF3" s="378" t="s">
        <v>2095</v>
      </c>
      <c r="NG3" s="393" t="s">
        <v>2097</v>
      </c>
      <c r="NH3" s="380" t="s">
        <v>2758</v>
      </c>
      <c r="NI3" s="382" t="s">
        <v>2100</v>
      </c>
      <c r="NJ3" s="379" t="s">
        <v>2101</v>
      </c>
      <c r="NK3" s="380" t="s">
        <v>2103</v>
      </c>
      <c r="NL3" s="380" t="s">
        <v>2104</v>
      </c>
      <c r="NM3" s="380" t="s">
        <v>2105</v>
      </c>
      <c r="NN3" s="380" t="s">
        <v>2106</v>
      </c>
      <c r="NO3" s="380" t="s">
        <v>2107</v>
      </c>
      <c r="NP3" s="380" t="s">
        <v>2108</v>
      </c>
      <c r="NQ3" s="380" t="s">
        <v>2109</v>
      </c>
      <c r="NR3" s="380" t="s">
        <v>2110</v>
      </c>
      <c r="NS3" s="380" t="s">
        <v>2111</v>
      </c>
      <c r="NT3" s="380" t="s">
        <v>2112</v>
      </c>
      <c r="NU3" s="380" t="s">
        <v>2113</v>
      </c>
      <c r="NV3" s="380" t="s">
        <v>2114</v>
      </c>
      <c r="NW3" s="380" t="s">
        <v>2115</v>
      </c>
      <c r="NX3" s="380" t="s">
        <v>2116</v>
      </c>
      <c r="NY3" s="380" t="s">
        <v>2117</v>
      </c>
      <c r="NZ3" s="380" t="s">
        <v>2759</v>
      </c>
      <c r="OA3" s="380" t="s">
        <v>2118</v>
      </c>
      <c r="OB3" s="380" t="s">
        <v>2119</v>
      </c>
      <c r="OC3" s="380" t="s">
        <v>2120</v>
      </c>
      <c r="OD3" s="380" t="s">
        <v>2122</v>
      </c>
      <c r="OE3" s="380" t="s">
        <v>2123</v>
      </c>
      <c r="OF3" s="380" t="s">
        <v>2124</v>
      </c>
      <c r="OG3" s="380" t="s">
        <v>2126</v>
      </c>
      <c r="OH3" s="380" t="s">
        <v>2127</v>
      </c>
      <c r="OI3" s="380" t="s">
        <v>2760</v>
      </c>
      <c r="OJ3" s="394" t="s">
        <v>2128</v>
      </c>
      <c r="OK3" s="380" t="s">
        <v>2130</v>
      </c>
      <c r="OL3" s="277" t="s">
        <v>2131</v>
      </c>
      <c r="OM3" s="380" t="s">
        <v>2134</v>
      </c>
      <c r="ON3" s="380" t="s">
        <v>2137</v>
      </c>
      <c r="OO3" s="380" t="s">
        <v>2139</v>
      </c>
      <c r="OP3" s="277" t="s">
        <v>2140</v>
      </c>
      <c r="OQ3" s="380" t="s">
        <v>2142</v>
      </c>
      <c r="OR3" s="380" t="s">
        <v>2144</v>
      </c>
      <c r="OS3" s="380" t="s">
        <v>2146</v>
      </c>
      <c r="OT3" s="277" t="s">
        <v>2147</v>
      </c>
      <c r="OU3" s="391" t="s">
        <v>2149</v>
      </c>
      <c r="OV3" s="391" t="s">
        <v>2151</v>
      </c>
      <c r="OW3" s="277" t="s">
        <v>2152</v>
      </c>
      <c r="OX3" s="380" t="s">
        <v>2153</v>
      </c>
      <c r="OY3" s="380" t="s">
        <v>2154</v>
      </c>
      <c r="OZ3" s="380" t="s">
        <v>2156</v>
      </c>
      <c r="PA3" s="395" t="s">
        <v>2302</v>
      </c>
      <c r="PB3" s="380" t="s">
        <v>2303</v>
      </c>
      <c r="PC3" s="380" t="s">
        <v>2304</v>
      </c>
      <c r="PD3" s="380" t="s">
        <v>2305</v>
      </c>
      <c r="PE3" s="380" t="s">
        <v>2313</v>
      </c>
      <c r="PF3" s="277" t="s">
        <v>2306</v>
      </c>
      <c r="PG3" s="380" t="s">
        <v>2307</v>
      </c>
      <c r="PH3" s="391" t="s">
        <v>2308</v>
      </c>
      <c r="PI3" s="380" t="s">
        <v>2309</v>
      </c>
      <c r="PJ3" s="391" t="s">
        <v>2310</v>
      </c>
      <c r="PK3" s="391" t="s">
        <v>2318</v>
      </c>
      <c r="PL3" s="396" t="s">
        <v>2321</v>
      </c>
      <c r="PM3" s="391" t="s">
        <v>2324</v>
      </c>
      <c r="PN3" s="391" t="s">
        <v>2327</v>
      </c>
      <c r="PO3" s="391" t="s">
        <v>2329</v>
      </c>
      <c r="PP3" s="397" t="s">
        <v>2331</v>
      </c>
      <c r="PQ3" s="380" t="s">
        <v>2334</v>
      </c>
      <c r="PR3" s="380" t="s">
        <v>2337</v>
      </c>
      <c r="PS3" s="380" t="s">
        <v>2339</v>
      </c>
      <c r="PT3" s="380" t="s">
        <v>2341</v>
      </c>
      <c r="PU3" s="398" t="s">
        <v>2342</v>
      </c>
      <c r="PV3" s="377" t="s">
        <v>2345</v>
      </c>
      <c r="PW3" s="377" t="s">
        <v>2346</v>
      </c>
      <c r="PX3" s="399" t="s">
        <v>2347</v>
      </c>
      <c r="PY3" s="377" t="s">
        <v>2348</v>
      </c>
      <c r="PZ3" s="398" t="s">
        <v>2349</v>
      </c>
      <c r="QA3" s="377" t="s">
        <v>2351</v>
      </c>
      <c r="QB3" s="398" t="s">
        <v>2353</v>
      </c>
      <c r="QC3" s="400" t="s">
        <v>2355</v>
      </c>
      <c r="QD3" s="277" t="s">
        <v>2358</v>
      </c>
      <c r="QE3" s="277" t="s">
        <v>2358</v>
      </c>
      <c r="QF3" s="381" t="s">
        <v>2361</v>
      </c>
      <c r="QG3" s="380" t="s">
        <v>2364</v>
      </c>
      <c r="QH3" s="401" t="s">
        <v>2367</v>
      </c>
      <c r="QI3" s="401" t="s">
        <v>1874</v>
      </c>
      <c r="QJ3" s="380" t="s">
        <v>2372</v>
      </c>
      <c r="QK3" s="380" t="s">
        <v>2375</v>
      </c>
      <c r="QL3" s="380" t="s">
        <v>2378</v>
      </c>
      <c r="QM3" s="380" t="s">
        <v>2381</v>
      </c>
      <c r="QN3" s="380" t="s">
        <v>2384</v>
      </c>
      <c r="QO3" s="380" t="s">
        <v>2387</v>
      </c>
      <c r="QP3" s="380" t="s">
        <v>2390</v>
      </c>
      <c r="QQ3" s="380" t="s">
        <v>2394</v>
      </c>
      <c r="QR3" s="378" t="s">
        <v>1940</v>
      </c>
      <c r="QS3" s="380" t="s">
        <v>2398</v>
      </c>
      <c r="QT3" s="277" t="s">
        <v>2401</v>
      </c>
      <c r="QU3" s="380" t="s">
        <v>1995</v>
      </c>
      <c r="QV3" s="380" t="s">
        <v>1997</v>
      </c>
      <c r="QW3" s="277" t="s">
        <v>2407</v>
      </c>
      <c r="QX3" s="380" t="s">
        <v>2410</v>
      </c>
    </row>
    <row r="4" spans="1:466">
      <c r="A4" s="402">
        <f>+'1. Información General'!B2</f>
        <v>0</v>
      </c>
      <c r="B4" s="402">
        <f>+'1. Información General'!F2</f>
        <v>0</v>
      </c>
      <c r="C4" s="402">
        <f>+'1. Información General'!B3</f>
        <v>0</v>
      </c>
      <c r="D4" s="403">
        <f>+'1. Información General'!F3</f>
        <v>0</v>
      </c>
      <c r="E4" s="402">
        <f>+'1. Información General'!B4</f>
        <v>0</v>
      </c>
      <c r="F4" s="402">
        <f>+'1. Información General'!D4</f>
        <v>0</v>
      </c>
      <c r="G4" s="402">
        <f>+'1. Información General'!B5</f>
        <v>0</v>
      </c>
      <c r="H4" s="402">
        <f>+'1. Información General'!D5</f>
        <v>0</v>
      </c>
      <c r="I4" s="402">
        <f>+'1. Información General'!B6</f>
        <v>0</v>
      </c>
      <c r="J4" s="402">
        <f>+'1. Información General'!D6</f>
        <v>0</v>
      </c>
      <c r="K4" s="402">
        <f>+'1. Información General'!B7</f>
        <v>0</v>
      </c>
      <c r="L4" s="403">
        <f>+'1. Información General'!F7</f>
        <v>0</v>
      </c>
      <c r="M4" s="402">
        <f>+'1. Información General'!B8</f>
        <v>0</v>
      </c>
      <c r="N4" s="402">
        <f>+'1. Información General'!D8</f>
        <v>0</v>
      </c>
      <c r="O4" s="402">
        <f>+'1. Información General'!F8</f>
        <v>0</v>
      </c>
      <c r="P4" s="402">
        <f>+'1. Información General'!B11</f>
        <v>0</v>
      </c>
      <c r="Q4" s="402">
        <f>+'1. Información General'!F11</f>
        <v>0</v>
      </c>
      <c r="R4" s="402">
        <f>+'1. Información General'!B12</f>
        <v>0</v>
      </c>
      <c r="S4" s="402">
        <f>+'1. Información General'!D12</f>
        <v>0</v>
      </c>
      <c r="T4" s="402">
        <f>+'1. Información General'!B13</f>
        <v>0</v>
      </c>
      <c r="U4" s="403">
        <f>+'1. Información General'!F13</f>
        <v>0</v>
      </c>
      <c r="V4" s="402">
        <f>+'1. Información General'!B14</f>
        <v>0</v>
      </c>
      <c r="W4" s="402">
        <f>+'1. Información General'!D14</f>
        <v>0</v>
      </c>
      <c r="X4" s="402">
        <f>+'1. Información General'!B15</f>
        <v>0</v>
      </c>
      <c r="Y4" s="402">
        <f>+'1. Información General'!D15</f>
        <v>0</v>
      </c>
      <c r="Z4" s="402">
        <f>+'1. Información General'!F15</f>
        <v>0</v>
      </c>
      <c r="AA4" s="402">
        <f>+'1. Información General'!B16</f>
        <v>0</v>
      </c>
      <c r="AB4" s="403">
        <f>+'1. Información General'!F16</f>
        <v>0</v>
      </c>
      <c r="AC4" s="402">
        <f>+'1. Información General'!B17</f>
        <v>0</v>
      </c>
      <c r="AD4" s="402">
        <f>+'1. Información General'!D17</f>
        <v>0</v>
      </c>
      <c r="AE4" s="402">
        <f>+'1. Información General'!F17</f>
        <v>0</v>
      </c>
      <c r="AF4" s="402">
        <f>+'1. Información General'!B18</f>
        <v>0</v>
      </c>
      <c r="AG4" s="402" t="str">
        <f>+'1. Información General'!D18</f>
        <v xml:space="preserve"> </v>
      </c>
      <c r="AH4" s="402" t="str">
        <f>+'1. Información General'!F18</f>
        <v xml:space="preserve"> </v>
      </c>
      <c r="AI4" s="402">
        <f>+'1. Información General'!B21</f>
        <v>0</v>
      </c>
      <c r="AJ4" s="404">
        <f>+'1. Información General'!D21</f>
        <v>0</v>
      </c>
      <c r="AK4" s="404">
        <f>+'1. Información General'!F21</f>
        <v>0</v>
      </c>
      <c r="AL4" s="403">
        <f>+'1. Información General'!B22</f>
        <v>0</v>
      </c>
      <c r="AM4" s="403">
        <f>+'1. Información General'!F22</f>
        <v>0</v>
      </c>
      <c r="AN4" s="402" t="str">
        <f>+'1. Información General'!B23</f>
        <v>PROTECCION</v>
      </c>
      <c r="AO4" s="402" t="str">
        <f>+'1. Información General'!D23</f>
        <v>RESTABLECIMIENTO_DE_DERECHOS</v>
      </c>
      <c r="AP4" s="402">
        <f>+'1. Información General'!B24</f>
        <v>0</v>
      </c>
      <c r="AQ4" s="402" t="str">
        <f>+'1. Información General'!B33</f>
        <v>UBICACIÓN INICIAL</v>
      </c>
      <c r="AR4" s="402" t="str">
        <f>+'1. Información General'!E33</f>
        <v>CENTRO DE EMERGENCIA</v>
      </c>
      <c r="AS4" s="402">
        <f>+'1. Información General'!B36</f>
        <v>0</v>
      </c>
      <c r="AT4" s="402">
        <f>+'1. Información General'!D36</f>
        <v>0</v>
      </c>
      <c r="AU4" s="402">
        <f>+'1. Información General'!B37</f>
        <v>0</v>
      </c>
      <c r="AV4" s="404">
        <f>+'1. Información General'!D37</f>
        <v>0</v>
      </c>
      <c r="AW4" s="404">
        <f>+'1. Información General'!F37</f>
        <v>0</v>
      </c>
      <c r="AX4" s="402">
        <f>+'1. Información General'!B38</f>
        <v>0</v>
      </c>
      <c r="AY4" s="402">
        <f>+'1. Información General'!F38</f>
        <v>0</v>
      </c>
      <c r="AZ4" s="402">
        <f>+'1. Información General'!B39</f>
        <v>0</v>
      </c>
      <c r="BA4" s="402">
        <f>+'1. Información General'!D39</f>
        <v>0</v>
      </c>
      <c r="BB4" s="402">
        <f>+'1. Información General'!F39</f>
        <v>0</v>
      </c>
      <c r="BC4" s="402">
        <f>+'1. Información General'!B40</f>
        <v>0</v>
      </c>
      <c r="BD4" s="402">
        <f>+'1. Información General'!D40</f>
        <v>0</v>
      </c>
      <c r="BE4" s="402">
        <f>+'1. Información General'!B41</f>
        <v>0</v>
      </c>
      <c r="BF4" s="404">
        <f>+'1. Información General'!D41</f>
        <v>0</v>
      </c>
      <c r="BG4" s="404">
        <f>+'1. Información General'!F41</f>
        <v>0</v>
      </c>
      <c r="BH4" s="402">
        <f>+'1. Información General'!B42</f>
        <v>0</v>
      </c>
      <c r="BI4" s="402">
        <f>+'1. Información General'!F42</f>
        <v>0</v>
      </c>
      <c r="BJ4" s="402">
        <f>+'1. Información General'!B43</f>
        <v>0</v>
      </c>
      <c r="BK4" s="402">
        <f>+'1. Información General'!D43</f>
        <v>0</v>
      </c>
      <c r="BL4" s="402">
        <f>+'1. Información General'!F43</f>
        <v>0</v>
      </c>
      <c r="BM4" s="402" t="str">
        <f>+'2. Ambientes Adecuados y Seguro'!$D3</f>
        <v>NO APLICA</v>
      </c>
      <c r="BN4" s="402">
        <f>+'2. Ambientes Adecuados y Seguro'!$D4</f>
        <v>0</v>
      </c>
      <c r="BO4" s="402">
        <f>+'2. Ambientes Adecuados y Seguro'!$D5</f>
        <v>0</v>
      </c>
      <c r="BP4" s="402" t="str">
        <f>+'2. Ambientes Adecuados y Seguro'!$D6</f>
        <v>NO APLICA</v>
      </c>
      <c r="BQ4" s="402">
        <f>+'2. Ambientes Adecuados y Seguro'!$D7</f>
        <v>0</v>
      </c>
      <c r="BR4" s="402" t="str">
        <f>+'2. Ambientes Adecuados y Seguro'!$D8</f>
        <v>NO APLICA</v>
      </c>
      <c r="BS4" s="402">
        <f>+'2. Ambientes Adecuados y Seguro'!$D9</f>
        <v>0</v>
      </c>
      <c r="BT4" s="402" t="str">
        <f>+'2. Ambientes Adecuados y Seguro'!$D10</f>
        <v>NO APLICA</v>
      </c>
      <c r="BU4" s="402">
        <f>+'2. Ambientes Adecuados y Seguro'!$D11</f>
        <v>0</v>
      </c>
      <c r="BV4" s="402" t="str">
        <f>+'2. Ambientes Adecuados y Seguro'!$D12</f>
        <v>NO APLICA</v>
      </c>
      <c r="BW4" s="402">
        <f>+'2. Ambientes Adecuados y Seguro'!$D13</f>
        <v>0</v>
      </c>
      <c r="BX4" s="402">
        <f>+'2. Ambientes Adecuados y Seguro'!$D14</f>
        <v>0</v>
      </c>
      <c r="BY4" s="402">
        <f>+'2. Ambientes Adecuados y Seguro'!$D15</f>
        <v>0</v>
      </c>
      <c r="BZ4" s="402">
        <f>+'2. Ambientes Adecuados y Seguro'!$D16</f>
        <v>0</v>
      </c>
      <c r="CA4" s="402">
        <f>+'2. Ambientes Adecuados y Seguro'!$D17</f>
        <v>0</v>
      </c>
      <c r="CB4" s="402">
        <f>+'2. Ambientes Adecuados y Seguro'!$D18</f>
        <v>0</v>
      </c>
      <c r="CC4" s="402">
        <f>+'2. Ambientes Adecuados y Seguro'!$D19</f>
        <v>0</v>
      </c>
      <c r="CD4" s="402">
        <f>+'2. Ambientes Adecuados y Seguro'!$D20</f>
        <v>0</v>
      </c>
      <c r="CE4" s="402">
        <f>+'2. Ambientes Adecuados y Seguro'!$D21</f>
        <v>0</v>
      </c>
      <c r="CF4" s="402">
        <f>+'2. Ambientes Adecuados y Seguro'!$D22</f>
        <v>0</v>
      </c>
      <c r="CG4" s="402">
        <f>+'2. Ambientes Adecuados y Seguro'!$D23</f>
        <v>0</v>
      </c>
      <c r="CH4" s="402">
        <f>+'2. Ambientes Adecuados y Seguro'!$D24</f>
        <v>0</v>
      </c>
      <c r="CI4" s="402" t="str">
        <f>+'2. Ambientes Adecuados y Seguro'!$D25</f>
        <v>NO APLICA</v>
      </c>
      <c r="CJ4" s="402" t="str">
        <f>+'2. Ambientes Adecuados y Seguro'!$D26</f>
        <v>NO APLICA</v>
      </c>
      <c r="CK4" s="402" t="str">
        <f>+'2. Ambientes Adecuados y Seguro'!$D27</f>
        <v>NO APLICA</v>
      </c>
      <c r="CL4" s="402">
        <f>+'2. Ambientes Adecuados y Seguro'!$D28</f>
        <v>0</v>
      </c>
      <c r="CM4" s="402">
        <f>+'2. Ambientes Adecuados y Seguro'!$D29</f>
        <v>0</v>
      </c>
      <c r="CN4" s="402">
        <f>+'2. Ambientes Adecuados y Seguro'!$D30</f>
        <v>0</v>
      </c>
      <c r="CO4" s="402">
        <f>+'2. Ambientes Adecuados y Seguro'!$D31</f>
        <v>0</v>
      </c>
      <c r="CP4" s="402">
        <f>+'2. Ambientes Adecuados y Seguro'!$D32</f>
        <v>0</v>
      </c>
      <c r="CQ4" s="402">
        <f>+'2. Ambientes Adecuados y Seguro'!$D33</f>
        <v>0</v>
      </c>
      <c r="CR4" s="402">
        <f>+'2. Ambientes Adecuados y Seguro'!$D34</f>
        <v>0</v>
      </c>
      <c r="CS4" s="402">
        <f>+'2. Ambientes Adecuados y Seguro'!$D35</f>
        <v>0</v>
      </c>
      <c r="CT4" s="402">
        <f>+'2. Ambientes Adecuados y Seguro'!$D36</f>
        <v>0</v>
      </c>
      <c r="CU4" s="402">
        <f>+'2. Ambientes Adecuados y Seguro'!$D37</f>
        <v>0</v>
      </c>
      <c r="CV4" s="402">
        <f>+'2. Ambientes Adecuados y Seguro'!$D38</f>
        <v>0</v>
      </c>
      <c r="CW4" s="402">
        <f>+'2. Ambientes Adecuados y Seguro'!$D39</f>
        <v>0</v>
      </c>
      <c r="CX4" s="402">
        <f>+'2. Ambientes Adecuados y Seguro'!$D40</f>
        <v>0</v>
      </c>
      <c r="CY4" s="402">
        <f>+'2. Ambientes Adecuados y Seguro'!$D41</f>
        <v>0</v>
      </c>
      <c r="CZ4" s="402">
        <f>+'2. Ambientes Adecuados y Seguro'!$D42</f>
        <v>0</v>
      </c>
      <c r="DA4" s="402">
        <f>+'2. Ambientes Adecuados y Seguro'!$D43</f>
        <v>0</v>
      </c>
      <c r="DB4" s="402">
        <f>+'2. Ambientes Adecuados y Seguro'!$D44</f>
        <v>0</v>
      </c>
      <c r="DC4" s="402">
        <f>+'2. Ambientes Adecuados y Seguro'!$D45</f>
        <v>0</v>
      </c>
      <c r="DD4" s="402">
        <f>+'2. Ambientes Adecuados y Seguro'!$D46</f>
        <v>0</v>
      </c>
      <c r="DE4" s="402">
        <f>+'2. Ambientes Adecuados y Seguro'!$D47</f>
        <v>0</v>
      </c>
      <c r="DF4" s="402">
        <f>+'2. Ambientes Adecuados y Seguro'!$D48</f>
        <v>0</v>
      </c>
      <c r="DG4" s="402">
        <f>+'2. Ambientes Adecuados y Seguro'!$D49</f>
        <v>0</v>
      </c>
      <c r="DH4" s="402">
        <f>+'2. Ambientes Adecuados y Seguro'!$D50</f>
        <v>0</v>
      </c>
      <c r="DI4" s="402">
        <f>+'2. Ambientes Adecuados y Seguro'!$D51</f>
        <v>0</v>
      </c>
      <c r="DJ4" s="402">
        <f>+'2. Ambientes Adecuados y Seguro'!$D52</f>
        <v>0</v>
      </c>
      <c r="DK4" s="402">
        <f>+'2. Ambientes Adecuados y Seguro'!$D53</f>
        <v>0</v>
      </c>
      <c r="DL4" s="402" t="str">
        <f>+'2. Ambientes Adecuados y Seguro'!$D54</f>
        <v>NO APLICA</v>
      </c>
      <c r="DM4" s="402">
        <f>+'2. Ambientes Adecuados y Seguro'!$D55</f>
        <v>0</v>
      </c>
      <c r="DN4" s="402">
        <f>+'2. Ambientes Adecuados y Seguro'!$D56</f>
        <v>0</v>
      </c>
      <c r="DO4" s="402" t="str">
        <f>+'2. Ambientes Adecuados y Seguro'!$D57</f>
        <v>NO APLICA</v>
      </c>
      <c r="DP4" s="402" t="str">
        <f>+'2. Ambientes Adecuados y Seguro'!$D58</f>
        <v>NO APLICA</v>
      </c>
      <c r="DQ4" s="402" t="str">
        <f>+'2. Ambientes Adecuados y Seguro'!$D59</f>
        <v>NO APLICA</v>
      </c>
      <c r="DR4" s="402" t="str">
        <f>+'2. Ambientes Adecuados y Seguro'!$D60</f>
        <v>NO APLICA</v>
      </c>
      <c r="DS4" s="402">
        <f>+'2. Ambientes Adecuados y Seguro'!$D61</f>
        <v>0</v>
      </c>
      <c r="DT4" s="402">
        <f>+'2. Ambientes Adecuados y Seguro'!$D62</f>
        <v>0</v>
      </c>
      <c r="DU4" s="402">
        <f>+'2. Ambientes Adecuados y Seguro'!$D63</f>
        <v>0</v>
      </c>
      <c r="DV4" s="402">
        <f>+'2. Ambientes Adecuados y Seguro'!$D64</f>
        <v>0</v>
      </c>
      <c r="DW4" s="402">
        <f>+'2. Ambientes Adecuados y Seguro'!$D65</f>
        <v>0</v>
      </c>
      <c r="DX4" s="402">
        <f>+'2. Ambientes Adecuados y Seguro'!$D66</f>
        <v>0</v>
      </c>
      <c r="DY4" s="402">
        <f>+'2. Ambientes Adecuados y Seguro'!$D67</f>
        <v>0</v>
      </c>
      <c r="DZ4" s="402">
        <f>+'2. Ambientes Adecuados y Seguro'!$D68</f>
        <v>0</v>
      </c>
      <c r="EA4" s="402">
        <f>+'2. Ambientes Adecuados y Seguro'!$D69</f>
        <v>0</v>
      </c>
      <c r="EB4" s="402">
        <f>+'2. Ambientes Adecuados y Seguro'!$D70</f>
        <v>0</v>
      </c>
      <c r="EC4" s="402">
        <f>+'2. Ambientes Adecuados y Seguro'!$D71</f>
        <v>0</v>
      </c>
      <c r="ED4" s="402">
        <f>+'2. Ambientes Adecuados y Seguro'!$D72</f>
        <v>0</v>
      </c>
      <c r="EE4" s="402">
        <f>+'2. Ambientes Adecuados y Seguro'!$D73</f>
        <v>0</v>
      </c>
      <c r="EF4" s="402">
        <f>+'2. Ambientes Adecuados y Seguro'!$D74</f>
        <v>0</v>
      </c>
      <c r="EG4" s="402">
        <f>+'2. Ambientes Adecuados y Seguro'!$D75</f>
        <v>0</v>
      </c>
      <c r="EH4" s="402">
        <f>+'2. Ambientes Adecuados y Seguro'!$D76</f>
        <v>0</v>
      </c>
      <c r="EI4" s="402">
        <f>+'2. Ambientes Adecuados y Seguro'!$D77</f>
        <v>0</v>
      </c>
      <c r="EJ4" s="402">
        <f>+'2. Ambientes Adecuados y Seguro'!$D78</f>
        <v>0</v>
      </c>
      <c r="EK4" s="402">
        <f>+'2. Ambientes Adecuados y Seguro'!$D79</f>
        <v>0</v>
      </c>
      <c r="EL4" s="402">
        <f>+'2. Ambientes Adecuados y Seguro'!$D80</f>
        <v>0</v>
      </c>
      <c r="EM4" s="402">
        <f>+'2. Ambientes Adecuados y Seguro'!$D81</f>
        <v>0</v>
      </c>
      <c r="EN4" s="402">
        <f>+'2. Ambientes Adecuados y Seguro'!$D82</f>
        <v>0</v>
      </c>
      <c r="EO4" s="402">
        <f>+'2. Ambientes Adecuados y Seguro'!$D83</f>
        <v>0</v>
      </c>
      <c r="EP4" s="402">
        <f>+'2. Ambientes Adecuados y Seguro'!$D84</f>
        <v>0</v>
      </c>
      <c r="EQ4" s="402">
        <f>+'2. Ambientes Adecuados y Seguro'!$D85</f>
        <v>0</v>
      </c>
      <c r="ER4" s="402">
        <f>+'2. Ambientes Adecuados y Seguro'!$D86</f>
        <v>0</v>
      </c>
      <c r="ES4" s="402">
        <f>+'2. Ambientes Adecuados y Seguro'!$D87</f>
        <v>0</v>
      </c>
      <c r="ET4" s="402">
        <f>+'2. Ambientes Adecuados y Seguro'!$D88</f>
        <v>0</v>
      </c>
      <c r="EU4" s="402">
        <f>+'2. Ambientes Adecuados y Seguro'!$D89</f>
        <v>0</v>
      </c>
      <c r="EV4" s="402">
        <f>+'2. Ambientes Adecuados y Seguro'!$D90</f>
        <v>0</v>
      </c>
      <c r="EW4" s="402">
        <f>+'2. Ambientes Adecuados y Seguro'!$D91</f>
        <v>0</v>
      </c>
      <c r="EX4" s="402">
        <f>+'2. Ambientes Adecuados y Seguro'!$D92</f>
        <v>0</v>
      </c>
      <c r="EY4" s="402">
        <f>+'2. Ambientes Adecuados y Seguro'!$D93</f>
        <v>0</v>
      </c>
      <c r="EZ4" s="402">
        <f>+'2. Ambientes Adecuados y Seguro'!$D94</f>
        <v>0</v>
      </c>
      <c r="FA4" s="402">
        <f>+'2. Ambientes Adecuados y Seguro'!$D95</f>
        <v>0</v>
      </c>
      <c r="FB4" s="402">
        <f>+'2. Ambientes Adecuados y Seguro'!$D96</f>
        <v>0</v>
      </c>
      <c r="FC4" s="402">
        <f>+'2. Ambientes Adecuados y Seguro'!$D97</f>
        <v>0</v>
      </c>
      <c r="FD4" s="402">
        <f>+'2. Ambientes Adecuados y Seguro'!$D98</f>
        <v>0</v>
      </c>
      <c r="FE4" s="402">
        <f>+'2. Ambientes Adecuados y Seguro'!$D99</f>
        <v>0</v>
      </c>
      <c r="FF4" s="402">
        <f>+'2. Ambientes Adecuados y Seguro'!$D100</f>
        <v>0</v>
      </c>
      <c r="FG4" s="402">
        <f>+'2. Ambientes Adecuados y Seguro'!$D101</f>
        <v>0</v>
      </c>
      <c r="FH4" s="402">
        <f>+'2. Ambientes Adecuados y Seguro'!$D102</f>
        <v>0</v>
      </c>
      <c r="FI4" s="402">
        <f>+'2. Ambientes Adecuados y Seguro'!$D103</f>
        <v>0</v>
      </c>
      <c r="FJ4" s="402">
        <f>+'2. Ambientes Adecuados y Seguro'!$D104</f>
        <v>0</v>
      </c>
      <c r="FK4" s="402">
        <f>+'2. Ambientes Adecuados y Seguro'!$D105</f>
        <v>0</v>
      </c>
      <c r="FL4" s="402">
        <f>+'2. Ambientes Adecuados y Seguro'!$D106</f>
        <v>0</v>
      </c>
      <c r="FM4" s="402">
        <f>+'2. Ambientes Adecuados y Seguro'!$D107</f>
        <v>0</v>
      </c>
      <c r="FN4" s="402">
        <f>+'2. Ambientes Adecuados y Seguro'!$D108</f>
        <v>0</v>
      </c>
      <c r="FO4" s="402" t="str">
        <f>+'3. Alimentacion y Nutrición '!$D3</f>
        <v>NO APLICA</v>
      </c>
      <c r="FP4" s="402">
        <f>+'3. Alimentacion y Nutrición '!$D4</f>
        <v>0</v>
      </c>
      <c r="FQ4" s="402">
        <f>+'3. Alimentacion y Nutrición '!$D5</f>
        <v>0</v>
      </c>
      <c r="FR4" s="402">
        <f>+'3. Alimentacion y Nutrición '!$D6</f>
        <v>0</v>
      </c>
      <c r="FS4" s="402">
        <f>+'3. Alimentacion y Nutrición '!$D7</f>
        <v>0</v>
      </c>
      <c r="FT4" s="402">
        <f>+'3. Alimentacion y Nutrición '!$D8</f>
        <v>0</v>
      </c>
      <c r="FU4" s="402">
        <f>+'3. Alimentacion y Nutrición '!$D9</f>
        <v>0</v>
      </c>
      <c r="FV4" s="402">
        <f>+'3. Alimentacion y Nutrición '!$D10</f>
        <v>0</v>
      </c>
      <c r="FW4" s="402">
        <f>+'3. Alimentacion y Nutrición '!$D11</f>
        <v>0</v>
      </c>
      <c r="FX4" s="402" t="str">
        <f>+'3. Alimentacion y Nutrición '!$D12</f>
        <v>NO APLICA</v>
      </c>
      <c r="FY4" s="402">
        <f>+'3. Alimentacion y Nutrición '!$D13</f>
        <v>0</v>
      </c>
      <c r="FZ4" s="402">
        <f>+'3. Alimentacion y Nutrición '!$D14</f>
        <v>0</v>
      </c>
      <c r="GA4" s="402">
        <f>+'3. Alimentacion y Nutrición '!$D15</f>
        <v>0</v>
      </c>
      <c r="GB4" s="402" t="str">
        <f>+'3. Alimentacion y Nutrición '!$D16</f>
        <v>NO APLICA</v>
      </c>
      <c r="GC4" s="402">
        <f>+'3. Alimentacion y Nutrición '!$D17</f>
        <v>0</v>
      </c>
      <c r="GD4" s="402">
        <f>+'3. Alimentacion y Nutrición '!$D18</f>
        <v>0</v>
      </c>
      <c r="GE4" s="402">
        <f>+'3. Alimentacion y Nutrición '!$D19</f>
        <v>0</v>
      </c>
      <c r="GF4" s="402">
        <f>+'3. Alimentacion y Nutrición '!$D20</f>
        <v>0</v>
      </c>
      <c r="GG4" s="402">
        <f>+'3. Alimentacion y Nutrición '!$D21</f>
        <v>0</v>
      </c>
      <c r="GH4" s="402">
        <f>+'3. Alimentacion y Nutrición '!$D22</f>
        <v>0</v>
      </c>
      <c r="GI4" s="402" t="str">
        <f>+'3. Alimentacion y Nutrición '!$D23</f>
        <v>NO APLICA</v>
      </c>
      <c r="GJ4" s="402">
        <f>+'3. Alimentacion y Nutrición '!$D24</f>
        <v>0</v>
      </c>
      <c r="GK4" s="402">
        <f>+'3. Alimentacion y Nutrición '!$D25</f>
        <v>0</v>
      </c>
      <c r="GL4" s="402">
        <f>+'3. Alimentacion y Nutrición '!$D26</f>
        <v>0</v>
      </c>
      <c r="GM4" s="402" t="str">
        <f>+'3. Alimentacion y Nutrición '!$D27</f>
        <v>NO APLICA</v>
      </c>
      <c r="GN4" s="402">
        <f>+'3. Alimentacion y Nutrición '!$D28</f>
        <v>0</v>
      </c>
      <c r="GO4" s="402">
        <f>+'3. Alimentacion y Nutrición '!$D29</f>
        <v>0</v>
      </c>
      <c r="GP4" s="402">
        <f>+'3. Alimentacion y Nutrición '!$D30</f>
        <v>0</v>
      </c>
      <c r="GQ4" s="402">
        <f>+'3. Alimentacion y Nutrición '!$D31</f>
        <v>0</v>
      </c>
      <c r="GR4" s="402" t="str">
        <f>+'3. Alimentacion y Nutrición '!$D32</f>
        <v>NO APLICA</v>
      </c>
      <c r="GS4" s="402">
        <f>+'3. Alimentacion y Nutrición '!$D33</f>
        <v>0</v>
      </c>
      <c r="GT4" s="402">
        <f>+'3. Alimentacion y Nutrición '!$D34</f>
        <v>0</v>
      </c>
      <c r="GU4" s="402">
        <f>+'3. Alimentacion y Nutrición '!$D35</f>
        <v>0</v>
      </c>
      <c r="GV4" s="402" t="str">
        <f>+'3. Alimentacion y Nutrición '!$D36</f>
        <v>NO APLICA</v>
      </c>
      <c r="GW4" s="402">
        <f>+'3. Alimentacion y Nutrición '!$D37</f>
        <v>0</v>
      </c>
      <c r="GX4" s="402" t="str">
        <f>+'3. Alimentacion y Nutrición '!$D38</f>
        <v>NO APLICA</v>
      </c>
      <c r="GY4" s="402">
        <f>+'3. Alimentacion y Nutrición '!$D39</f>
        <v>0</v>
      </c>
      <c r="GZ4" s="402">
        <f>+'3. Alimentacion y Nutrición '!$D40</f>
        <v>0</v>
      </c>
      <c r="HA4" s="402">
        <f>+'3. Alimentacion y Nutrición '!$D41</f>
        <v>0</v>
      </c>
      <c r="HB4" s="402">
        <f>+'3. Alimentacion y Nutrición '!$D42</f>
        <v>0</v>
      </c>
      <c r="HC4" s="402">
        <f>+'3. Alimentacion y Nutrición '!$D43</f>
        <v>0</v>
      </c>
      <c r="HD4" s="402" t="str">
        <f>+'3. Alimentacion y Nutrición '!$D44</f>
        <v>NO APLICA</v>
      </c>
      <c r="HE4" s="402">
        <f>+'3. Alimentacion y Nutrición '!$D45</f>
        <v>0</v>
      </c>
      <c r="HF4" s="402">
        <f>+'3. Alimentacion y Nutrición '!$D46</f>
        <v>0</v>
      </c>
      <c r="HG4" s="402">
        <f>+'3. Alimentacion y Nutrición '!$D47</f>
        <v>0</v>
      </c>
      <c r="HH4" s="402">
        <f>+'3. Alimentacion y Nutrición '!$D48</f>
        <v>0</v>
      </c>
      <c r="HI4" s="402">
        <f>+'3. Alimentacion y Nutrición '!$D49</f>
        <v>0</v>
      </c>
      <c r="HJ4" s="402">
        <f>+'3. Alimentacion y Nutrición '!$D50</f>
        <v>0</v>
      </c>
      <c r="HK4" s="402">
        <f>+'3. Alimentacion y Nutrición '!$D51</f>
        <v>0</v>
      </c>
      <c r="HL4" s="402">
        <f>+'3. Alimentacion y Nutrición '!$D52</f>
        <v>0</v>
      </c>
      <c r="HM4" s="402" t="str">
        <f>+'3. Alimentacion y Nutrición '!$D53</f>
        <v>NO APLICA</v>
      </c>
      <c r="HN4" s="402">
        <f>+'3. Alimentacion y Nutrición '!$D54</f>
        <v>0</v>
      </c>
      <c r="HO4" s="402">
        <f>+'3. Alimentacion y Nutrición '!$D55</f>
        <v>0</v>
      </c>
      <c r="HP4" s="402">
        <f>+'3. Alimentacion y Nutrición '!$D56</f>
        <v>0</v>
      </c>
      <c r="HQ4" s="402">
        <f>+'3. Alimentacion y Nutrición '!$D57</f>
        <v>0</v>
      </c>
      <c r="HR4" s="402">
        <f>+'3. Alimentacion y Nutrición '!$D58</f>
        <v>0</v>
      </c>
      <c r="HS4" s="402">
        <f>+'3. Alimentacion y Nutrición '!$D59</f>
        <v>0</v>
      </c>
      <c r="HT4" s="402">
        <f>+'3. Alimentacion y Nutrición '!$D60</f>
        <v>0</v>
      </c>
      <c r="HU4" s="402">
        <f>+'3. Alimentacion y Nutrición '!$D61</f>
        <v>0</v>
      </c>
      <c r="HV4" s="402">
        <f>+'3. Alimentacion y Nutrición '!$D62</f>
        <v>0</v>
      </c>
      <c r="HW4" s="402" t="str">
        <f>+'3. Alimentacion y Nutrición '!$D63</f>
        <v>NO APLICA</v>
      </c>
      <c r="HX4" s="402">
        <f>+'3. Alimentacion y Nutrición '!$D64</f>
        <v>0</v>
      </c>
      <c r="HY4" s="402">
        <f>+'3. Alimentacion y Nutrición '!$D65</f>
        <v>0</v>
      </c>
      <c r="HZ4" s="402" t="str">
        <f>+'3. Alimentacion y Nutrición '!$D66</f>
        <v>NO APLICA</v>
      </c>
      <c r="IA4" s="402">
        <f>+'3. Alimentacion y Nutrición '!$D67</f>
        <v>0</v>
      </c>
      <c r="IB4" s="402" t="str">
        <f>+'3. Alimentacion y Nutrición '!$D68</f>
        <v>NO APLICA</v>
      </c>
      <c r="IC4" s="402">
        <f>+'3. Alimentacion y Nutrición '!$D69</f>
        <v>0</v>
      </c>
      <c r="ID4" s="402">
        <f>+'3. Alimentacion y Nutrición '!$D70</f>
        <v>0</v>
      </c>
      <c r="IE4" s="402">
        <f>+'3. Alimentacion y Nutrición '!$D71</f>
        <v>0</v>
      </c>
      <c r="IF4" s="402">
        <f>+'3. Alimentacion y Nutrición '!$D72</f>
        <v>0</v>
      </c>
      <c r="IG4" s="402">
        <f>+'3. Alimentacion y Nutrición '!$D73</f>
        <v>0</v>
      </c>
      <c r="IH4" s="402">
        <f>+'3. Alimentacion y Nutrición '!$D74</f>
        <v>0</v>
      </c>
      <c r="II4" s="402" t="str">
        <f>+'4. Modelo de Atencion '!$D3</f>
        <v>NO APLICA</v>
      </c>
      <c r="IJ4" s="402">
        <f>+'4. Modelo de Atencion '!$D4</f>
        <v>0</v>
      </c>
      <c r="IK4" s="402">
        <f>+'4. Modelo de Atencion '!$D5</f>
        <v>0</v>
      </c>
      <c r="IL4" s="402">
        <f>+'4. Modelo de Atencion '!$D6</f>
        <v>0</v>
      </c>
      <c r="IM4" s="402" t="str">
        <f>+'4. Modelo de Atencion '!$D7</f>
        <v>NO APLICA</v>
      </c>
      <c r="IN4" s="402">
        <f>+'4. Modelo de Atencion '!$D8</f>
        <v>0</v>
      </c>
      <c r="IO4" s="402">
        <f>+'4. Modelo de Atencion '!$D9</f>
        <v>0</v>
      </c>
      <c r="IP4" s="402">
        <f>+'4. Modelo de Atencion '!$D10</f>
        <v>0</v>
      </c>
      <c r="IQ4" s="402">
        <f>+'4. Modelo de Atencion '!$D11</f>
        <v>0</v>
      </c>
      <c r="IR4" s="402">
        <f>+'4. Modelo de Atencion '!$D12</f>
        <v>0</v>
      </c>
      <c r="IS4" s="402">
        <f>+'4. Modelo de Atencion '!$D13</f>
        <v>0</v>
      </c>
      <c r="IT4" s="402">
        <f>+'4. Modelo de Atencion '!$D14</f>
        <v>0</v>
      </c>
      <c r="IU4" s="402">
        <f>+'4. Modelo de Atencion '!$D15</f>
        <v>0</v>
      </c>
      <c r="IV4" s="402">
        <f>+'4. Modelo de Atencion '!$D16</f>
        <v>0</v>
      </c>
      <c r="IW4" s="402">
        <f>+'4. Modelo de Atencion '!$D17</f>
        <v>0</v>
      </c>
      <c r="IX4" s="402">
        <f>+'4. Modelo de Atencion '!$D18</f>
        <v>0</v>
      </c>
      <c r="IY4" s="402">
        <f>+'4. Modelo de Atencion '!$D19</f>
        <v>0</v>
      </c>
      <c r="IZ4" s="402" t="str">
        <f>+'5. Situaciones de riesgo'!$D3</f>
        <v>NO APLICA</v>
      </c>
      <c r="JA4" s="402">
        <f>+'5. Situaciones de riesgo'!$D4</f>
        <v>0</v>
      </c>
      <c r="JB4" s="402" t="str">
        <f>+'5. Situaciones de riesgo'!$D5</f>
        <v>NO APLICA</v>
      </c>
      <c r="JC4" s="402">
        <f>+'5. Situaciones de riesgo'!$D6</f>
        <v>0</v>
      </c>
      <c r="JD4" s="402">
        <f>+'5. Situaciones de riesgo'!$D7</f>
        <v>0</v>
      </c>
      <c r="JE4" s="402">
        <f>+'5. Situaciones de riesgo'!$D8</f>
        <v>0</v>
      </c>
      <c r="JF4" s="402">
        <f>+'5. Situaciones de riesgo'!$D9</f>
        <v>0</v>
      </c>
      <c r="JG4" s="402" t="str">
        <f>+'5. Situaciones de riesgo'!$D10</f>
        <v>NO APLICA</v>
      </c>
      <c r="JH4" s="402">
        <f>+'5. Situaciones de riesgo'!$D11</f>
        <v>0</v>
      </c>
      <c r="JI4" s="402">
        <f>+'5. Situaciones de riesgo'!$D12</f>
        <v>0</v>
      </c>
      <c r="JJ4" s="402">
        <f>+'5. Situaciones de riesgo'!$D13</f>
        <v>0</v>
      </c>
      <c r="JK4" s="402">
        <f>+'5. Situaciones de riesgo'!$D14</f>
        <v>0</v>
      </c>
      <c r="JL4" s="402">
        <f>+'5. Situaciones de riesgo'!$D15</f>
        <v>0</v>
      </c>
      <c r="JM4" s="402">
        <f>+'5. Situaciones de riesgo'!$D16</f>
        <v>0</v>
      </c>
      <c r="JN4" s="402">
        <f>+'5. Situaciones de riesgo'!$D17</f>
        <v>0</v>
      </c>
      <c r="JO4" s="402" t="str">
        <f>+'5. Situaciones de riesgo'!$D18</f>
        <v>NO APLICA</v>
      </c>
      <c r="JP4" s="402">
        <f>+'5. Situaciones de riesgo'!$D19</f>
        <v>0</v>
      </c>
      <c r="JQ4" s="402">
        <f>+'5. Situaciones de riesgo'!$D20</f>
        <v>0</v>
      </c>
      <c r="JR4" s="402">
        <f>+'5. Situaciones de riesgo'!$D21</f>
        <v>0</v>
      </c>
      <c r="JS4" s="402">
        <f>+'5. Situaciones de riesgo'!$D22</f>
        <v>0</v>
      </c>
      <c r="JT4" s="402">
        <f>+'5. Situaciones de riesgo'!$D23</f>
        <v>0</v>
      </c>
      <c r="JU4" s="402">
        <f>+'5. Situaciones de riesgo'!$D24</f>
        <v>0</v>
      </c>
      <c r="JV4" s="402">
        <f>+'5. Situaciones de riesgo'!$D25</f>
        <v>0</v>
      </c>
      <c r="JW4" s="402">
        <f>+'5. Situaciones de riesgo'!$D26</f>
        <v>0</v>
      </c>
      <c r="JX4" s="402">
        <f>+'5. Situaciones de riesgo'!$D27</f>
        <v>0</v>
      </c>
      <c r="JY4" s="402">
        <f>+'5. Situaciones de riesgo'!$D28</f>
        <v>0</v>
      </c>
      <c r="JZ4" s="402">
        <f>+'5. Situaciones de riesgo'!$D29</f>
        <v>0</v>
      </c>
      <c r="KA4" s="402">
        <f>+'5. Situaciones de riesgo'!$D30</f>
        <v>0</v>
      </c>
      <c r="KB4" s="402" t="str">
        <f>+'5. Situaciones de riesgo'!$D31</f>
        <v>NO APLICA</v>
      </c>
      <c r="KC4" s="402" t="str">
        <f>+'5. Situaciones de riesgo'!$D32</f>
        <v>NO APLICA</v>
      </c>
      <c r="KD4" s="402">
        <f>+'5. Situaciones de riesgo'!$D33</f>
        <v>0</v>
      </c>
      <c r="KE4" s="402">
        <f>+'5. Situaciones de riesgo'!$D34</f>
        <v>0</v>
      </c>
      <c r="KF4" s="402">
        <f>+'5. Situaciones de riesgo'!$D35</f>
        <v>0</v>
      </c>
      <c r="KG4" s="402">
        <f>+'5. Situaciones de riesgo'!$D36</f>
        <v>0</v>
      </c>
      <c r="KH4" s="402">
        <f>+'5. Situaciones de riesgo'!$D37</f>
        <v>0</v>
      </c>
      <c r="KI4" s="402">
        <f>+'5. Situaciones de riesgo'!$D38</f>
        <v>0</v>
      </c>
      <c r="KJ4" s="402">
        <f>+'5. Situaciones de riesgo'!$D39</f>
        <v>0</v>
      </c>
      <c r="KK4" s="402">
        <f>+'5. Situaciones de riesgo'!$D40</f>
        <v>0</v>
      </c>
      <c r="KL4" s="402">
        <f>+'5. Situaciones de riesgo'!$D41</f>
        <v>0</v>
      </c>
      <c r="KM4" s="402">
        <f>+'5. Situaciones de riesgo'!$D42</f>
        <v>0</v>
      </c>
      <c r="KN4" s="402">
        <f>+'5. Situaciones de riesgo'!$D43</f>
        <v>0</v>
      </c>
      <c r="KO4" s="402">
        <f>+'5. Situaciones de riesgo'!$D44</f>
        <v>0</v>
      </c>
      <c r="KP4" s="402">
        <f>+'5. Situaciones de riesgo'!$D45</f>
        <v>0</v>
      </c>
      <c r="KQ4" s="402">
        <f>+'5. Situaciones de riesgo'!$D46</f>
        <v>0</v>
      </c>
      <c r="KR4" s="402">
        <f>+'5. Situaciones de riesgo'!$D47</f>
        <v>0</v>
      </c>
      <c r="KS4" s="402">
        <f>+'5. Situaciones de riesgo'!$D48</f>
        <v>0</v>
      </c>
      <c r="KT4" s="402">
        <f>+'5. Situaciones de riesgo'!$D49</f>
        <v>0</v>
      </c>
      <c r="KU4" s="402">
        <f>+'5. Situaciones de riesgo'!$D50</f>
        <v>0</v>
      </c>
      <c r="KV4" s="402">
        <f>+'5. Situaciones de riesgo'!$D51</f>
        <v>0</v>
      </c>
      <c r="KW4" s="402">
        <f>+'5. Situaciones de riesgo'!$D52</f>
        <v>0</v>
      </c>
      <c r="KX4" s="402">
        <f>+'5. Situaciones de riesgo'!$D53</f>
        <v>0</v>
      </c>
      <c r="KY4" s="402">
        <f>+'5. Situaciones de riesgo'!$D54</f>
        <v>0</v>
      </c>
      <c r="KZ4" s="402" t="str">
        <f>+'5. Situaciones de riesgo'!$D55</f>
        <v>NO APLICA</v>
      </c>
      <c r="LA4" s="402">
        <f>+'5. Situaciones de riesgo'!$D56</f>
        <v>0</v>
      </c>
      <c r="LB4" s="402">
        <f>+'5. Situaciones de riesgo'!$D57</f>
        <v>0</v>
      </c>
      <c r="LC4" s="402">
        <f>+'5. Situaciones de riesgo'!$D58</f>
        <v>0</v>
      </c>
      <c r="LD4" s="402">
        <f>+'5. Situaciones de riesgo'!$D59</f>
        <v>0</v>
      </c>
      <c r="LE4" s="402">
        <f>+'5. Situaciones de riesgo'!$D60</f>
        <v>0</v>
      </c>
      <c r="LF4" s="402">
        <f>+'5. Situaciones de riesgo'!$D61</f>
        <v>0</v>
      </c>
      <c r="LG4" s="402">
        <f>+'5. Situaciones de riesgo'!$D62</f>
        <v>0</v>
      </c>
      <c r="LH4" s="402" t="str">
        <f>+'5. Situaciones de riesgo'!$D63</f>
        <v>NO APLICA</v>
      </c>
      <c r="LI4" s="402">
        <f>+'5. Situaciones de riesgo'!$D64</f>
        <v>0</v>
      </c>
      <c r="LJ4" s="402">
        <f>+'5. Situaciones de riesgo'!$D65</f>
        <v>0</v>
      </c>
      <c r="LK4" s="402" t="str">
        <f>+'5. Situaciones de riesgo'!$D66</f>
        <v>NO APLICA</v>
      </c>
      <c r="LL4" s="402">
        <f>+'5. Situaciones de riesgo'!$D67</f>
        <v>0</v>
      </c>
      <c r="LM4" s="402">
        <f>+'5. Situaciones de riesgo'!$D68</f>
        <v>0</v>
      </c>
      <c r="LN4" s="402">
        <f>+'5. Situaciones de riesgo'!$D69</f>
        <v>0</v>
      </c>
      <c r="LO4" s="402">
        <f>+'5. Situaciones de riesgo'!$D70</f>
        <v>0</v>
      </c>
      <c r="LP4" s="402">
        <f>+'5. Situaciones de riesgo'!$D71</f>
        <v>0</v>
      </c>
      <c r="LQ4" s="402">
        <f>+'5. Situaciones de riesgo'!$D72</f>
        <v>0</v>
      </c>
      <c r="LR4" s="402">
        <f>+'5. Situaciones de riesgo'!$D73</f>
        <v>0</v>
      </c>
      <c r="LS4" s="402">
        <f>+'5. Situaciones de riesgo'!$D74</f>
        <v>0</v>
      </c>
      <c r="LT4" s="402">
        <f>+'5. Situaciones de riesgo'!$D75</f>
        <v>0</v>
      </c>
      <c r="LU4" s="402">
        <f>+'5. Situaciones de riesgo'!$D76</f>
        <v>0</v>
      </c>
      <c r="LV4" s="402" t="str">
        <f>+'5. Situaciones de riesgo'!$D77</f>
        <v>NO APLICA</v>
      </c>
      <c r="LW4" s="402">
        <f>+'5. Situaciones de riesgo'!$D78</f>
        <v>0</v>
      </c>
      <c r="LX4" s="402">
        <f>+'5. Situaciones de riesgo'!$D79</f>
        <v>0</v>
      </c>
      <c r="LY4" s="402">
        <f>+'5. Situaciones de riesgo'!$D80</f>
        <v>0</v>
      </c>
      <c r="LZ4" s="402">
        <f>+'5. Situaciones de riesgo'!$D81</f>
        <v>0</v>
      </c>
      <c r="MA4" s="402">
        <f>+'5. Situaciones de riesgo'!$D82</f>
        <v>0</v>
      </c>
      <c r="MB4" s="402">
        <f>+'5. Situaciones de riesgo'!$D83</f>
        <v>0</v>
      </c>
      <c r="MC4" s="402">
        <f>+'5. Situaciones de riesgo'!$D84</f>
        <v>0</v>
      </c>
      <c r="MD4" s="402">
        <f>+'5. Situaciones de riesgo'!$D85</f>
        <v>0</v>
      </c>
      <c r="ME4" s="402" t="str">
        <f>+'5. Situaciones de riesgo'!$D86</f>
        <v>NO APLICA</v>
      </c>
      <c r="MF4" s="402">
        <f>+'5. Situaciones de riesgo'!$D87</f>
        <v>0</v>
      </c>
      <c r="MG4" s="402">
        <f>+'5. Situaciones de riesgo'!$D88</f>
        <v>0</v>
      </c>
      <c r="MH4" s="402">
        <f>+'5. Situaciones de riesgo'!$D89</f>
        <v>0</v>
      </c>
      <c r="MI4" s="402">
        <f>+'5. Situaciones de riesgo'!$D90</f>
        <v>0</v>
      </c>
      <c r="MJ4" s="402">
        <f>+'5. Situaciones de riesgo'!$D91</f>
        <v>0</v>
      </c>
      <c r="MK4" s="402">
        <f>+'5. Situaciones de riesgo'!$D92</f>
        <v>0</v>
      </c>
      <c r="ML4" s="402">
        <f>+'5. Situaciones de riesgo'!$D93</f>
        <v>0</v>
      </c>
      <c r="MM4" s="402" t="str">
        <f>+'5. Situaciones de riesgo'!$D94</f>
        <v>NO APLICA</v>
      </c>
      <c r="MN4" s="402">
        <f>+'5. Situaciones de riesgo'!$D95</f>
        <v>0</v>
      </c>
      <c r="MO4" s="402">
        <f>+'5. Situaciones de riesgo'!$D96</f>
        <v>0</v>
      </c>
      <c r="MP4" s="402">
        <f>+'5. Situaciones de riesgo'!$D97</f>
        <v>0</v>
      </c>
      <c r="MQ4" s="402">
        <f>+'5. Situaciones de riesgo'!$D98</f>
        <v>0</v>
      </c>
      <c r="MR4" s="402">
        <f>+'5. Situaciones de riesgo'!$D99</f>
        <v>0</v>
      </c>
      <c r="MS4" s="402">
        <f>+'5. Situaciones de riesgo'!$D100</f>
        <v>0</v>
      </c>
      <c r="MT4" s="402">
        <f>+'5. Situaciones de riesgo'!$D101</f>
        <v>0</v>
      </c>
      <c r="MU4" s="402" t="str">
        <f>+'5. Situaciones de riesgo'!$D102</f>
        <v>NO APLICA</v>
      </c>
      <c r="MV4" s="402">
        <f>+'5. Situaciones de riesgo'!$D103</f>
        <v>0</v>
      </c>
      <c r="MW4" s="402">
        <f>+'5. Situaciones de riesgo'!$D104</f>
        <v>0</v>
      </c>
      <c r="MX4" s="402">
        <f>+'5. Situaciones de riesgo'!$D105</f>
        <v>0</v>
      </c>
      <c r="MY4" s="402">
        <f>+'5. Situaciones de riesgo'!$D106</f>
        <v>0</v>
      </c>
      <c r="MZ4" s="402">
        <f>+'5. Situaciones de riesgo'!$D107</f>
        <v>0</v>
      </c>
      <c r="NA4" s="402">
        <f>+'5. Situaciones de riesgo'!$D108</f>
        <v>0</v>
      </c>
      <c r="NB4" s="402">
        <f>+'5. Situaciones de riesgo'!$D109</f>
        <v>0</v>
      </c>
      <c r="NC4" s="402">
        <f>+'5. Situaciones de riesgo'!$D110</f>
        <v>0</v>
      </c>
      <c r="ND4" s="402" t="str">
        <f>+'6. Código de Etica'!$D3</f>
        <v>NO APLICA</v>
      </c>
      <c r="NE4" s="402" t="str">
        <f>+'6. Código de Etica'!$D4</f>
        <v>NO APLICA</v>
      </c>
      <c r="NF4" s="402" t="str">
        <f>+'6. Código de Etica'!$D5</f>
        <v>NO APLICA</v>
      </c>
      <c r="NG4" s="402">
        <f>+'6. Código de Etica'!$D6</f>
        <v>0</v>
      </c>
      <c r="NH4" s="402">
        <f>+'6. Código de Etica'!$D7</f>
        <v>0</v>
      </c>
      <c r="NI4" s="402">
        <f>+'6. Código de Etica'!$D8</f>
        <v>0</v>
      </c>
      <c r="NJ4" s="402">
        <f>+'6. Código de Etica'!$D9</f>
        <v>0</v>
      </c>
      <c r="NK4" s="402">
        <f>+'6. Código de Etica'!$D10</f>
        <v>0</v>
      </c>
      <c r="NL4" s="402">
        <f>+'6. Código de Etica'!$D11</f>
        <v>0</v>
      </c>
      <c r="NM4" s="402">
        <f>+'6. Código de Etica'!$D12</f>
        <v>0</v>
      </c>
      <c r="NN4" s="402">
        <f>+'6. Código de Etica'!$D13</f>
        <v>0</v>
      </c>
      <c r="NO4" s="402">
        <f>+'6. Código de Etica'!$D14</f>
        <v>0</v>
      </c>
      <c r="NP4" s="402">
        <f>+'6. Código de Etica'!$D15</f>
        <v>0</v>
      </c>
      <c r="NQ4" s="402">
        <f>+'6. Código de Etica'!$D16</f>
        <v>0</v>
      </c>
      <c r="NR4" s="402">
        <f>+'6. Código de Etica'!$D17</f>
        <v>0</v>
      </c>
      <c r="NS4" s="402">
        <f>+'6. Código de Etica'!$D18</f>
        <v>0</v>
      </c>
      <c r="NT4" s="402">
        <f>+'6. Código de Etica'!$D19</f>
        <v>0</v>
      </c>
      <c r="NU4" s="402">
        <f>+'6. Código de Etica'!$D20</f>
        <v>0</v>
      </c>
      <c r="NV4" s="402">
        <f>+'6. Código de Etica'!$D21</f>
        <v>0</v>
      </c>
      <c r="NW4" s="402">
        <f>+'6. Código de Etica'!$D22</f>
        <v>0</v>
      </c>
      <c r="NX4" s="402">
        <f>+'6. Código de Etica'!$D23</f>
        <v>0</v>
      </c>
      <c r="NY4" s="402">
        <f>+'6. Código de Etica'!$D24</f>
        <v>0</v>
      </c>
      <c r="NZ4" s="402">
        <f>+'6. Código de Etica'!$D25</f>
        <v>0</v>
      </c>
      <c r="OA4" s="402">
        <f>+'6. Código de Etica'!$D26</f>
        <v>0</v>
      </c>
      <c r="OB4" s="402">
        <f>+'6. Código de Etica'!$D27</f>
        <v>0</v>
      </c>
      <c r="OC4" s="402">
        <f>+'6. Código de Etica'!$D28</f>
        <v>0</v>
      </c>
      <c r="OD4" s="402">
        <f>+'6. Código de Etica'!$D29</f>
        <v>0</v>
      </c>
      <c r="OE4" s="402">
        <f>+'6. Código de Etica'!$D30</f>
        <v>0</v>
      </c>
      <c r="OF4" s="402">
        <f>+'6. Código de Etica'!$D31</f>
        <v>0</v>
      </c>
      <c r="OG4" s="402">
        <f>+'6. Código de Etica'!$D32</f>
        <v>0</v>
      </c>
      <c r="OH4" s="402">
        <f>+'6. Código de Etica'!$D33</f>
        <v>0</v>
      </c>
      <c r="OI4" s="402">
        <f>+'6. Código de Etica'!$D34</f>
        <v>0</v>
      </c>
      <c r="OJ4" s="402" t="str">
        <f>+'7. Talento Humano'!$D3</f>
        <v>NO APLICA</v>
      </c>
      <c r="OK4" s="402">
        <f>+'7. Talento Humano'!$D4</f>
        <v>0</v>
      </c>
      <c r="OL4" s="402" t="str">
        <f>+'7. Talento Humano'!$D5</f>
        <v>NO APLICA</v>
      </c>
      <c r="OM4" s="402">
        <f>+'7. Talento Humano'!$D6</f>
        <v>0</v>
      </c>
      <c r="ON4" s="402">
        <f>+'7. Talento Humano'!$D7</f>
        <v>0</v>
      </c>
      <c r="OO4" s="402">
        <f>+'7. Talento Humano'!$D8</f>
        <v>0</v>
      </c>
      <c r="OP4" s="402" t="str">
        <f>+'7. Talento Humano'!$D9</f>
        <v>NO APLICA</v>
      </c>
      <c r="OQ4" s="402">
        <f>+'7. Talento Humano'!$D10</f>
        <v>0</v>
      </c>
      <c r="OR4" s="402">
        <f>+'7. Talento Humano'!$D11</f>
        <v>0</v>
      </c>
      <c r="OS4" s="402">
        <f>+'7. Talento Humano'!$D12</f>
        <v>0</v>
      </c>
      <c r="OT4" s="402" t="str">
        <f>+'7. Talento Humano'!$D13</f>
        <v>NO APLICA</v>
      </c>
      <c r="OU4" s="402">
        <f>+'7. Talento Humano'!$D14</f>
        <v>0</v>
      </c>
      <c r="OV4" s="402">
        <f>+'7. Talento Humano'!$D15</f>
        <v>0</v>
      </c>
      <c r="OW4" s="402" t="str">
        <f>+'7. Talento Humano'!$D16</f>
        <v>NO APLICA</v>
      </c>
      <c r="OX4" s="402">
        <f>+'7. Talento Humano'!$D17</f>
        <v>0</v>
      </c>
      <c r="OY4" s="402">
        <f>+'7. Talento Humano'!$D18</f>
        <v>0</v>
      </c>
      <c r="OZ4" s="402">
        <f>+'7. Talento Humano'!$D19</f>
        <v>0</v>
      </c>
      <c r="PA4" s="402" t="str">
        <f>+'8. Financiero'!$D3</f>
        <v>NO APLICA</v>
      </c>
      <c r="PB4" s="402">
        <f>+'8. Financiero'!$D4</f>
        <v>0</v>
      </c>
      <c r="PC4" s="402">
        <f>+'8. Financiero'!$D5</f>
        <v>0</v>
      </c>
      <c r="PD4" s="402">
        <f>+'8. Financiero'!$D6</f>
        <v>0</v>
      </c>
      <c r="PE4" s="402">
        <f>+'8. Financiero'!$D7</f>
        <v>0</v>
      </c>
      <c r="PF4" s="402" t="str">
        <f>+'8. Financiero'!$D8</f>
        <v>NO APLICA</v>
      </c>
      <c r="PG4" s="402">
        <f>+'8. Financiero'!$D9</f>
        <v>0</v>
      </c>
      <c r="PH4" s="402">
        <f>+'8. Financiero'!$D10</f>
        <v>0</v>
      </c>
      <c r="PI4" s="402">
        <f>+'8. Financiero'!$D11</f>
        <v>0</v>
      </c>
      <c r="PJ4" s="402">
        <f>+'8. Financiero'!$D12</f>
        <v>0</v>
      </c>
      <c r="PK4" s="402">
        <f>+'8. Financiero'!$D13</f>
        <v>0</v>
      </c>
      <c r="PL4" s="402" t="str">
        <f>+'9. Dotacion'!$D3</f>
        <v>NO APLICA</v>
      </c>
      <c r="PM4" s="402">
        <f>+'9. Dotacion'!$D4</f>
        <v>0</v>
      </c>
      <c r="PN4" s="402">
        <f>+'9. Dotacion'!$D5</f>
        <v>0</v>
      </c>
      <c r="PO4" s="402">
        <f>+'9. Dotacion'!$D6</f>
        <v>0</v>
      </c>
      <c r="PP4" s="402" t="str">
        <f>+'9. Dotacion'!$D7</f>
        <v>NO APLICA</v>
      </c>
      <c r="PQ4" s="402">
        <f>+'9. Dotacion'!$D8</f>
        <v>0</v>
      </c>
      <c r="PR4" s="402">
        <f>+'9. Dotacion'!$D9</f>
        <v>0</v>
      </c>
      <c r="PS4" s="402">
        <f>+'9. Dotacion'!$D10</f>
        <v>0</v>
      </c>
      <c r="PT4" s="402">
        <f>+'9. Dotacion'!$D11</f>
        <v>0</v>
      </c>
      <c r="PU4" s="402" t="str">
        <f>+'9. Dotacion'!$D12</f>
        <v>NO APLICA</v>
      </c>
      <c r="PV4" s="402">
        <f>+'9. Dotacion'!$D13</f>
        <v>0</v>
      </c>
      <c r="PW4" s="402">
        <f>+'9. Dotacion'!$D14</f>
        <v>0</v>
      </c>
      <c r="PX4" s="402">
        <f>+'9. Dotacion'!$D15</f>
        <v>0</v>
      </c>
      <c r="PY4" s="402">
        <f>+'9. Dotacion'!$D16</f>
        <v>0</v>
      </c>
      <c r="PZ4" s="402" t="str">
        <f>+'9. Dotacion'!$D17</f>
        <v>NO APLICA</v>
      </c>
      <c r="QA4" s="402">
        <f>+'9. Dotacion'!$D18</f>
        <v>0</v>
      </c>
      <c r="QB4" s="402" t="str">
        <f>+'9. Dotacion'!$D19</f>
        <v>NO APLICA</v>
      </c>
      <c r="QC4" s="402">
        <f>+'9. Dotacion'!$D20</f>
        <v>0</v>
      </c>
      <c r="QD4" s="402" t="str">
        <f>+'Anexo 1. Discapacidad'!$D3</f>
        <v>NO APLICA</v>
      </c>
      <c r="QE4" s="402" t="str">
        <f>+'Anexo 1. Discapacidad'!$D4</f>
        <v>NO APLICA</v>
      </c>
      <c r="QF4" s="402">
        <f>+'Anexo 1. Discapacidad'!$D5</f>
        <v>0</v>
      </c>
      <c r="QG4" s="402">
        <f>+'Anexo 1. Discapacidad'!$D6</f>
        <v>0</v>
      </c>
      <c r="QH4" s="402">
        <f>+'Anexo 1. Discapacidad'!$D7</f>
        <v>0</v>
      </c>
      <c r="QI4" s="402">
        <f>+'Anexo 1. Discapacidad'!$D8</f>
        <v>0</v>
      </c>
      <c r="QJ4" s="402">
        <f>+'Anexo 1. Discapacidad'!$D9</f>
        <v>0</v>
      </c>
      <c r="QK4" s="402">
        <f>+'Anexo 1. Discapacidad'!$D10</f>
        <v>0</v>
      </c>
      <c r="QL4" s="402">
        <f>+'Anexo 1. Discapacidad'!$D11</f>
        <v>0</v>
      </c>
      <c r="QM4" s="402">
        <f>+'Anexo 1. Discapacidad'!$D12</f>
        <v>0</v>
      </c>
      <c r="QN4" s="402">
        <f>+'Anexo 1. Discapacidad'!$D13</f>
        <v>0</v>
      </c>
      <c r="QO4" s="402">
        <f>+'Anexo 1. Discapacidad'!$D14</f>
        <v>0</v>
      </c>
      <c r="QP4" s="402">
        <f>+'Anexo 1. Discapacidad'!$D15</f>
        <v>0</v>
      </c>
      <c r="QQ4" s="402">
        <f>+'Anexo 1. Discapacidad'!$D16</f>
        <v>0</v>
      </c>
      <c r="QR4" s="402" t="str">
        <f>+'Anexo 1. Discapacidad'!$D17</f>
        <v>NO APLICA</v>
      </c>
      <c r="QS4" s="402">
        <f>+'Anexo 1. Discapacidad'!$D18</f>
        <v>0</v>
      </c>
      <c r="QT4" s="402" t="str">
        <f>+'Anexo 1. Discapacidad'!$D19</f>
        <v>NO APLICA</v>
      </c>
      <c r="QU4" s="402">
        <f>+'Anexo 1. Discapacidad'!$D20</f>
        <v>0</v>
      </c>
      <c r="QV4" s="402">
        <f>+'Anexo 1. Discapacidad'!$D21</f>
        <v>0</v>
      </c>
      <c r="QW4" s="402" t="str">
        <f>+'Anexo 1. Discapacidad'!$D22</f>
        <v>NO APLICA</v>
      </c>
      <c r="QX4" s="402">
        <f>+'Anexo 1. Discapacidad'!$D23</f>
        <v>0</v>
      </c>
    </row>
    <row r="7" spans="1:466" ht="15" customHeight="1">
      <c r="BN7" s="242"/>
      <c r="BO7" s="242"/>
      <c r="BP7" s="242"/>
      <c r="BQ7" s="242"/>
      <c r="BR7" s="242"/>
      <c r="BS7" s="242"/>
      <c r="BT7" s="242"/>
      <c r="BU7" s="242"/>
    </row>
    <row r="8" spans="1:466" ht="15" customHeight="1">
      <c r="BN8" s="300"/>
      <c r="BO8" s="300"/>
      <c r="BP8" s="300"/>
      <c r="BQ8" s="243"/>
      <c r="BR8" s="301"/>
      <c r="BS8" s="301"/>
      <c r="BT8" s="301"/>
      <c r="BU8" s="301"/>
    </row>
    <row r="12" spans="1:466" ht="15" customHeight="1">
      <c r="IJ12" t="s">
        <v>2561</v>
      </c>
    </row>
  </sheetData>
  <sheetProtection algorithmName="SHA-512" hashValue="mQLgbu44XmrQRBBvXfmrDb6VO/F1CJrQxZyjQIrHs2IFC3kDT/kXTsoDc4KPxcKxZX/UqNFyahTWmSXaU0ukKQ==" saltValue="y/rBrEhkx9Ds3MXPMKN8Ww==" spinCount="100000" sheet="1" formatRows="0"/>
  <mergeCells count="15">
    <mergeCell ref="A2:O2"/>
    <mergeCell ref="P2:AH2"/>
    <mergeCell ref="AI2:AR2"/>
    <mergeCell ref="AS2:BL2"/>
    <mergeCell ref="A1:O1"/>
    <mergeCell ref="AS1:BL1"/>
    <mergeCell ref="OJ1:OZ1"/>
    <mergeCell ref="PA1:PK1"/>
    <mergeCell ref="PL1:QC1"/>
    <mergeCell ref="QD1:QX1"/>
    <mergeCell ref="BM1:FN1"/>
    <mergeCell ref="FO1:IH1"/>
    <mergeCell ref="II1:IY1"/>
    <mergeCell ref="IZ1:NC1"/>
    <mergeCell ref="ND1:OI1"/>
  </mergeCells>
  <conditionalFormatting sqref="PL2:PL3">
    <cfRule type="cellIs" dxfId="6" priority="1" operator="equal">
      <formula>"No Cumple"</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C621F-D6B4-442B-8499-BE822EF21EC0}">
  <sheetPr>
    <tabColor rgb="FFFFCCCC"/>
    <pageSetUpPr fitToPage="1"/>
  </sheetPr>
  <dimension ref="A1:AL12"/>
  <sheetViews>
    <sheetView zoomScaleNormal="100" workbookViewId="0">
      <selection activeCell="I12" sqref="I12"/>
    </sheetView>
  </sheetViews>
  <sheetFormatPr baseColWidth="10" defaultColWidth="11.42578125" defaultRowHeight="1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31.5" customHeight="1" thickBot="1">
      <c r="A1" s="500" t="s">
        <v>2718</v>
      </c>
      <c r="B1" s="501"/>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2"/>
    </row>
    <row r="2" spans="1:38" s="14" customFormat="1" ht="60" customHeight="1">
      <c r="A2" s="503" t="s">
        <v>1584</v>
      </c>
      <c r="B2" s="505" t="s">
        <v>2411</v>
      </c>
      <c r="C2" s="507" t="s">
        <v>2412</v>
      </c>
      <c r="D2" s="505" t="s">
        <v>2413</v>
      </c>
      <c r="E2" s="507" t="s">
        <v>2719</v>
      </c>
      <c r="F2" s="507"/>
      <c r="G2" s="507" t="s">
        <v>2720</v>
      </c>
      <c r="H2" s="509" t="s">
        <v>2414</v>
      </c>
      <c r="I2" s="507" t="s">
        <v>2415</v>
      </c>
      <c r="J2" s="511" t="s">
        <v>2416</v>
      </c>
      <c r="K2" s="511" t="s">
        <v>2417</v>
      </c>
      <c r="L2" s="511" t="s">
        <v>2418</v>
      </c>
      <c r="M2" s="312" t="s">
        <v>2419</v>
      </c>
      <c r="N2" s="312" t="s">
        <v>2721</v>
      </c>
      <c r="O2" s="494" t="s">
        <v>2722</v>
      </c>
      <c r="P2" s="496" t="s">
        <v>2723</v>
      </c>
      <c r="Q2" s="496"/>
      <c r="R2" s="496"/>
      <c r="S2" s="496"/>
      <c r="T2" s="496"/>
      <c r="U2" s="497" t="s">
        <v>2724</v>
      </c>
      <c r="V2" s="497"/>
      <c r="W2" s="497"/>
      <c r="X2" s="497"/>
      <c r="Y2" s="497"/>
      <c r="Z2" s="497"/>
      <c r="AA2" s="497"/>
      <c r="AB2" s="497"/>
      <c r="AC2" s="497"/>
      <c r="AD2" s="497"/>
      <c r="AE2" s="498" t="s">
        <v>2725</v>
      </c>
      <c r="AF2" s="513" t="s">
        <v>2726</v>
      </c>
      <c r="AG2" s="513"/>
      <c r="AH2" s="513"/>
      <c r="AI2" s="514" t="s">
        <v>2727</v>
      </c>
      <c r="AJ2" s="514"/>
      <c r="AK2" s="514"/>
      <c r="AL2" s="515" t="s">
        <v>2420</v>
      </c>
    </row>
    <row r="3" spans="1:38" s="14" customFormat="1" ht="123.75" thickBot="1">
      <c r="A3" s="504"/>
      <c r="B3" s="506"/>
      <c r="C3" s="508"/>
      <c r="D3" s="506"/>
      <c r="E3" s="314" t="s">
        <v>2421</v>
      </c>
      <c r="F3" s="313" t="s">
        <v>2422</v>
      </c>
      <c r="G3" s="508"/>
      <c r="H3" s="510"/>
      <c r="I3" s="508"/>
      <c r="J3" s="512"/>
      <c r="K3" s="512"/>
      <c r="L3" s="512"/>
      <c r="M3" s="314" t="s">
        <v>2421</v>
      </c>
      <c r="N3" s="313" t="s">
        <v>2422</v>
      </c>
      <c r="O3" s="495"/>
      <c r="P3" s="315" t="s">
        <v>2728</v>
      </c>
      <c r="Q3" s="316" t="s">
        <v>2729</v>
      </c>
      <c r="R3" s="316" t="s">
        <v>2730</v>
      </c>
      <c r="S3" s="316" t="s">
        <v>2731</v>
      </c>
      <c r="T3" s="316" t="s">
        <v>2732</v>
      </c>
      <c r="U3" s="317" t="s">
        <v>2728</v>
      </c>
      <c r="V3" s="318" t="s">
        <v>2729</v>
      </c>
      <c r="W3" s="318" t="s">
        <v>2733</v>
      </c>
      <c r="X3" s="319" t="s">
        <v>2734</v>
      </c>
      <c r="Y3" s="319" t="s">
        <v>2735</v>
      </c>
      <c r="Z3" s="317" t="s">
        <v>2728</v>
      </c>
      <c r="AA3" s="318" t="s">
        <v>2729</v>
      </c>
      <c r="AB3" s="318" t="s">
        <v>2736</v>
      </c>
      <c r="AC3" s="319" t="s">
        <v>2734</v>
      </c>
      <c r="AD3" s="319" t="s">
        <v>2737</v>
      </c>
      <c r="AE3" s="499"/>
      <c r="AF3" s="320" t="s">
        <v>2738</v>
      </c>
      <c r="AG3" s="321" t="s">
        <v>2739</v>
      </c>
      <c r="AH3" s="320" t="s">
        <v>2740</v>
      </c>
      <c r="AI3" s="322" t="s">
        <v>2741</v>
      </c>
      <c r="AJ3" s="322" t="s">
        <v>2742</v>
      </c>
      <c r="AK3" s="322" t="s">
        <v>2743</v>
      </c>
      <c r="AL3" s="516"/>
    </row>
    <row r="4" spans="1:38">
      <c r="A4" s="323"/>
      <c r="B4" s="324"/>
      <c r="C4" s="325"/>
      <c r="D4" s="326"/>
      <c r="E4" s="323"/>
      <c r="F4" s="325"/>
      <c r="G4" s="327"/>
      <c r="H4" s="323"/>
      <c r="I4" s="323"/>
      <c r="J4" s="323"/>
      <c r="K4" s="323"/>
      <c r="L4" s="323"/>
      <c r="M4" s="323"/>
      <c r="N4" s="325"/>
      <c r="O4" s="323"/>
      <c r="P4" s="328"/>
      <c r="Q4" s="323"/>
      <c r="R4" s="325"/>
      <c r="S4" s="325"/>
      <c r="T4" s="329"/>
      <c r="U4" s="323"/>
      <c r="V4" s="323"/>
      <c r="W4" s="329"/>
      <c r="X4" s="329"/>
      <c r="Y4" s="323"/>
      <c r="Z4" s="323"/>
      <c r="AA4" s="323"/>
      <c r="AB4" s="329"/>
      <c r="AC4" s="329"/>
      <c r="AD4" s="323"/>
      <c r="AE4" s="323"/>
      <c r="AF4" s="325"/>
      <c r="AG4" s="325"/>
      <c r="AH4" s="329"/>
      <c r="AI4" s="329"/>
      <c r="AJ4" s="329"/>
      <c r="AK4" s="323"/>
      <c r="AL4" s="330"/>
    </row>
    <row r="5" spans="1:38">
      <c r="A5" s="331"/>
      <c r="B5" s="332"/>
      <c r="C5" s="333"/>
      <c r="D5" s="334"/>
      <c r="E5" s="331"/>
      <c r="F5" s="333"/>
      <c r="G5" s="335"/>
      <c r="H5" s="331"/>
      <c r="I5" s="331"/>
      <c r="J5" s="331"/>
      <c r="K5" s="331"/>
      <c r="L5" s="331"/>
      <c r="M5" s="331"/>
      <c r="N5" s="333"/>
      <c r="O5" s="331"/>
      <c r="P5" s="336"/>
      <c r="Q5" s="331"/>
      <c r="R5" s="333"/>
      <c r="S5" s="333"/>
      <c r="T5" s="337"/>
      <c r="U5" s="331"/>
      <c r="V5" s="331"/>
      <c r="W5" s="333"/>
      <c r="X5" s="333"/>
      <c r="Y5" s="332"/>
      <c r="Z5" s="331"/>
      <c r="AA5" s="331"/>
      <c r="AB5" s="333"/>
      <c r="AC5" s="333"/>
      <c r="AD5" s="332"/>
      <c r="AE5" s="331"/>
      <c r="AF5" s="332"/>
      <c r="AG5" s="332"/>
      <c r="AH5" s="333"/>
      <c r="AI5" s="333"/>
      <c r="AJ5" s="333"/>
      <c r="AK5" s="332"/>
      <c r="AL5" s="338"/>
    </row>
    <row r="6" spans="1:38">
      <c r="A6" s="331"/>
      <c r="B6" s="332"/>
      <c r="C6" s="333"/>
      <c r="D6" s="334"/>
      <c r="E6" s="331"/>
      <c r="F6" s="333"/>
      <c r="G6" s="335"/>
      <c r="H6" s="331"/>
      <c r="I6" s="331"/>
      <c r="J6" s="331"/>
      <c r="K6" s="331"/>
      <c r="L6" s="331"/>
      <c r="M6" s="331"/>
      <c r="N6" s="333"/>
      <c r="O6" s="331"/>
      <c r="P6" s="336"/>
      <c r="Q6" s="331"/>
      <c r="R6" s="333"/>
      <c r="S6" s="333"/>
      <c r="T6" s="337"/>
      <c r="U6" s="331"/>
      <c r="V6" s="331"/>
      <c r="W6" s="333"/>
      <c r="X6" s="333"/>
      <c r="Y6" s="332"/>
      <c r="Z6" s="331"/>
      <c r="AA6" s="331"/>
      <c r="AB6" s="333"/>
      <c r="AC6" s="333"/>
      <c r="AD6" s="332"/>
      <c r="AE6" s="331"/>
      <c r="AF6" s="332"/>
      <c r="AG6" s="332"/>
      <c r="AH6" s="333"/>
      <c r="AI6" s="333"/>
      <c r="AJ6" s="333"/>
      <c r="AK6" s="332"/>
      <c r="AL6" s="338"/>
    </row>
    <row r="7" spans="1:38">
      <c r="A7" s="331"/>
      <c r="B7" s="332"/>
      <c r="C7" s="333"/>
      <c r="D7" s="334"/>
      <c r="E7" s="331"/>
      <c r="F7" s="333"/>
      <c r="G7" s="335"/>
      <c r="H7" s="331"/>
      <c r="I7" s="331"/>
      <c r="J7" s="331"/>
      <c r="K7" s="331"/>
      <c r="L7" s="331"/>
      <c r="M7" s="331"/>
      <c r="N7" s="333"/>
      <c r="O7" s="331"/>
      <c r="P7" s="336"/>
      <c r="Q7" s="331"/>
      <c r="R7" s="333"/>
      <c r="S7" s="333"/>
      <c r="T7" s="337"/>
      <c r="U7" s="331"/>
      <c r="V7" s="331"/>
      <c r="W7" s="333"/>
      <c r="X7" s="333"/>
      <c r="Y7" s="332"/>
      <c r="Z7" s="331"/>
      <c r="AA7" s="331"/>
      <c r="AB7" s="333"/>
      <c r="AC7" s="333"/>
      <c r="AD7" s="332"/>
      <c r="AE7" s="331"/>
      <c r="AF7" s="332"/>
      <c r="AG7" s="332"/>
      <c r="AH7" s="333"/>
      <c r="AI7" s="333"/>
      <c r="AJ7" s="333"/>
      <c r="AK7" s="332"/>
      <c r="AL7" s="338"/>
    </row>
    <row r="8" spans="1:38">
      <c r="A8" s="331"/>
      <c r="B8" s="332"/>
      <c r="C8" s="333"/>
      <c r="D8" s="334"/>
      <c r="E8" s="331"/>
      <c r="F8" s="333"/>
      <c r="G8" s="335"/>
      <c r="H8" s="331"/>
      <c r="I8" s="331"/>
      <c r="J8" s="331"/>
      <c r="K8" s="331"/>
      <c r="L8" s="331"/>
      <c r="M8" s="331"/>
      <c r="N8" s="333"/>
      <c r="O8" s="331"/>
      <c r="P8" s="336"/>
      <c r="Q8" s="331"/>
      <c r="R8" s="333"/>
      <c r="S8" s="333"/>
      <c r="T8" s="337"/>
      <c r="U8" s="331"/>
      <c r="V8" s="331"/>
      <c r="W8" s="333"/>
      <c r="X8" s="333"/>
      <c r="Y8" s="332"/>
      <c r="Z8" s="331"/>
      <c r="AA8" s="331"/>
      <c r="AB8" s="333"/>
      <c r="AC8" s="333"/>
      <c r="AD8" s="332"/>
      <c r="AE8" s="331"/>
      <c r="AF8" s="332"/>
      <c r="AG8" s="332"/>
      <c r="AH8" s="333"/>
      <c r="AI8" s="333"/>
      <c r="AJ8" s="333"/>
      <c r="AK8" s="332"/>
      <c r="AL8" s="338"/>
    </row>
    <row r="9" spans="1:38">
      <c r="A9" s="331"/>
      <c r="B9" s="332"/>
      <c r="C9" s="333"/>
      <c r="D9" s="334"/>
      <c r="E9" s="331"/>
      <c r="F9" s="333"/>
      <c r="G9" s="335"/>
      <c r="H9" s="331"/>
      <c r="I9" s="331"/>
      <c r="J9" s="331"/>
      <c r="K9" s="331"/>
      <c r="L9" s="331"/>
      <c r="M9" s="331"/>
      <c r="N9" s="333"/>
      <c r="O9" s="331"/>
      <c r="P9" s="336"/>
      <c r="Q9" s="331"/>
      <c r="R9" s="333"/>
      <c r="S9" s="333"/>
      <c r="T9" s="337"/>
      <c r="U9" s="331"/>
      <c r="V9" s="331"/>
      <c r="W9" s="333"/>
      <c r="X9" s="333"/>
      <c r="Y9" s="332"/>
      <c r="Z9" s="331"/>
      <c r="AA9" s="331"/>
      <c r="AB9" s="333"/>
      <c r="AC9" s="333"/>
      <c r="AD9" s="332"/>
      <c r="AE9" s="331"/>
      <c r="AF9" s="332"/>
      <c r="AG9" s="332"/>
      <c r="AH9" s="333"/>
      <c r="AI9" s="333"/>
      <c r="AJ9" s="333"/>
      <c r="AK9" s="332"/>
      <c r="AL9" s="338"/>
    </row>
    <row r="10" spans="1:38">
      <c r="A10" s="331"/>
      <c r="B10" s="332"/>
      <c r="C10" s="333"/>
      <c r="D10" s="334"/>
      <c r="E10" s="331"/>
      <c r="F10" s="333"/>
      <c r="G10" s="335"/>
      <c r="H10" s="331"/>
      <c r="I10" s="331"/>
      <c r="J10" s="331"/>
      <c r="K10" s="331"/>
      <c r="L10" s="331"/>
      <c r="M10" s="331"/>
      <c r="N10" s="333"/>
      <c r="O10" s="331"/>
      <c r="P10" s="336"/>
      <c r="Q10" s="331"/>
      <c r="R10" s="333"/>
      <c r="S10" s="333"/>
      <c r="T10" s="337"/>
      <c r="U10" s="331"/>
      <c r="V10" s="331"/>
      <c r="W10" s="333"/>
      <c r="X10" s="333"/>
      <c r="Y10" s="332"/>
      <c r="Z10" s="331"/>
      <c r="AA10" s="331"/>
      <c r="AB10" s="333"/>
      <c r="AC10" s="333"/>
      <c r="AD10" s="332"/>
      <c r="AE10" s="331"/>
      <c r="AF10" s="332"/>
      <c r="AG10" s="332"/>
      <c r="AH10" s="333"/>
      <c r="AI10" s="333"/>
      <c r="AJ10" s="333"/>
      <c r="AK10" s="332"/>
      <c r="AL10" s="338"/>
    </row>
    <row r="11" spans="1:38">
      <c r="A11" s="331"/>
      <c r="B11" s="332"/>
      <c r="C11" s="333"/>
      <c r="D11" s="334"/>
      <c r="E11" s="331"/>
      <c r="F11" s="333"/>
      <c r="G11" s="335"/>
      <c r="H11" s="331"/>
      <c r="I11" s="331"/>
      <c r="J11" s="331"/>
      <c r="K11" s="331"/>
      <c r="L11" s="331"/>
      <c r="M11" s="331"/>
      <c r="N11" s="333"/>
      <c r="O11" s="331"/>
      <c r="P11" s="336"/>
      <c r="Q11" s="331"/>
      <c r="R11" s="333"/>
      <c r="S11" s="333"/>
      <c r="T11" s="337"/>
      <c r="U11" s="331"/>
      <c r="V11" s="331"/>
      <c r="W11" s="333"/>
      <c r="X11" s="333"/>
      <c r="Y11" s="332"/>
      <c r="Z11" s="331"/>
      <c r="AA11" s="331"/>
      <c r="AB11" s="333"/>
      <c r="AC11" s="333"/>
      <c r="AD11" s="332"/>
      <c r="AE11" s="331"/>
      <c r="AF11" s="332"/>
      <c r="AG11" s="332"/>
      <c r="AH11" s="333"/>
      <c r="AI11" s="333"/>
      <c r="AJ11" s="333"/>
      <c r="AK11" s="332"/>
      <c r="AL11" s="338"/>
    </row>
    <row r="12" spans="1:38">
      <c r="A12" s="331"/>
      <c r="B12" s="332"/>
      <c r="C12" s="333"/>
      <c r="D12" s="334"/>
      <c r="E12" s="331"/>
      <c r="F12" s="333"/>
      <c r="G12" s="335"/>
      <c r="H12" s="331"/>
      <c r="I12" s="331"/>
      <c r="J12" s="331"/>
      <c r="K12" s="331"/>
      <c r="L12" s="331"/>
      <c r="M12" s="331"/>
      <c r="N12" s="333"/>
      <c r="O12" s="331"/>
      <c r="P12" s="336"/>
      <c r="Q12" s="331"/>
      <c r="R12" s="333"/>
      <c r="S12" s="333"/>
      <c r="T12" s="337"/>
      <c r="U12" s="331"/>
      <c r="V12" s="331"/>
      <c r="W12" s="333"/>
      <c r="X12" s="333"/>
      <c r="Y12" s="332"/>
      <c r="Z12" s="331"/>
      <c r="AA12" s="331"/>
      <c r="AB12" s="333"/>
      <c r="AC12" s="333"/>
      <c r="AD12" s="332"/>
      <c r="AE12" s="331"/>
      <c r="AF12" s="332"/>
      <c r="AG12" s="332"/>
      <c r="AH12" s="333"/>
      <c r="AI12" s="333"/>
      <c r="AJ12" s="333"/>
      <c r="AK12" s="332"/>
      <c r="AL12" s="338"/>
    </row>
  </sheetData>
  <sheetProtection algorithmName="SHA-512" hashValue="lHVShGH5KgVJuIpRtJYqA9XBJxNvMhsM8Q98WbPejWbSPZ3aATVf+QGzxJoddlQCKr2tz/i6w4boYa7rbDLRiw==" saltValue="+SSRFYkoQ8VeeIw/e5aaQQ==" spinCount="100000" sheet="1" objects="1" scenarios="1" formatRows="0"/>
  <mergeCells count="19">
    <mergeCell ref="AL2:AL3"/>
    <mergeCell ref="K2:K3"/>
    <mergeCell ref="L2:L3"/>
    <mergeCell ref="O2:O3"/>
    <mergeCell ref="P2:T2"/>
    <mergeCell ref="U2:AD2"/>
    <mergeCell ref="AE2:AE3"/>
    <mergeCell ref="A1:AL1"/>
    <mergeCell ref="A2:A3"/>
    <mergeCell ref="B2:B3"/>
    <mergeCell ref="C2:C3"/>
    <mergeCell ref="D2:D3"/>
    <mergeCell ref="E2:F2"/>
    <mergeCell ref="G2:G3"/>
    <mergeCell ref="H2:H3"/>
    <mergeCell ref="I2:I3"/>
    <mergeCell ref="J2:J3"/>
    <mergeCell ref="AF2:AH2"/>
    <mergeCell ref="AI2:AK2"/>
  </mergeCells>
  <dataValidations count="1">
    <dataValidation type="list" allowBlank="1" showInputMessage="1" showErrorMessage="1" sqref="V4:V12 E4:E12 H4:H12 Q4:Q12 J4:M12 AA4:AA12 O4:O12 AE4:AE12" xr:uid="{49E18A08-508C-4ADF-87E1-C64CE42FDD5B}">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&amp;L&amp;G&amp;CPROCESO DE INSPECCIÓN, VIGILANCIA Y CONTROL
INSTRUMENTO IV
CENTRO DE EMERGENCIA
&amp;RINXX.IVC
Versión 1
XX/03/2026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0C46E-E829-4C38-AE9D-5F1ACD7DD85F}">
  <sheetPr>
    <tabColor rgb="FF66FF33"/>
    <pageSetUpPr fitToPage="1"/>
  </sheetPr>
  <dimension ref="A1:C18"/>
  <sheetViews>
    <sheetView zoomScale="90" zoomScaleNormal="90" workbookViewId="0">
      <selection activeCell="B9" sqref="B9"/>
    </sheetView>
  </sheetViews>
  <sheetFormatPr baseColWidth="10" defaultColWidth="11.42578125" defaultRowHeight="15" customHeight="1"/>
  <cols>
    <col min="1" max="1" width="34.42578125" customWidth="1"/>
    <col min="2" max="2" width="34.85546875" customWidth="1"/>
    <col min="3" max="3" width="23.42578125" customWidth="1"/>
  </cols>
  <sheetData>
    <row r="1" spans="1:3" ht="15" customHeight="1" thickBot="1">
      <c r="A1" s="517" t="s">
        <v>2423</v>
      </c>
      <c r="B1" s="518"/>
    </row>
    <row r="2" spans="1:3">
      <c r="A2" s="339" t="s">
        <v>2424</v>
      </c>
      <c r="B2" s="340" t="s">
        <v>2425</v>
      </c>
      <c r="C2" s="340" t="s">
        <v>2761</v>
      </c>
    </row>
    <row r="3" spans="1:3">
      <c r="A3" s="62" t="s">
        <v>2426</v>
      </c>
      <c r="B3" s="254" t="s">
        <v>2427</v>
      </c>
      <c r="C3" s="108">
        <v>1</v>
      </c>
    </row>
    <row r="4" spans="1:3">
      <c r="A4" s="62" t="s">
        <v>2428</v>
      </c>
      <c r="B4" s="254" t="s">
        <v>2427</v>
      </c>
      <c r="C4" s="108">
        <v>1</v>
      </c>
    </row>
    <row r="5" spans="1:3">
      <c r="A5" s="62" t="s">
        <v>2429</v>
      </c>
      <c r="B5" s="254" t="s">
        <v>2430</v>
      </c>
      <c r="C5" s="108">
        <f>+($B$17/50)*1.5</f>
        <v>3</v>
      </c>
    </row>
    <row r="6" spans="1:3" ht="28.5">
      <c r="A6" s="62" t="s">
        <v>2431</v>
      </c>
      <c r="B6" s="254" t="s">
        <v>2430</v>
      </c>
      <c r="C6" s="108">
        <f>+($B$17/50)*1.5</f>
        <v>3</v>
      </c>
    </row>
    <row r="7" spans="1:3">
      <c r="A7" s="62" t="s">
        <v>2432</v>
      </c>
      <c r="B7" s="254" t="s">
        <v>2433</v>
      </c>
      <c r="C7" s="108">
        <f>+($B$17/50)</f>
        <v>2</v>
      </c>
    </row>
    <row r="8" spans="1:3">
      <c r="A8" s="62" t="s">
        <v>2434</v>
      </c>
      <c r="B8" s="254" t="s">
        <v>2433</v>
      </c>
      <c r="C8" s="108">
        <f t="shared" ref="C8:C12" si="0">+($B$17/50)</f>
        <v>2</v>
      </c>
    </row>
    <row r="9" spans="1:3">
      <c r="A9" s="62" t="s">
        <v>2435</v>
      </c>
      <c r="B9" s="254" t="s">
        <v>2433</v>
      </c>
      <c r="C9" s="108">
        <f t="shared" si="0"/>
        <v>2</v>
      </c>
    </row>
    <row r="10" spans="1:3">
      <c r="A10" s="62" t="s">
        <v>2436</v>
      </c>
      <c r="B10" s="254" t="s">
        <v>2433</v>
      </c>
      <c r="C10" s="108">
        <f t="shared" si="0"/>
        <v>2</v>
      </c>
    </row>
    <row r="11" spans="1:3">
      <c r="A11" s="62" t="s">
        <v>2437</v>
      </c>
      <c r="B11" s="254" t="s">
        <v>2438</v>
      </c>
      <c r="C11" s="108">
        <f>+($B$17/50)*2</f>
        <v>4</v>
      </c>
    </row>
    <row r="12" spans="1:3">
      <c r="A12" s="62" t="s">
        <v>2439</v>
      </c>
      <c r="B12" s="254" t="s">
        <v>2440</v>
      </c>
      <c r="C12" s="108">
        <f t="shared" si="0"/>
        <v>2</v>
      </c>
    </row>
    <row r="13" spans="1:3">
      <c r="A13" s="62" t="s">
        <v>2441</v>
      </c>
      <c r="B13" s="254" t="s">
        <v>2438</v>
      </c>
      <c r="C13" s="108">
        <f>+($B$17/50)*2</f>
        <v>4</v>
      </c>
    </row>
    <row r="14" spans="1:3">
      <c r="A14" s="62" t="s">
        <v>2442</v>
      </c>
      <c r="B14" s="254" t="s">
        <v>2443</v>
      </c>
      <c r="C14" s="108">
        <f>+B17/50</f>
        <v>2</v>
      </c>
    </row>
    <row r="15" spans="1:3" ht="27" customHeight="1">
      <c r="A15" s="62" t="s">
        <v>2444</v>
      </c>
      <c r="B15" s="254" t="s">
        <v>2427</v>
      </c>
      <c r="C15" s="108">
        <v>1</v>
      </c>
    </row>
    <row r="16" spans="1:3"/>
    <row r="17" spans="1:2" ht="45">
      <c r="A17" s="285" t="s">
        <v>2445</v>
      </c>
      <c r="B17" s="365">
        <v>100</v>
      </c>
    </row>
    <row r="18" spans="1:2"/>
  </sheetData>
  <sheetProtection algorithmName="SHA-512" hashValue="o9TVnTgVhLsc9FuPQndN0u+nhL6xztlgjl60VrZW+bHkTqRmPis7iIx9nHyGYQzPPmVU9KpFIYGb8yOTYhwH4Q==" saltValue="bcpXcYeld38dmP+a8g8/HQ==" spinCount="100000" sheet="1" objects="1" scenarios="1"/>
  <mergeCells count="1">
    <mergeCell ref="A1:B1"/>
  </mergeCells>
  <printOptions horizontalCentered="1"/>
  <pageMargins left="0.31496062992125984" right="0.31496062992125984" top="1.3385826771653544" bottom="0.74803149606299213" header="0.31496062992125984" footer="0.31496062992125984"/>
  <pageSetup fitToHeight="0" orientation="landscape" r:id="rId1"/>
  <headerFooter>
    <oddHeader>&amp;L&amp;G&amp;CPROCESO DE INSPECCIÓN, VIGILANCIA Y CONTROL
FORMATO INSTRUMENTO IV
CENTRO DE EMERGENCIA&amp;RINXX.IVC
Versión 1
XX/03/2026
Clasificación de la Información
CLASIFICADA</oddHeader>
    <oddFooter>&amp;C&amp;G</oddFooter>
  </headerFooter>
  <ignoredErrors>
    <ignoredError sqref="C11:C12"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14531-2742-4BB2-914C-1BB603266A99}">
  <sheetPr>
    <tabColor rgb="FFFFFF00"/>
    <pageSetUpPr fitToPage="1"/>
  </sheetPr>
  <dimension ref="A1:J77"/>
  <sheetViews>
    <sheetView zoomScaleNormal="100" zoomScaleSheetLayoutView="100" workbookViewId="0">
      <selection activeCell="J1" sqref="J1"/>
    </sheetView>
  </sheetViews>
  <sheetFormatPr baseColWidth="10" defaultColWidth="11.42578125" defaultRowHeight="15"/>
  <cols>
    <col min="1" max="1" width="15.42578125" style="156" customWidth="1"/>
    <col min="2" max="4" width="17.42578125" style="156" customWidth="1"/>
    <col min="5" max="5" width="15.42578125" style="156" customWidth="1"/>
    <col min="6" max="6" width="20.42578125" style="156" customWidth="1"/>
    <col min="7" max="7" width="16.42578125" style="156" customWidth="1"/>
    <col min="8" max="8" width="21" style="156" customWidth="1"/>
    <col min="9" max="9" width="36.42578125" style="156" customWidth="1"/>
    <col min="10" max="16384" width="11.42578125" style="156"/>
  </cols>
  <sheetData>
    <row r="1" spans="1:10" ht="15.75" thickBot="1">
      <c r="A1" s="519" t="s">
        <v>2446</v>
      </c>
      <c r="B1" s="520"/>
      <c r="C1" s="520"/>
      <c r="D1" s="520"/>
      <c r="E1" s="520"/>
      <c r="F1" s="520"/>
      <c r="G1" s="520"/>
      <c r="H1" s="520"/>
      <c r="I1" s="521"/>
      <c r="J1" s="366" t="s">
        <v>1985</v>
      </c>
    </row>
    <row r="2" spans="1:10">
      <c r="B2" s="176"/>
      <c r="C2" s="175"/>
      <c r="D2" s="175"/>
      <c r="E2" s="175"/>
      <c r="F2" s="175"/>
      <c r="G2" s="175"/>
      <c r="H2" s="175"/>
      <c r="I2" s="175"/>
      <c r="J2" s="367" t="s">
        <v>2005</v>
      </c>
    </row>
    <row r="3" spans="1:10" ht="45">
      <c r="A3" s="168" t="s">
        <v>2447</v>
      </c>
      <c r="B3" s="167" t="s">
        <v>2448</v>
      </c>
      <c r="C3" s="167" t="s">
        <v>2449</v>
      </c>
      <c r="D3" s="167" t="s">
        <v>2450</v>
      </c>
      <c r="E3" s="167" t="s">
        <v>2451</v>
      </c>
      <c r="F3" s="167" t="s">
        <v>2452</v>
      </c>
      <c r="G3" s="167" t="s">
        <v>2453</v>
      </c>
      <c r="H3" s="167" t="s">
        <v>2454</v>
      </c>
      <c r="I3" s="166" t="s">
        <v>2455</v>
      </c>
    </row>
    <row r="4" spans="1:10">
      <c r="A4" s="174"/>
      <c r="B4" s="143"/>
      <c r="C4" s="143"/>
      <c r="D4" s="164"/>
      <c r="E4" s="142"/>
      <c r="F4" s="172" t="str">
        <f>IFERROR(ROUNDDOWN((Tabla_Dormitorios[[#This Row],[Área (m²)]]/Tabla_Dormitorios[[#This Row],[Índice  (m²/persona)]]),0)," ")</f>
        <v xml:space="preserve"> </v>
      </c>
      <c r="G4" s="142"/>
      <c r="H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61"/>
    </row>
    <row r="5" spans="1:10">
      <c r="A5" s="174"/>
      <c r="B5" s="143"/>
      <c r="C5" s="143"/>
      <c r="D5" s="164"/>
      <c r="E5" s="142"/>
      <c r="F5" s="172" t="str">
        <f>IFERROR(ROUNDDOWN((Tabla_Dormitorios[[#This Row],[Área (m²)]]/Tabla_Dormitorios[[#This Row],[Índice  (m²/persona)]]),0)," ")</f>
        <v xml:space="preserve"> </v>
      </c>
      <c r="G5" s="142"/>
      <c r="H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61"/>
    </row>
    <row r="6" spans="1:10">
      <c r="A6" s="174"/>
      <c r="B6" s="143"/>
      <c r="C6" s="143"/>
      <c r="D6" s="164"/>
      <c r="E6" s="142"/>
      <c r="F6" s="172" t="str">
        <f>IFERROR(ROUNDDOWN((Tabla_Dormitorios[[#This Row],[Área (m²)]]/Tabla_Dormitorios[[#This Row],[Índice  (m²/persona)]]),0)," ")</f>
        <v xml:space="preserve"> </v>
      </c>
      <c r="G6" s="142"/>
      <c r="H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61"/>
    </row>
    <row r="7" spans="1:10">
      <c r="A7" s="174"/>
      <c r="B7" s="143"/>
      <c r="C7" s="143"/>
      <c r="D7" s="164"/>
      <c r="E7" s="142"/>
      <c r="F7" s="172" t="str">
        <f>IFERROR(ROUNDDOWN((Tabla_Dormitorios[[#This Row],[Área (m²)]]/Tabla_Dormitorios[[#This Row],[Índice  (m²/persona)]]),0)," ")</f>
        <v xml:space="preserve"> </v>
      </c>
      <c r="G7" s="142"/>
      <c r="H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61"/>
    </row>
    <row r="8" spans="1:10">
      <c r="A8" s="174"/>
      <c r="B8" s="143"/>
      <c r="C8" s="143"/>
      <c r="D8" s="164"/>
      <c r="E8" s="142"/>
      <c r="F8" s="172" t="str">
        <f>IFERROR(ROUNDDOWN((Tabla_Dormitorios[[#This Row],[Área (m²)]]/Tabla_Dormitorios[[#This Row],[Índice  (m²/persona)]]),0)," ")</f>
        <v xml:space="preserve"> </v>
      </c>
      <c r="G8" s="142"/>
      <c r="H8"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61"/>
    </row>
    <row r="9" spans="1:10">
      <c r="A9" s="174"/>
      <c r="B9" s="143"/>
      <c r="C9" s="143"/>
      <c r="D9" s="164"/>
      <c r="E9" s="142"/>
      <c r="F9" s="172" t="str">
        <f>IFERROR(ROUNDDOWN((Tabla_Dormitorios[[#This Row],[Área (m²)]]/Tabla_Dormitorios[[#This Row],[Índice  (m²/persona)]]),0)," ")</f>
        <v xml:space="preserve"> </v>
      </c>
      <c r="G9" s="142"/>
      <c r="H9"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61"/>
    </row>
    <row r="10" spans="1:10">
      <c r="A10" s="174"/>
      <c r="B10" s="143"/>
      <c r="C10" s="143"/>
      <c r="D10" s="164"/>
      <c r="E10" s="142"/>
      <c r="F10" s="172" t="str">
        <f>IFERROR(ROUNDDOWN((Tabla_Dormitorios[[#This Row],[Área (m²)]]/Tabla_Dormitorios[[#This Row],[Índice  (m²/persona)]]),0)," ")</f>
        <v xml:space="preserve"> </v>
      </c>
      <c r="G10" s="142"/>
      <c r="H10"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61"/>
    </row>
    <row r="11" spans="1:10">
      <c r="A11" s="174"/>
      <c r="B11" s="143"/>
      <c r="C11" s="143"/>
      <c r="D11" s="164"/>
      <c r="E11" s="142"/>
      <c r="F11" s="172" t="str">
        <f>IFERROR(ROUNDDOWN((Tabla_Dormitorios[[#This Row],[Área (m²)]]/Tabla_Dormitorios[[#This Row],[Índice  (m²/persona)]]),0)," ")</f>
        <v xml:space="preserve"> </v>
      </c>
      <c r="G11" s="142"/>
      <c r="H11"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61"/>
    </row>
    <row r="12" spans="1:10">
      <c r="A12" s="174"/>
      <c r="B12" s="143"/>
      <c r="C12" s="143"/>
      <c r="D12" s="164"/>
      <c r="E12" s="142"/>
      <c r="F12" s="172" t="str">
        <f>IFERROR(ROUNDDOWN((Tabla_Dormitorios[[#This Row],[Área (m²)]]/Tabla_Dormitorios[[#This Row],[Índice  (m²/persona)]]),0)," ")</f>
        <v xml:space="preserve"> </v>
      </c>
      <c r="G12" s="142"/>
      <c r="H12"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61"/>
    </row>
    <row r="13" spans="1:10">
      <c r="A13" s="174"/>
      <c r="B13" s="143"/>
      <c r="C13" s="143"/>
      <c r="D13" s="164"/>
      <c r="E13" s="142"/>
      <c r="F13" s="172" t="str">
        <f>IFERROR(ROUNDDOWN((Tabla_Dormitorios[[#This Row],[Área (m²)]]/Tabla_Dormitorios[[#This Row],[Índice  (m²/persona)]]),0)," ")</f>
        <v xml:space="preserve"> </v>
      </c>
      <c r="G13" s="142"/>
      <c r="H13"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61"/>
    </row>
    <row r="14" spans="1:10">
      <c r="A14" s="174"/>
      <c r="B14" s="143"/>
      <c r="C14" s="143"/>
      <c r="D14" s="164"/>
      <c r="E14" s="142"/>
      <c r="F14" s="172" t="str">
        <f>IFERROR(ROUNDDOWN((Tabla_Dormitorios[[#This Row],[Área (m²)]]/Tabla_Dormitorios[[#This Row],[Índice  (m²/persona)]]),0)," ")</f>
        <v xml:space="preserve"> </v>
      </c>
      <c r="G14" s="142"/>
      <c r="H1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61"/>
    </row>
    <row r="15" spans="1:10">
      <c r="A15" s="174"/>
      <c r="B15" s="143"/>
      <c r="C15" s="143"/>
      <c r="D15" s="164"/>
      <c r="E15" s="142"/>
      <c r="F15" s="172" t="str">
        <f>IFERROR(ROUNDDOWN((Tabla_Dormitorios[[#This Row],[Área (m²)]]/Tabla_Dormitorios[[#This Row],[Índice  (m²/persona)]]),0)," ")</f>
        <v xml:space="preserve"> </v>
      </c>
      <c r="G15" s="142"/>
      <c r="H1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61"/>
    </row>
    <row r="16" spans="1:10">
      <c r="A16" s="174"/>
      <c r="B16" s="143"/>
      <c r="C16" s="143"/>
      <c r="D16" s="164"/>
      <c r="E16" s="142"/>
      <c r="F16" s="172" t="str">
        <f>IFERROR(ROUNDDOWN((Tabla_Dormitorios[[#This Row],[Área (m²)]]/Tabla_Dormitorios[[#This Row],[Índice  (m²/persona)]]),0)," ")</f>
        <v xml:space="preserve"> </v>
      </c>
      <c r="G16" s="142"/>
      <c r="H1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61"/>
    </row>
    <row r="17" spans="1:9">
      <c r="A17" s="174"/>
      <c r="B17" s="143"/>
      <c r="C17" s="143"/>
      <c r="D17" s="164"/>
      <c r="E17" s="142"/>
      <c r="F17" s="172" t="str">
        <f>IFERROR(ROUNDDOWN((Tabla_Dormitorios[[#This Row],[Área (m²)]]/Tabla_Dormitorios[[#This Row],[Índice  (m²/persona)]]),0)," ")</f>
        <v xml:space="preserve"> </v>
      </c>
      <c r="G17" s="142"/>
      <c r="H1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61"/>
    </row>
    <row r="18" spans="1:9">
      <c r="A18" s="174"/>
      <c r="B18" s="143"/>
      <c r="C18" s="143"/>
      <c r="D18" s="164"/>
      <c r="E18" s="142"/>
      <c r="F18" s="172" t="str">
        <f>IFERROR(ROUNDDOWN((Tabla_Dormitorios[[#This Row],[Área (m²)]]/Tabla_Dormitorios[[#This Row],[Índice  (m²/persona)]]),0)," ")</f>
        <v xml:space="preserve"> </v>
      </c>
      <c r="G18" s="142"/>
      <c r="H18"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61"/>
    </row>
    <row r="19" spans="1:9">
      <c r="A19" s="174"/>
      <c r="B19" s="143"/>
      <c r="C19" s="143"/>
      <c r="D19" s="164"/>
      <c r="E19" s="142"/>
      <c r="F19" s="172" t="str">
        <f>IFERROR(ROUNDDOWN((Tabla_Dormitorios[[#This Row],[Área (m²)]]/Tabla_Dormitorios[[#This Row],[Índice  (m²/persona)]]),0)," ")</f>
        <v xml:space="preserve"> </v>
      </c>
      <c r="G19" s="142"/>
      <c r="H19"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61"/>
    </row>
    <row r="20" spans="1:9">
      <c r="A20" s="174"/>
      <c r="B20" s="143"/>
      <c r="C20" s="143"/>
      <c r="D20" s="164"/>
      <c r="E20" s="142"/>
      <c r="F20" s="172" t="str">
        <f>IFERROR(ROUNDDOWN((Tabla_Dormitorios[[#This Row],[Área (m²)]]/Tabla_Dormitorios[[#This Row],[Índice  (m²/persona)]]),0)," ")</f>
        <v xml:space="preserve"> </v>
      </c>
      <c r="G20" s="142"/>
      <c r="H20"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61"/>
    </row>
    <row r="21" spans="1:9">
      <c r="A21" s="174"/>
      <c r="B21" s="143"/>
      <c r="C21" s="143"/>
      <c r="D21" s="164"/>
      <c r="E21" s="142"/>
      <c r="F21" s="172" t="str">
        <f>IFERROR(ROUNDDOWN((Tabla_Dormitorios[[#This Row],[Área (m²)]]/Tabla_Dormitorios[[#This Row],[Índice  (m²/persona)]]),0)," ")</f>
        <v xml:space="preserve"> </v>
      </c>
      <c r="G21" s="142"/>
      <c r="H21"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61"/>
    </row>
    <row r="22" spans="1:9">
      <c r="A22" s="174"/>
      <c r="B22" s="143"/>
      <c r="C22" s="143"/>
      <c r="D22" s="164"/>
      <c r="E22" s="142"/>
      <c r="F22" s="172" t="str">
        <f>IFERROR(ROUNDDOWN((Tabla_Dormitorios[[#This Row],[Área (m²)]]/Tabla_Dormitorios[[#This Row],[Índice  (m²/persona)]]),0)," ")</f>
        <v xml:space="preserve"> </v>
      </c>
      <c r="G22" s="142"/>
      <c r="H22"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61"/>
    </row>
    <row r="23" spans="1:9">
      <c r="A23" s="174"/>
      <c r="B23" s="143"/>
      <c r="C23" s="143"/>
      <c r="D23" s="164"/>
      <c r="E23" s="142"/>
      <c r="F23" s="172" t="str">
        <f>IFERROR(ROUNDDOWN((Tabla_Dormitorios[[#This Row],[Área (m²)]]/Tabla_Dormitorios[[#This Row],[Índice  (m²/persona)]]),0)," ")</f>
        <v xml:space="preserve"> </v>
      </c>
      <c r="G23" s="142"/>
      <c r="H23"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61"/>
    </row>
    <row r="24" spans="1:9">
      <c r="A24" s="174"/>
      <c r="B24" s="143"/>
      <c r="C24" s="143"/>
      <c r="D24" s="164"/>
      <c r="E24" s="142"/>
      <c r="F24" s="172" t="str">
        <f>IFERROR(ROUNDDOWN((Tabla_Dormitorios[[#This Row],[Área (m²)]]/Tabla_Dormitorios[[#This Row],[Índice  (m²/persona)]]),0)," ")</f>
        <v xml:space="preserve"> </v>
      </c>
      <c r="G24" s="142"/>
      <c r="H2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61"/>
    </row>
    <row r="25" spans="1:9">
      <c r="A25" s="174"/>
      <c r="B25" s="143"/>
      <c r="C25" s="143"/>
      <c r="D25" s="164"/>
      <c r="E25" s="142"/>
      <c r="F25" s="172" t="str">
        <f>IFERROR(ROUNDDOWN((Tabla_Dormitorios[[#This Row],[Área (m²)]]/Tabla_Dormitorios[[#This Row],[Índice  (m²/persona)]]),0)," ")</f>
        <v xml:space="preserve"> </v>
      </c>
      <c r="G25" s="142"/>
      <c r="H2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61"/>
    </row>
    <row r="26" spans="1:9">
      <c r="A26" s="174"/>
      <c r="B26" s="143"/>
      <c r="C26" s="143"/>
      <c r="D26" s="164"/>
      <c r="E26" s="142"/>
      <c r="F26" s="172" t="str">
        <f>IFERROR(ROUNDDOWN((Tabla_Dormitorios[[#This Row],[Área (m²)]]/Tabla_Dormitorios[[#This Row],[Índice  (m²/persona)]]),0)," ")</f>
        <v xml:space="preserve"> </v>
      </c>
      <c r="G26" s="142"/>
      <c r="H2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61"/>
    </row>
    <row r="27" spans="1:9">
      <c r="A27" s="174"/>
      <c r="B27" s="143"/>
      <c r="C27" s="143"/>
      <c r="D27" s="164"/>
      <c r="E27" s="142"/>
      <c r="F27" s="172" t="str">
        <f>IFERROR(ROUNDDOWN((Tabla_Dormitorios[[#This Row],[Área (m²)]]/Tabla_Dormitorios[[#This Row],[Índice  (m²/persona)]]),0)," ")</f>
        <v xml:space="preserve"> </v>
      </c>
      <c r="G27" s="142"/>
      <c r="H2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61"/>
    </row>
    <row r="28" spans="1:9">
      <c r="A28" s="173"/>
      <c r="B28" s="158"/>
      <c r="C28" s="158"/>
      <c r="D28" s="164"/>
      <c r="E28" s="142"/>
      <c r="F28" s="256" t="str">
        <f>IFERROR(ROUNDDOWN((Tabla_Dormitorios[[#This Row],[Área (m²)]]/Tabla_Dormitorios[[#This Row],[Índice  (m²/persona)]]),0)," ")</f>
        <v xml:space="preserve"> </v>
      </c>
      <c r="G28" s="171"/>
      <c r="H28" s="170"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57"/>
    </row>
    <row r="29" spans="1:9" ht="15.75" thickBot="1"/>
    <row r="30" spans="1:9" ht="15.75" thickBot="1">
      <c r="A30" s="522" t="s">
        <v>2456</v>
      </c>
      <c r="B30" s="523"/>
      <c r="C30" s="523"/>
      <c r="D30" s="523"/>
      <c r="E30" s="523"/>
      <c r="F30" s="523"/>
      <c r="G30" s="523"/>
      <c r="H30" s="523"/>
      <c r="I30" s="524"/>
    </row>
    <row r="32" spans="1:9" s="169" customFormat="1" ht="45">
      <c r="A32" s="156"/>
      <c r="B32" s="156"/>
      <c r="C32" s="168" t="s">
        <v>2447</v>
      </c>
      <c r="D32" s="167" t="s">
        <v>2457</v>
      </c>
      <c r="E32" s="167" t="s">
        <v>2450</v>
      </c>
      <c r="F32" s="167" t="s">
        <v>2458</v>
      </c>
      <c r="G32" s="167" t="s">
        <v>2459</v>
      </c>
      <c r="H32" s="167" t="s">
        <v>2454</v>
      </c>
      <c r="I32" s="166" t="s">
        <v>2455</v>
      </c>
    </row>
    <row r="33" spans="3:9" ht="16.5">
      <c r="C33" s="165"/>
      <c r="D33" s="143"/>
      <c r="E33" s="164"/>
      <c r="F33" s="164"/>
      <c r="G33" s="163" t="str">
        <f>IFERROR(ROUNDDOWN((Tabla_Aulas[[#This Row],[Área (m²)]]/Tabla_Aulas[[#This Row],[Índice
(m²/persona)]]),0)," ")</f>
        <v xml:space="preserve"> </v>
      </c>
      <c r="H33" s="162"/>
      <c r="I33" s="161"/>
    </row>
    <row r="34" spans="3:9" ht="16.5">
      <c r="C34" s="165"/>
      <c r="D34" s="143"/>
      <c r="E34" s="164"/>
      <c r="F34" s="164"/>
      <c r="G34" s="163" t="str">
        <f>IFERROR(ROUNDDOWN((Tabla_Aulas[[#This Row],[Área (m²)]]/Tabla_Aulas[[#This Row],[Índice
(m²/persona)]]),0)," ")</f>
        <v xml:space="preserve"> </v>
      </c>
      <c r="H34" s="162"/>
      <c r="I34" s="161"/>
    </row>
    <row r="35" spans="3:9" ht="16.5">
      <c r="C35" s="165"/>
      <c r="D35" s="143"/>
      <c r="E35" s="164"/>
      <c r="F35" s="164"/>
      <c r="G35" s="163" t="str">
        <f>IFERROR(ROUNDDOWN((Tabla_Aulas[[#This Row],[Área (m²)]]/Tabla_Aulas[[#This Row],[Índice
(m²/persona)]]),0)," ")</f>
        <v xml:space="preserve"> </v>
      </c>
      <c r="H35" s="162"/>
      <c r="I35" s="161"/>
    </row>
    <row r="36" spans="3:9" ht="16.5">
      <c r="C36" s="165"/>
      <c r="D36" s="143"/>
      <c r="E36" s="164"/>
      <c r="F36" s="164"/>
      <c r="G36" s="163" t="str">
        <f>IFERROR(ROUNDDOWN((Tabla_Aulas[[#This Row],[Área (m²)]]/Tabla_Aulas[[#This Row],[Índice
(m²/persona)]]),0)," ")</f>
        <v xml:space="preserve"> </v>
      </c>
      <c r="H36" s="162"/>
      <c r="I36" s="161"/>
    </row>
    <row r="37" spans="3:9" ht="16.5">
      <c r="C37" s="165"/>
      <c r="D37" s="143"/>
      <c r="E37" s="164"/>
      <c r="F37" s="164"/>
      <c r="G37" s="163" t="str">
        <f>IFERROR(ROUNDDOWN((Tabla_Aulas[[#This Row],[Área (m²)]]/Tabla_Aulas[[#This Row],[Índice
(m²/persona)]]),0)," ")</f>
        <v xml:space="preserve"> </v>
      </c>
      <c r="H37" s="162"/>
      <c r="I37" s="161"/>
    </row>
    <row r="38" spans="3:9" ht="16.5">
      <c r="C38" s="165"/>
      <c r="D38" s="143"/>
      <c r="E38" s="164"/>
      <c r="F38" s="164"/>
      <c r="G38" s="163" t="str">
        <f>IFERROR(ROUNDDOWN((Tabla_Aulas[[#This Row],[Área (m²)]]/Tabla_Aulas[[#This Row],[Índice
(m²/persona)]]),0)," ")</f>
        <v xml:space="preserve"> </v>
      </c>
      <c r="H38" s="162"/>
      <c r="I38" s="161"/>
    </row>
    <row r="39" spans="3:9" ht="16.5">
      <c r="C39" s="165"/>
      <c r="D39" s="143"/>
      <c r="E39" s="164"/>
      <c r="F39" s="164"/>
      <c r="G39" s="163" t="str">
        <f>IFERROR(ROUNDDOWN((Tabla_Aulas[[#This Row],[Área (m²)]]/Tabla_Aulas[[#This Row],[Índice
(m²/persona)]]),0)," ")</f>
        <v xml:space="preserve"> </v>
      </c>
      <c r="H39" s="162"/>
      <c r="I39" s="161"/>
    </row>
    <row r="40" spans="3:9" ht="16.5">
      <c r="C40" s="165"/>
      <c r="D40" s="143"/>
      <c r="E40" s="164"/>
      <c r="F40" s="164"/>
      <c r="G40" s="163" t="str">
        <f>IFERROR(ROUNDDOWN((Tabla_Aulas[[#This Row],[Área (m²)]]/Tabla_Aulas[[#This Row],[Índice
(m²/persona)]]),0)," ")</f>
        <v xml:space="preserve"> </v>
      </c>
      <c r="H40" s="162"/>
      <c r="I40" s="161"/>
    </row>
    <row r="41" spans="3:9" ht="16.5">
      <c r="C41" s="165"/>
      <c r="D41" s="143"/>
      <c r="E41" s="164"/>
      <c r="F41" s="164"/>
      <c r="G41" s="163" t="str">
        <f>IFERROR(ROUNDDOWN((Tabla_Aulas[[#This Row],[Área (m²)]]/Tabla_Aulas[[#This Row],[Índice
(m²/persona)]]),0)," ")</f>
        <v xml:space="preserve"> </v>
      </c>
      <c r="H41" s="162"/>
      <c r="I41" s="161"/>
    </row>
    <row r="42" spans="3:9" ht="16.5">
      <c r="C42" s="165"/>
      <c r="D42" s="143"/>
      <c r="E42" s="164"/>
      <c r="F42" s="164"/>
      <c r="G42" s="163" t="str">
        <f>IFERROR(ROUNDDOWN((Tabla_Aulas[[#This Row],[Área (m²)]]/Tabla_Aulas[[#This Row],[Índice
(m²/persona)]]),0)," ")</f>
        <v xml:space="preserve"> </v>
      </c>
      <c r="H42" s="162"/>
      <c r="I42" s="161"/>
    </row>
    <row r="43" spans="3:9">
      <c r="C43" s="160"/>
      <c r="D43" s="158"/>
      <c r="E43" s="164"/>
      <c r="F43" s="164"/>
      <c r="G43" s="163" t="str">
        <f>IFERROR(ROUNDDOWN((Tabla_Aulas[[#This Row],[Área (m²)]]/Tabla_Aulas[[#This Row],[Índice
(m²/persona)]]),0)," ")</f>
        <v xml:space="preserve"> </v>
      </c>
      <c r="H43" s="158"/>
      <c r="I43" s="157"/>
    </row>
    <row r="44" spans="3:9">
      <c r="C44" s="160"/>
      <c r="D44" s="158"/>
      <c r="E44" s="164"/>
      <c r="F44" s="164"/>
      <c r="G44" s="163" t="str">
        <f>IFERROR(ROUNDDOWN((Tabla_Aulas[[#This Row],[Área (m²)]]/Tabla_Aulas[[#This Row],[Índice
(m²/persona)]]),0)," ")</f>
        <v xml:space="preserve"> </v>
      </c>
      <c r="H44" s="158"/>
      <c r="I44" s="157"/>
    </row>
    <row r="45" spans="3:9">
      <c r="C45" s="160"/>
      <c r="D45" s="158"/>
      <c r="E45" s="164"/>
      <c r="F45" s="164"/>
      <c r="G45" s="163" t="str">
        <f>IFERROR(ROUNDDOWN((Tabla_Aulas[[#This Row],[Área (m²)]]/Tabla_Aulas[[#This Row],[Índice
(m²/persona)]]),0)," ")</f>
        <v xml:space="preserve"> </v>
      </c>
      <c r="H45" s="158"/>
      <c r="I45" s="157"/>
    </row>
    <row r="46" spans="3:9">
      <c r="C46" s="160"/>
      <c r="D46" s="158"/>
      <c r="E46" s="164"/>
      <c r="F46" s="164"/>
      <c r="G46" s="163" t="str">
        <f>IFERROR(ROUNDDOWN((Tabla_Aulas[[#This Row],[Área (m²)]]/Tabla_Aulas[[#This Row],[Índice
(m²/persona)]]),0)," ")</f>
        <v xml:space="preserve"> </v>
      </c>
      <c r="H46" s="158"/>
      <c r="I46" s="157"/>
    </row>
    <row r="47" spans="3:9">
      <c r="C47" s="160"/>
      <c r="D47" s="158"/>
      <c r="E47" s="164"/>
      <c r="F47" s="164"/>
      <c r="G47" s="163" t="str">
        <f>IFERROR(ROUNDDOWN((Tabla_Aulas[[#This Row],[Área (m²)]]/Tabla_Aulas[[#This Row],[Índice
(m²/persona)]]),0)," ")</f>
        <v xml:space="preserve"> </v>
      </c>
      <c r="H47" s="158"/>
      <c r="I47" s="157"/>
    </row>
    <row r="48" spans="3:9">
      <c r="C48" s="160"/>
      <c r="D48" s="158"/>
      <c r="E48" s="164"/>
      <c r="F48" s="164"/>
      <c r="G48" s="163" t="str">
        <f>IFERROR(ROUNDDOWN((Tabla_Aulas[[#This Row],[Área (m²)]]/Tabla_Aulas[[#This Row],[Índice
(m²/persona)]]),0)," ")</f>
        <v xml:space="preserve"> </v>
      </c>
      <c r="H48" s="158"/>
      <c r="I48" s="157"/>
    </row>
    <row r="49" spans="1:9">
      <c r="C49" s="160"/>
      <c r="D49" s="158"/>
      <c r="E49" s="164"/>
      <c r="F49" s="164"/>
      <c r="G49" s="163" t="str">
        <f>IFERROR(ROUNDDOWN((Tabla_Aulas[[#This Row],[Área (m²)]]/Tabla_Aulas[[#This Row],[Índice
(m²/persona)]]),0)," ")</f>
        <v xml:space="preserve"> </v>
      </c>
      <c r="H49" s="158"/>
      <c r="I49" s="157"/>
    </row>
    <row r="50" spans="1:9">
      <c r="C50" s="160"/>
      <c r="D50" s="158"/>
      <c r="E50" s="164"/>
      <c r="F50" s="164"/>
      <c r="G50" s="163" t="str">
        <f>IFERROR(ROUNDDOWN((Tabla_Aulas[[#This Row],[Área (m²)]]/Tabla_Aulas[[#This Row],[Índice
(m²/persona)]]),0)," ")</f>
        <v xml:space="preserve"> </v>
      </c>
      <c r="H50" s="158"/>
      <c r="I50" s="157"/>
    </row>
    <row r="51" spans="1:9">
      <c r="C51" s="160"/>
      <c r="D51" s="158"/>
      <c r="E51" s="164"/>
      <c r="F51" s="164"/>
      <c r="G51" s="163" t="str">
        <f>IFERROR(ROUNDDOWN((Tabla_Aulas[[#This Row],[Área (m²)]]/Tabla_Aulas[[#This Row],[Índice
(m²/persona)]]),0)," ")</f>
        <v xml:space="preserve"> </v>
      </c>
      <c r="H51" s="158"/>
      <c r="I51" s="157"/>
    </row>
    <row r="52" spans="1:9">
      <c r="C52" s="160"/>
      <c r="D52" s="158"/>
      <c r="E52" s="164"/>
      <c r="F52" s="164"/>
      <c r="G52" s="257" t="str">
        <f>IFERROR(ROUNDDOWN((Tabla_Aulas[[#This Row],[Área (m²)]]/Tabla_Aulas[[#This Row],[Índice
(m²/persona)]]),0)," ")</f>
        <v xml:space="preserve"> </v>
      </c>
      <c r="H52" s="158"/>
      <c r="I52" s="157"/>
    </row>
    <row r="54" spans="1:9" ht="15.75" thickBot="1"/>
    <row r="55" spans="1:9" ht="15.75" thickBot="1">
      <c r="A55" s="522" t="s">
        <v>2460</v>
      </c>
      <c r="B55" s="523"/>
      <c r="C55" s="523"/>
      <c r="D55" s="523"/>
      <c r="E55" s="523"/>
      <c r="F55" s="523"/>
      <c r="G55" s="523"/>
      <c r="H55" s="523"/>
      <c r="I55" s="524"/>
    </row>
    <row r="57" spans="1:9" ht="45">
      <c r="C57" s="168" t="s">
        <v>2447</v>
      </c>
      <c r="D57" s="167" t="s">
        <v>2461</v>
      </c>
      <c r="E57" s="167" t="s">
        <v>2450</v>
      </c>
      <c r="F57" s="167" t="s">
        <v>2458</v>
      </c>
      <c r="G57" s="167" t="s">
        <v>2459</v>
      </c>
      <c r="H57" s="167" t="s">
        <v>2454</v>
      </c>
      <c r="I57" s="166" t="s">
        <v>2455</v>
      </c>
    </row>
    <row r="58" spans="1:9" ht="16.5">
      <c r="C58" s="165"/>
      <c r="D58" s="143"/>
      <c r="E58" s="164"/>
      <c r="F58" s="164"/>
      <c r="G58" s="163" t="str">
        <f>IFERROR(ROUNDDOWN((Tabla_Talleres[[#This Row],[Área (m²)]]/Tabla_Talleres[[#This Row],[Índice
(m²/persona)]]),0)," ")</f>
        <v xml:space="preserve"> </v>
      </c>
      <c r="H58" s="162" t="s">
        <v>2462</v>
      </c>
      <c r="I58" s="161"/>
    </row>
    <row r="59" spans="1:9" ht="16.5">
      <c r="C59" s="165"/>
      <c r="D59" s="143"/>
      <c r="E59" s="164"/>
      <c r="F59" s="164"/>
      <c r="G59" s="163" t="str">
        <f>IFERROR(ROUNDDOWN((Tabla_Talleres[[#This Row],[Área (m²)]]/Tabla_Talleres[[#This Row],[Índice
(m²/persona)]]),0)," ")</f>
        <v xml:space="preserve"> </v>
      </c>
      <c r="H59" s="162" t="s">
        <v>2462</v>
      </c>
      <c r="I59" s="161"/>
    </row>
    <row r="60" spans="1:9" ht="16.5">
      <c r="C60" s="165"/>
      <c r="D60" s="143"/>
      <c r="E60" s="164"/>
      <c r="F60" s="164"/>
      <c r="G60" s="163" t="str">
        <f>IFERROR(ROUNDDOWN((Tabla_Talleres[[#This Row],[Área (m²)]]/Tabla_Talleres[[#This Row],[Índice
(m²/persona)]]),0)," ")</f>
        <v xml:space="preserve"> </v>
      </c>
      <c r="H60" s="162" t="s">
        <v>2462</v>
      </c>
      <c r="I60" s="161"/>
    </row>
    <row r="61" spans="1:9" ht="16.5">
      <c r="C61" s="165"/>
      <c r="D61" s="143"/>
      <c r="E61" s="164"/>
      <c r="F61" s="164"/>
      <c r="G61" s="163" t="str">
        <f>IFERROR(ROUNDDOWN((Tabla_Talleres[[#This Row],[Área (m²)]]/Tabla_Talleres[[#This Row],[Índice
(m²/persona)]]),0)," ")</f>
        <v xml:space="preserve"> </v>
      </c>
      <c r="H61" s="162" t="s">
        <v>2462</v>
      </c>
      <c r="I61" s="161"/>
    </row>
    <row r="62" spans="1:9" ht="16.5">
      <c r="C62" s="165"/>
      <c r="D62" s="143"/>
      <c r="E62" s="164"/>
      <c r="F62" s="164"/>
      <c r="G62" s="163" t="str">
        <f>IFERROR(ROUNDDOWN((Tabla_Talleres[[#This Row],[Área (m²)]]/Tabla_Talleres[[#This Row],[Índice
(m²/persona)]]),0)," ")</f>
        <v xml:space="preserve"> </v>
      </c>
      <c r="H62" s="162" t="s">
        <v>2462</v>
      </c>
      <c r="I62" s="161"/>
    </row>
    <row r="63" spans="1:9" ht="16.5">
      <c r="C63" s="165"/>
      <c r="D63" s="143"/>
      <c r="E63" s="164"/>
      <c r="F63" s="164"/>
      <c r="G63" s="163" t="str">
        <f>IFERROR(ROUNDDOWN((Tabla_Talleres[[#This Row],[Área (m²)]]/Tabla_Talleres[[#This Row],[Índice
(m²/persona)]]),0)," ")</f>
        <v xml:space="preserve"> </v>
      </c>
      <c r="H63" s="162" t="s">
        <v>2462</v>
      </c>
      <c r="I63" s="161"/>
    </row>
    <row r="64" spans="1:9" ht="16.5">
      <c r="C64" s="165"/>
      <c r="D64" s="143"/>
      <c r="E64" s="164"/>
      <c r="F64" s="164"/>
      <c r="G64" s="163" t="str">
        <f>IFERROR(ROUNDDOWN((Tabla_Talleres[[#This Row],[Área (m²)]]/Tabla_Talleres[[#This Row],[Índice
(m²/persona)]]),0)," ")</f>
        <v xml:space="preserve"> </v>
      </c>
      <c r="H64" s="162" t="s">
        <v>2462</v>
      </c>
      <c r="I64" s="161"/>
    </row>
    <row r="65" spans="1:9" ht="16.5">
      <c r="C65" s="165"/>
      <c r="D65" s="143"/>
      <c r="E65" s="164"/>
      <c r="F65" s="164"/>
      <c r="G65" s="163" t="str">
        <f>IFERROR(ROUNDDOWN((Tabla_Talleres[[#This Row],[Área (m²)]]/Tabla_Talleres[[#This Row],[Índice
(m²/persona)]]),0)," ")</f>
        <v xml:space="preserve"> </v>
      </c>
      <c r="H65" s="162" t="s">
        <v>2462</v>
      </c>
      <c r="I65" s="161"/>
    </row>
    <row r="66" spans="1:9" ht="16.5">
      <c r="C66" s="165"/>
      <c r="D66" s="143"/>
      <c r="E66" s="164"/>
      <c r="F66" s="164"/>
      <c r="G66" s="163" t="str">
        <f>IFERROR(ROUNDDOWN((Tabla_Talleres[[#This Row],[Área (m²)]]/Tabla_Talleres[[#This Row],[Índice
(m²/persona)]]),0)," ")</f>
        <v xml:space="preserve"> </v>
      </c>
      <c r="H66" s="162" t="s">
        <v>2462</v>
      </c>
      <c r="I66" s="161"/>
    </row>
    <row r="67" spans="1:9" ht="16.5">
      <c r="C67" s="165"/>
      <c r="D67" s="143"/>
      <c r="E67" s="164"/>
      <c r="F67" s="164"/>
      <c r="G67" s="163" t="str">
        <f>IFERROR(ROUNDDOWN((Tabla_Talleres[[#This Row],[Área (m²)]]/Tabla_Talleres[[#This Row],[Índice
(m²/persona)]]),0)," ")</f>
        <v xml:space="preserve"> </v>
      </c>
      <c r="H67" s="162" t="s">
        <v>2462</v>
      </c>
      <c r="I67" s="161"/>
    </row>
    <row r="68" spans="1:9" ht="16.5">
      <c r="C68" s="160"/>
      <c r="D68" s="158"/>
      <c r="E68" s="164"/>
      <c r="F68" s="164"/>
      <c r="G68" s="159" t="str">
        <f>IFERROR(ROUNDDOWN((Tabla_Talleres[[#This Row],[Área (m²)]]/Tabla_Talleres[[#This Row],[Índice
(m²/persona)]]),0)," ")</f>
        <v xml:space="preserve"> </v>
      </c>
      <c r="H68" s="162" t="s">
        <v>2462</v>
      </c>
      <c r="I68" s="157"/>
    </row>
    <row r="69" spans="1:9" ht="16.5">
      <c r="C69" s="160"/>
      <c r="D69" s="158"/>
      <c r="E69" s="164"/>
      <c r="F69" s="164"/>
      <c r="G69" s="159" t="str">
        <f>IFERROR(ROUNDDOWN((Tabla_Talleres[[#This Row],[Área (m²)]]/Tabla_Talleres[[#This Row],[Índice
(m²/persona)]]),0)," ")</f>
        <v xml:space="preserve"> </v>
      </c>
      <c r="H69" s="162" t="s">
        <v>2462</v>
      </c>
      <c r="I69" s="157"/>
    </row>
    <row r="70" spans="1:9" ht="16.5">
      <c r="C70" s="160"/>
      <c r="D70" s="158"/>
      <c r="E70" s="164"/>
      <c r="F70" s="164"/>
      <c r="G70" s="159" t="str">
        <f>IFERROR(ROUNDDOWN((Tabla_Talleres[[#This Row],[Área (m²)]]/Tabla_Talleres[[#This Row],[Índice
(m²/persona)]]),0)," ")</f>
        <v xml:space="preserve"> </v>
      </c>
      <c r="H70" s="162" t="s">
        <v>2462</v>
      </c>
      <c r="I70" s="157"/>
    </row>
    <row r="71" spans="1:9" ht="16.5">
      <c r="C71" s="160"/>
      <c r="D71" s="158"/>
      <c r="E71" s="164"/>
      <c r="F71" s="164"/>
      <c r="G71" s="159" t="str">
        <f>IFERROR(ROUNDDOWN((Tabla_Talleres[[#This Row],[Área (m²)]]/Tabla_Talleres[[#This Row],[Índice
(m²/persona)]]),0)," ")</f>
        <v xml:space="preserve"> </v>
      </c>
      <c r="H71" s="162" t="s">
        <v>2462</v>
      </c>
      <c r="I71" s="157"/>
    </row>
    <row r="72" spans="1:9" ht="16.5">
      <c r="C72" s="160"/>
      <c r="D72" s="158"/>
      <c r="E72" s="164"/>
      <c r="F72" s="164"/>
      <c r="G72" s="159" t="str">
        <f>IFERROR(ROUNDDOWN((Tabla_Talleres[[#This Row],[Área (m²)]]/Tabla_Talleres[[#This Row],[Índice
(m²/persona)]]),0)," ")</f>
        <v xml:space="preserve"> </v>
      </c>
      <c r="H72" s="258" t="s">
        <v>2462</v>
      </c>
      <c r="I72" s="157"/>
    </row>
    <row r="77" spans="1:9">
      <c r="A77" s="156" t="s">
        <v>2463</v>
      </c>
    </row>
  </sheetData>
  <sheetProtection algorithmName="SHA-512" hashValue="fL4qP9u5VgeQwHUcNdSvS49Hw+I/vStO/Sm0weMsNhPX0so0R7AwK5Q5bRp7ZEKahlhg+kYq7fZ71J+ma49XCg==" saltValue="cPmw7Upp8TelfzuiwjYY7w==" spinCount="100000" sheet="1" formatRows="0"/>
  <mergeCells count="3">
    <mergeCell ref="A1:I1"/>
    <mergeCell ref="A30:I30"/>
    <mergeCell ref="A55:I55"/>
  </mergeCells>
  <conditionalFormatting sqref="H4:H28">
    <cfRule type="cellIs" dxfId="5" priority="3" operator="equal">
      <formula>"No Cumple"</formula>
    </cfRule>
    <cfRule type="cellIs" dxfId="4" priority="4" operator="equal">
      <formula>"CUMPLE"</formula>
    </cfRule>
  </conditionalFormatting>
  <conditionalFormatting sqref="H33:H52">
    <cfRule type="containsText" dxfId="3" priority="2" operator="containsText" text="No Cumple">
      <formula>NOT(ISERROR(SEARCH("No Cumple",H33)))</formula>
    </cfRule>
  </conditionalFormatting>
  <conditionalFormatting sqref="H58:H72">
    <cfRule type="containsText" dxfId="2" priority="1" operator="containsText" text="No Cumple">
      <formula>NOT(ISERROR(SEARCH("No Cumple",H58)))</formula>
    </cfRule>
  </conditionalFormatting>
  <conditionalFormatting sqref="J2">
    <cfRule type="cellIs" dxfId="1" priority="5" operator="equal">
      <formula>"No Cumple"</formula>
    </cfRule>
    <cfRule type="cellIs" dxfId="0" priority="6" operator="equal">
      <formula>"CUMPLE"</formula>
    </cfRule>
  </conditionalFormatting>
  <dataValidations count="6">
    <dataValidation type="whole" operator="greaterThanOrEqual" allowBlank="1" showInputMessage="1" showErrorMessage="1" errorTitle="ERROR DE DIGITACIÓN !" error="Asegurese de digitar únicamente números ENTEROS POSITIVOS._x000a__x000a_No se aceptan números decimales ni cadenas de texto." sqref="G4" xr:uid="{C06D3224-D933-4FA4-87AB-8D89BB3CEDE6}">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33:E52 D4:D28 E58:E72" xr:uid="{1F40F383-423B-4A33-A0EB-6D4F2370AC0D}">
      <formula1>0</formula1>
    </dataValidation>
    <dataValidation type="list" allowBlank="1" showInputMessage="1" showErrorMessage="1" sqref="F58:F72" xr:uid="{EA984188-A670-4431-9448-F550D8431268}">
      <formula1>"2,30,2,50"</formula1>
    </dataValidation>
    <dataValidation type="list" allowBlank="1" showInputMessage="1" showErrorMessage="1" sqref="F33:F52" xr:uid="{86525EA7-81D7-41B5-980B-840E7180757C}">
      <formula1>"1,50,1,80"</formula1>
    </dataValidation>
    <dataValidation type="list" allowBlank="1" showInputMessage="1" showErrorMessage="1" sqref="E4:E28" xr:uid="{91946F4E-EEFD-4F82-B7F3-BA359BB17669}">
      <formula1>"3,4"</formula1>
    </dataValidation>
    <dataValidation type="list" allowBlank="1" showInputMessage="1" showErrorMessage="1" sqref="H33:H52 H58:H72" xr:uid="{CCDB1CCD-43C4-4795-96B9-F12221FBFC3B}">
      <formula1>"CUMPLE,NO CUMPLE,NO APLICA"</formula1>
    </dataValidation>
  </dataValidations>
  <hyperlinks>
    <hyperlink ref="J1" location="PORTADA!A1" display="Portada" xr:uid="{CADBB77F-A8A6-4EB1-8763-C5D3A5D11C70}"/>
    <hyperlink ref="J2" location="'2. Ambientes Adecuados y Seguro'!A1" display="Click" xr:uid="{3441BB16-8433-4FC8-BE22-7413AFB68EBC}"/>
  </hyperlink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&amp;L&amp;G&amp;CPROCESO DE INSPECCIÓN, VIGILANCIA Y CONTROL
INSTRUMENTO DE VERIFICACIÓN  DE LAS CONDICIONES  DE PRESTACIÓN DEL SERVICIO
CENTRO DE EMERGENCIA&amp;RINXX.IVC
Versión 1
XX/03/2026
Clasificación de la Información
CLASIFICADA</oddHeader>
    <oddFooter>&amp;C&amp;G</oddFooter>
  </headerFooter>
  <legacyDrawingHF r:id="rId2"/>
  <tableParts count="3">
    <tablePart r:id="rId3"/>
    <tablePart r:id="rId4"/>
    <tablePart r:id="rId5"/>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5"/>
  <sheetViews>
    <sheetView topLeftCell="A34" zoomScaleNormal="100" zoomScalePageLayoutView="80" workbookViewId="0">
      <selection activeCell="C59" sqref="C59"/>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5" customFormat="1">
      <c r="A1" s="32"/>
      <c r="B1" s="32"/>
      <c r="C1" s="32"/>
      <c r="D1" s="32"/>
    </row>
    <row r="2" spans="1:9" ht="30" customHeight="1">
      <c r="A2" s="32"/>
      <c r="B2" s="88" t="s">
        <v>2464</v>
      </c>
      <c r="C2" s="87" t="s">
        <v>1663</v>
      </c>
      <c r="D2" s="87" t="s">
        <v>1664</v>
      </c>
      <c r="E2" s="87" t="s">
        <v>1665</v>
      </c>
      <c r="F2" s="87" t="s">
        <v>2465</v>
      </c>
      <c r="G2" s="87" t="s">
        <v>1667</v>
      </c>
    </row>
    <row r="3" spans="1:9" s="14" customFormat="1">
      <c r="A3" s="32"/>
      <c r="B3" s="90" t="s">
        <v>1668</v>
      </c>
      <c r="C3" s="91" t="str" cm="1">
        <f t="array" ref="C3">_xlfn._xlws.FILTER('2. Ambientes Adecuados y Seguro'!B3:F108,'2. Ambientes Adecuados y Seguro'!D3:D108="NO CUMPLE CONDICIÓN","")</f>
        <v/>
      </c>
      <c r="D3" s="10"/>
      <c r="E3" s="91"/>
      <c r="F3" s="10"/>
      <c r="G3" s="10"/>
      <c r="H3" s="10" t="str">
        <f>CONCATENATE("No ",D3)</f>
        <v xml:space="preserve">No </v>
      </c>
      <c r="I3" s="14" t="s">
        <v>2466</v>
      </c>
    </row>
    <row r="4" spans="1:9">
      <c r="A4" s="32"/>
      <c r="B4" s="90" t="s">
        <v>1673</v>
      </c>
      <c r="C4" s="91"/>
      <c r="D4" s="10"/>
      <c r="E4" s="91"/>
      <c r="F4" s="10"/>
      <c r="G4" s="10"/>
      <c r="H4" s="10" t="str">
        <f t="shared" ref="H4:H64" si="0">CONCATENATE("No ",D4)</f>
        <v xml:space="preserve">No </v>
      </c>
      <c r="I4" s="14" t="s">
        <v>2466</v>
      </c>
    </row>
    <row r="5" spans="1:9">
      <c r="A5" s="32"/>
      <c r="B5" s="90" t="s">
        <v>1677</v>
      </c>
      <c r="C5" s="91"/>
      <c r="D5" s="10"/>
      <c r="E5" s="91"/>
      <c r="F5" s="10"/>
      <c r="G5" s="10"/>
      <c r="H5" s="10" t="str">
        <f t="shared" si="0"/>
        <v xml:space="preserve">No </v>
      </c>
      <c r="I5" s="14" t="s">
        <v>2466</v>
      </c>
    </row>
    <row r="6" spans="1:9">
      <c r="A6" s="32"/>
      <c r="B6" s="90" t="s">
        <v>1681</v>
      </c>
      <c r="C6" s="91"/>
      <c r="D6" s="10"/>
      <c r="E6" s="91"/>
      <c r="F6" s="10"/>
      <c r="G6" s="10"/>
      <c r="H6" s="10" t="str">
        <f t="shared" si="0"/>
        <v xml:space="preserve">No </v>
      </c>
      <c r="I6" s="14" t="s">
        <v>2466</v>
      </c>
    </row>
    <row r="7" spans="1:9">
      <c r="A7" s="32"/>
      <c r="B7" s="90" t="s">
        <v>1685</v>
      </c>
      <c r="C7" s="91"/>
      <c r="D7" s="10"/>
      <c r="E7" s="91"/>
      <c r="F7" s="10"/>
      <c r="G7" s="10"/>
      <c r="H7" s="10" t="str">
        <f t="shared" si="0"/>
        <v xml:space="preserve">No </v>
      </c>
      <c r="I7" s="14" t="s">
        <v>2466</v>
      </c>
    </row>
    <row r="8" spans="1:9">
      <c r="A8" s="32"/>
      <c r="B8" s="90" t="s">
        <v>1707</v>
      </c>
      <c r="C8" s="91"/>
      <c r="D8" s="10"/>
      <c r="E8" s="91"/>
      <c r="F8" s="10"/>
      <c r="G8" s="10"/>
      <c r="H8" s="10" t="str">
        <f t="shared" si="0"/>
        <v xml:space="preserve">No </v>
      </c>
      <c r="I8" s="14" t="s">
        <v>2466</v>
      </c>
    </row>
    <row r="9" spans="1:9">
      <c r="A9" s="32"/>
      <c r="B9" s="90" t="s">
        <v>1707</v>
      </c>
      <c r="C9" s="91"/>
      <c r="D9" s="10"/>
      <c r="E9" s="91"/>
      <c r="F9" s="10"/>
      <c r="G9" s="10"/>
      <c r="H9" s="10" t="str">
        <f t="shared" si="0"/>
        <v xml:space="preserve">No </v>
      </c>
      <c r="I9" s="14" t="s">
        <v>2466</v>
      </c>
    </row>
    <row r="10" spans="1:9">
      <c r="A10" s="32"/>
      <c r="B10" s="90" t="s">
        <v>1707</v>
      </c>
      <c r="C10" s="91"/>
      <c r="D10" s="10"/>
      <c r="E10" s="91"/>
      <c r="F10" s="10"/>
      <c r="G10" s="10"/>
      <c r="H10" s="10" t="str">
        <f t="shared" si="0"/>
        <v xml:space="preserve">No </v>
      </c>
      <c r="I10" s="14" t="s">
        <v>2466</v>
      </c>
    </row>
    <row r="11" spans="1:9">
      <c r="A11" s="32"/>
      <c r="B11" s="90" t="s">
        <v>1759</v>
      </c>
      <c r="C11" s="91"/>
      <c r="D11" s="10"/>
      <c r="E11" s="91"/>
      <c r="F11" s="10"/>
      <c r="G11" s="10"/>
      <c r="H11" s="10" t="str">
        <f t="shared" si="0"/>
        <v xml:space="preserve">No </v>
      </c>
      <c r="I11" s="14" t="s">
        <v>2466</v>
      </c>
    </row>
    <row r="12" spans="1:9">
      <c r="B12" s="90" t="s">
        <v>1764</v>
      </c>
      <c r="D12" s="10"/>
      <c r="F12" s="177"/>
      <c r="G12" s="11"/>
      <c r="H12" s="10" t="str">
        <f t="shared" si="0"/>
        <v xml:space="preserve">No </v>
      </c>
      <c r="I12" s="14" t="s">
        <v>2466</v>
      </c>
    </row>
    <row r="13" spans="1:9">
      <c r="B13" s="90" t="s">
        <v>1764</v>
      </c>
      <c r="D13" s="10"/>
      <c r="F13" s="177"/>
      <c r="G13" s="11"/>
      <c r="H13" s="10" t="str">
        <f t="shared" si="0"/>
        <v xml:space="preserve">No </v>
      </c>
      <c r="I13" s="14" t="s">
        <v>2466</v>
      </c>
    </row>
    <row r="14" spans="1:9">
      <c r="B14" s="90" t="s">
        <v>1764</v>
      </c>
      <c r="D14" s="10"/>
      <c r="F14" s="177"/>
      <c r="G14" s="11"/>
      <c r="H14" s="10" t="str">
        <f t="shared" si="0"/>
        <v xml:space="preserve">No </v>
      </c>
      <c r="I14" s="14" t="s">
        <v>2466</v>
      </c>
    </row>
    <row r="15" spans="1:9">
      <c r="B15" s="90" t="s">
        <v>1764</v>
      </c>
      <c r="D15" s="10"/>
      <c r="F15" s="177"/>
      <c r="G15" s="11"/>
      <c r="H15" s="10" t="str">
        <f t="shared" si="0"/>
        <v xml:space="preserve">No </v>
      </c>
      <c r="I15" s="14" t="s">
        <v>2466</v>
      </c>
    </row>
    <row r="16" spans="1:9" ht="65.25" customHeight="1">
      <c r="B16" s="90" t="s">
        <v>2467</v>
      </c>
      <c r="C16" s="91" t="str" cm="1">
        <f t="array" ref="C16">_xlfn._xlws.FILTER('3. Alimentacion y Nutrición '!B3:F74,'3. Alimentacion y Nutrición '!D3:D74="NO CUMPLE CONDICIÓN","")</f>
        <v/>
      </c>
      <c r="D16" s="10"/>
      <c r="E16" s="92"/>
      <c r="F16" s="5"/>
      <c r="G16" s="5"/>
      <c r="H16" s="10" t="str">
        <f t="shared" si="0"/>
        <v xml:space="preserve">No </v>
      </c>
      <c r="I16" s="14" t="s">
        <v>2468</v>
      </c>
    </row>
    <row r="17" spans="2:26">
      <c r="B17" s="90" t="s">
        <v>2469</v>
      </c>
      <c r="C17" s="91"/>
      <c r="D17" s="10"/>
      <c r="E17" s="92"/>
      <c r="F17" s="5"/>
      <c r="G17" s="5"/>
      <c r="H17" s="10" t="str">
        <f t="shared" si="0"/>
        <v xml:space="preserve">No </v>
      </c>
      <c r="I17" s="14" t="s">
        <v>2468</v>
      </c>
    </row>
    <row r="18" spans="2:26">
      <c r="B18" s="90" t="s">
        <v>2470</v>
      </c>
      <c r="C18" s="91"/>
      <c r="D18" s="10"/>
      <c r="E18" s="92"/>
      <c r="F18" s="5"/>
      <c r="G18" s="5"/>
      <c r="H18" s="10" t="str">
        <f t="shared" si="0"/>
        <v xml:space="preserve">No </v>
      </c>
      <c r="I18" s="14" t="s">
        <v>2468</v>
      </c>
    </row>
    <row r="19" spans="2:26">
      <c r="B19" s="90" t="s">
        <v>2471</v>
      </c>
      <c r="C19" s="91"/>
      <c r="D19" s="10"/>
      <c r="E19" s="92"/>
      <c r="F19" s="5"/>
      <c r="G19" s="5"/>
      <c r="H19" s="10" t="str">
        <f t="shared" si="0"/>
        <v xml:space="preserve">No </v>
      </c>
      <c r="I19" s="14" t="s">
        <v>2468</v>
      </c>
    </row>
    <row r="20" spans="2:26">
      <c r="B20" s="90" t="s">
        <v>2472</v>
      </c>
      <c r="D20" s="10"/>
      <c r="F20" s="177"/>
      <c r="G20" s="11"/>
      <c r="H20" s="10" t="str">
        <f t="shared" si="0"/>
        <v xml:space="preserve">No </v>
      </c>
      <c r="I20" s="14" t="s">
        <v>2468</v>
      </c>
    </row>
    <row r="21" spans="2:26">
      <c r="B21" s="90" t="s">
        <v>2473</v>
      </c>
      <c r="D21" s="10"/>
      <c r="F21" s="177"/>
      <c r="G21" s="11"/>
      <c r="H21" s="10" t="str">
        <f t="shared" si="0"/>
        <v xml:space="preserve">No </v>
      </c>
      <c r="I21" s="14" t="s">
        <v>2468</v>
      </c>
    </row>
    <row r="22" spans="2:26">
      <c r="B22" s="90" t="s">
        <v>2474</v>
      </c>
      <c r="D22" s="10"/>
      <c r="F22" s="177"/>
      <c r="G22" s="11"/>
      <c r="H22" s="10" t="str">
        <f t="shared" si="0"/>
        <v xml:space="preserve">No </v>
      </c>
      <c r="I22" s="14" t="s">
        <v>2468</v>
      </c>
    </row>
    <row r="23" spans="2:26">
      <c r="B23" s="90" t="s">
        <v>2475</v>
      </c>
      <c r="D23" s="10"/>
      <c r="F23" s="177"/>
      <c r="G23" s="11"/>
      <c r="H23" s="10" t="str">
        <f t="shared" si="0"/>
        <v xml:space="preserve">No </v>
      </c>
      <c r="I23" s="14" t="s">
        <v>2468</v>
      </c>
    </row>
    <row r="24" spans="2:26">
      <c r="B24" s="90" t="s">
        <v>2476</v>
      </c>
      <c r="D24" s="10"/>
      <c r="F24" s="177"/>
      <c r="G24" s="11"/>
      <c r="H24" s="10" t="str">
        <f t="shared" si="0"/>
        <v xml:space="preserve">No </v>
      </c>
      <c r="I24" s="14" t="s">
        <v>2468</v>
      </c>
    </row>
    <row r="25" spans="2:26">
      <c r="B25" s="90" t="s">
        <v>2477</v>
      </c>
      <c r="D25" s="10"/>
      <c r="F25" s="177"/>
      <c r="G25" s="11"/>
      <c r="H25" s="10" t="str">
        <f t="shared" si="0"/>
        <v xml:space="preserve">No </v>
      </c>
      <c r="I25" s="14" t="s">
        <v>2468</v>
      </c>
    </row>
    <row r="26" spans="2:26">
      <c r="B26" s="90" t="s">
        <v>2478</v>
      </c>
      <c r="D26" s="10"/>
      <c r="F26" s="177"/>
      <c r="G26" s="11"/>
      <c r="H26" s="10" t="str">
        <f t="shared" si="0"/>
        <v xml:space="preserve">No </v>
      </c>
      <c r="I26" s="14" t="s">
        <v>2468</v>
      </c>
    </row>
    <row r="27" spans="2:26">
      <c r="B27" s="90" t="s">
        <v>2479</v>
      </c>
      <c r="D27" s="10"/>
      <c r="F27" s="177"/>
      <c r="G27" s="11"/>
      <c r="H27" s="10" t="str">
        <f t="shared" si="0"/>
        <v xml:space="preserve">No </v>
      </c>
      <c r="I27" s="14" t="s">
        <v>2468</v>
      </c>
    </row>
    <row r="28" spans="2:26">
      <c r="B28" s="90" t="s">
        <v>2480</v>
      </c>
      <c r="D28" s="10"/>
      <c r="F28" s="177"/>
      <c r="G28" s="11"/>
      <c r="H28" s="10" t="str">
        <f t="shared" si="0"/>
        <v xml:space="preserve">No </v>
      </c>
      <c r="I28" s="14" t="s">
        <v>2468</v>
      </c>
    </row>
    <row r="29" spans="2:26">
      <c r="B29" s="90" t="s">
        <v>2481</v>
      </c>
      <c r="C29" s="92" t="str" cm="1">
        <f t="array" ref="C29">_xlfn._xlws.FILTER('4. Modelo de Atencion '!B3:F19,'4. Modelo de Atencion '!D3:D19="NO CUMPLE CONDICIÓN","")</f>
        <v/>
      </c>
      <c r="D29" s="10"/>
      <c r="E29" s="92"/>
      <c r="F29" s="5"/>
      <c r="G29" s="11"/>
      <c r="H29" s="10" t="str">
        <f t="shared" si="0"/>
        <v xml:space="preserve">No </v>
      </c>
      <c r="I29" s="14" t="s">
        <v>2482</v>
      </c>
    </row>
    <row r="30" spans="2:26">
      <c r="B30" s="90" t="s">
        <v>2483</v>
      </c>
      <c r="D30" s="10"/>
      <c r="F30" s="177"/>
      <c r="G30" s="11"/>
      <c r="H30" s="10" t="str">
        <f t="shared" si="0"/>
        <v xml:space="preserve">No </v>
      </c>
      <c r="I30" s="14" t="s">
        <v>2482</v>
      </c>
    </row>
    <row r="31" spans="2:26" ht="38.25" customHeight="1">
      <c r="B31" s="90" t="s">
        <v>2484</v>
      </c>
      <c r="C31" s="92" t="str" cm="1">
        <f t="array" ref="C31">_xlfn._xlws.FILTER('5. Situaciones de riesgo'!B3:F110,'5. Situaciones de riesgo'!D3:D110="NO CUMPLE CONDICIÓN","")</f>
        <v/>
      </c>
      <c r="D31" s="10"/>
      <c r="E31" s="92"/>
      <c r="F31" s="5"/>
      <c r="G31" s="5"/>
      <c r="H31" s="10" t="str">
        <f t="shared" si="0"/>
        <v xml:space="preserve">No </v>
      </c>
      <c r="I31" s="90" t="s">
        <v>2767</v>
      </c>
      <c r="J31" s="89"/>
      <c r="K31" s="89"/>
      <c r="L31" s="89"/>
      <c r="M31" s="89"/>
      <c r="N31" s="89"/>
      <c r="O31" s="89"/>
      <c r="P31" s="89"/>
      <c r="Q31" s="89"/>
      <c r="R31" s="89"/>
      <c r="S31" s="89"/>
      <c r="T31" s="89"/>
      <c r="U31" s="89"/>
      <c r="V31" s="89"/>
      <c r="W31" s="89"/>
      <c r="X31" s="89"/>
      <c r="Y31" s="89"/>
      <c r="Z31" s="89"/>
    </row>
    <row r="32" spans="2:26">
      <c r="B32" s="90" t="s">
        <v>2485</v>
      </c>
      <c r="C32" s="92"/>
      <c r="D32" s="10"/>
      <c r="E32" s="92"/>
      <c r="F32" s="5"/>
      <c r="G32" s="5"/>
      <c r="H32" s="10" t="str">
        <f t="shared" si="0"/>
        <v xml:space="preserve">No </v>
      </c>
      <c r="I32" s="90" t="s">
        <v>2767</v>
      </c>
      <c r="J32" s="89"/>
      <c r="K32" s="89"/>
      <c r="L32" s="89"/>
      <c r="M32" s="89"/>
      <c r="N32" s="89"/>
      <c r="O32" s="89"/>
      <c r="P32" s="89"/>
      <c r="Q32" s="89"/>
      <c r="R32" s="89"/>
      <c r="S32" s="89"/>
      <c r="T32" s="89"/>
      <c r="U32" s="89"/>
      <c r="V32" s="89"/>
      <c r="W32" s="89"/>
      <c r="X32" s="89"/>
      <c r="Y32" s="89"/>
      <c r="Z32" s="89"/>
    </row>
    <row r="33" spans="2:26">
      <c r="B33" s="90" t="s">
        <v>2486</v>
      </c>
      <c r="C33" s="92"/>
      <c r="D33" s="10"/>
      <c r="E33" s="92"/>
      <c r="F33" s="5"/>
      <c r="G33" s="5"/>
      <c r="H33" s="10" t="str">
        <f t="shared" si="0"/>
        <v xml:space="preserve">No </v>
      </c>
      <c r="I33" s="90" t="s">
        <v>2767</v>
      </c>
      <c r="J33" s="89"/>
      <c r="K33" s="89"/>
      <c r="L33" s="89"/>
      <c r="M33" s="89"/>
      <c r="N33" s="89"/>
      <c r="O33" s="89"/>
      <c r="P33" s="89"/>
      <c r="Q33" s="89"/>
      <c r="R33" s="89"/>
      <c r="S33" s="89"/>
      <c r="T33" s="89"/>
      <c r="U33" s="89"/>
      <c r="V33" s="89"/>
      <c r="W33" s="89"/>
      <c r="X33" s="89"/>
      <c r="Y33" s="89"/>
      <c r="Z33" s="89"/>
    </row>
    <row r="34" spans="2:26">
      <c r="B34" s="90" t="s">
        <v>2487</v>
      </c>
      <c r="C34" s="92"/>
      <c r="D34" s="10"/>
      <c r="E34" s="92"/>
      <c r="F34" s="5"/>
      <c r="G34" s="5"/>
      <c r="H34" s="10" t="str">
        <f t="shared" si="0"/>
        <v xml:space="preserve">No </v>
      </c>
      <c r="I34" s="90" t="s">
        <v>2767</v>
      </c>
      <c r="J34" s="89"/>
      <c r="K34" s="89"/>
      <c r="L34" s="89"/>
      <c r="M34" s="89"/>
      <c r="N34" s="89"/>
      <c r="O34" s="89"/>
      <c r="P34" s="89"/>
      <c r="Q34" s="89"/>
      <c r="R34" s="89"/>
      <c r="S34" s="89"/>
      <c r="T34" s="89"/>
      <c r="U34" s="89"/>
      <c r="V34" s="89"/>
      <c r="W34" s="89"/>
      <c r="X34" s="89"/>
      <c r="Y34" s="89"/>
      <c r="Z34" s="89"/>
    </row>
    <row r="35" spans="2:26">
      <c r="B35" s="90" t="s">
        <v>2488</v>
      </c>
      <c r="C35" s="92"/>
      <c r="D35" s="10"/>
      <c r="E35" s="92"/>
      <c r="F35" s="5"/>
      <c r="G35" s="5"/>
      <c r="H35" s="10" t="str">
        <f t="shared" si="0"/>
        <v xml:space="preserve">No </v>
      </c>
      <c r="I35" s="90" t="s">
        <v>2767</v>
      </c>
      <c r="J35" s="89"/>
      <c r="K35" s="89"/>
      <c r="L35" s="89"/>
      <c r="M35" s="89"/>
      <c r="N35" s="89"/>
      <c r="O35" s="89"/>
      <c r="P35" s="89"/>
      <c r="Q35" s="89"/>
      <c r="R35" s="89"/>
      <c r="S35" s="89"/>
      <c r="T35" s="89"/>
      <c r="U35" s="89"/>
      <c r="V35" s="89"/>
      <c r="W35" s="89"/>
      <c r="X35" s="89"/>
      <c r="Y35" s="89"/>
      <c r="Z35" s="89"/>
    </row>
    <row r="36" spans="2:26">
      <c r="B36" s="90" t="s">
        <v>2488</v>
      </c>
      <c r="C36" s="92"/>
      <c r="D36" s="10"/>
      <c r="E36" s="92"/>
      <c r="F36" s="5"/>
      <c r="G36" s="5"/>
      <c r="H36" s="10" t="str">
        <f t="shared" si="0"/>
        <v xml:space="preserve">No </v>
      </c>
      <c r="I36" s="90" t="s">
        <v>2767</v>
      </c>
      <c r="J36" s="89"/>
      <c r="K36" s="89"/>
      <c r="L36" s="89"/>
      <c r="M36" s="89"/>
      <c r="N36" s="89"/>
      <c r="O36" s="89"/>
      <c r="P36" s="89"/>
      <c r="Q36" s="89"/>
      <c r="R36" s="89"/>
      <c r="S36" s="89"/>
      <c r="T36" s="89"/>
      <c r="U36" s="89"/>
      <c r="V36" s="89"/>
      <c r="W36" s="89"/>
      <c r="X36" s="89"/>
      <c r="Y36" s="89"/>
      <c r="Z36" s="89"/>
    </row>
    <row r="37" spans="2:26">
      <c r="B37" s="90" t="s">
        <v>2489</v>
      </c>
      <c r="C37" s="92"/>
      <c r="D37" s="10"/>
      <c r="E37" s="92"/>
      <c r="F37" s="5"/>
      <c r="G37" s="5"/>
      <c r="H37" s="10" t="str">
        <f t="shared" si="0"/>
        <v xml:space="preserve">No </v>
      </c>
      <c r="I37" s="90" t="s">
        <v>2767</v>
      </c>
      <c r="J37" s="89"/>
      <c r="K37" s="89"/>
      <c r="L37" s="89"/>
      <c r="M37" s="89"/>
      <c r="N37" s="89"/>
      <c r="O37" s="89"/>
      <c r="P37" s="89"/>
      <c r="Q37" s="89"/>
      <c r="R37" s="89"/>
      <c r="S37" s="89"/>
      <c r="T37" s="89"/>
      <c r="U37" s="89"/>
      <c r="V37" s="89"/>
      <c r="W37" s="89"/>
      <c r="X37" s="89"/>
      <c r="Y37" s="89"/>
      <c r="Z37" s="89"/>
    </row>
    <row r="38" spans="2:26">
      <c r="B38" s="90" t="s">
        <v>2636</v>
      </c>
      <c r="C38" s="92"/>
      <c r="D38" s="10"/>
      <c r="E38" s="92"/>
      <c r="F38" s="5"/>
      <c r="G38" s="5"/>
      <c r="H38" s="10" t="str">
        <f t="shared" si="0"/>
        <v xml:space="preserve">No </v>
      </c>
      <c r="I38" s="90" t="s">
        <v>2767</v>
      </c>
      <c r="J38" s="89"/>
      <c r="K38" s="89"/>
      <c r="L38" s="89"/>
      <c r="M38" s="89"/>
      <c r="N38" s="89"/>
      <c r="O38" s="89"/>
      <c r="P38" s="89"/>
      <c r="Q38" s="89"/>
      <c r="R38" s="89"/>
      <c r="S38" s="89"/>
      <c r="T38" s="89"/>
      <c r="U38" s="89"/>
      <c r="V38" s="89"/>
      <c r="W38" s="89"/>
      <c r="X38" s="89"/>
      <c r="Y38" s="89"/>
      <c r="Z38" s="89"/>
    </row>
    <row r="39" spans="2:26">
      <c r="B39" s="90" t="s">
        <v>2638</v>
      </c>
      <c r="C39" s="92"/>
      <c r="D39" s="10"/>
      <c r="E39" s="92"/>
      <c r="F39" s="5"/>
      <c r="G39" s="5"/>
      <c r="H39" s="10" t="str">
        <f t="shared" si="0"/>
        <v xml:space="preserve">No </v>
      </c>
      <c r="I39" s="90" t="s">
        <v>2767</v>
      </c>
      <c r="J39" s="89"/>
      <c r="K39" s="89"/>
      <c r="L39" s="89"/>
      <c r="M39" s="89"/>
      <c r="N39" s="89"/>
      <c r="O39" s="89"/>
      <c r="P39" s="89"/>
      <c r="Q39" s="89"/>
      <c r="R39" s="89"/>
      <c r="S39" s="89"/>
      <c r="T39" s="89"/>
      <c r="U39" s="89"/>
      <c r="V39" s="89"/>
      <c r="W39" s="89"/>
      <c r="X39" s="89"/>
      <c r="Y39" s="89"/>
      <c r="Z39" s="89"/>
    </row>
    <row r="40" spans="2:26">
      <c r="B40" s="90" t="s">
        <v>2648</v>
      </c>
      <c r="C40" s="92"/>
      <c r="D40" s="10"/>
      <c r="E40" s="92"/>
      <c r="F40" s="5"/>
      <c r="G40" s="5"/>
      <c r="H40" s="10" t="str">
        <f t="shared" si="0"/>
        <v xml:space="preserve">No </v>
      </c>
      <c r="I40" s="90" t="s">
        <v>2767</v>
      </c>
      <c r="J40" s="89"/>
      <c r="K40" s="89"/>
      <c r="L40" s="89"/>
      <c r="M40" s="89"/>
      <c r="N40" s="89"/>
      <c r="O40" s="89"/>
      <c r="P40" s="89"/>
      <c r="Q40" s="89"/>
      <c r="R40" s="89"/>
      <c r="S40" s="89"/>
      <c r="T40" s="89"/>
      <c r="U40" s="89"/>
      <c r="V40" s="89"/>
      <c r="W40" s="89"/>
      <c r="X40" s="89"/>
      <c r="Y40" s="89"/>
      <c r="Z40" s="89"/>
    </row>
    <row r="41" spans="2:26">
      <c r="B41" s="90" t="s">
        <v>2656</v>
      </c>
      <c r="C41" s="92"/>
      <c r="D41" s="10"/>
      <c r="E41" s="92"/>
      <c r="F41" s="5"/>
      <c r="G41" s="5"/>
      <c r="H41" s="10" t="str">
        <f t="shared" si="0"/>
        <v xml:space="preserve">No </v>
      </c>
      <c r="I41" s="90" t="s">
        <v>2767</v>
      </c>
      <c r="J41" s="89"/>
      <c r="K41" s="89"/>
      <c r="L41" s="89"/>
      <c r="M41" s="89"/>
      <c r="N41" s="89"/>
      <c r="O41" s="89"/>
      <c r="P41" s="89"/>
      <c r="Q41" s="89"/>
      <c r="R41" s="89"/>
      <c r="S41" s="89"/>
      <c r="T41" s="89"/>
      <c r="U41" s="89"/>
      <c r="V41" s="89"/>
      <c r="W41" s="89"/>
      <c r="X41" s="89"/>
      <c r="Y41" s="89"/>
      <c r="Z41" s="89"/>
    </row>
    <row r="42" spans="2:26">
      <c r="B42" s="90" t="s">
        <v>2663</v>
      </c>
      <c r="C42" s="92"/>
      <c r="D42" s="10"/>
      <c r="E42" s="92"/>
      <c r="F42" s="5"/>
      <c r="G42" s="5"/>
      <c r="H42" s="10" t="str">
        <f t="shared" si="0"/>
        <v xml:space="preserve">No </v>
      </c>
      <c r="I42" s="90" t="s">
        <v>2767</v>
      </c>
      <c r="J42" s="89"/>
      <c r="K42" s="89"/>
      <c r="L42" s="89"/>
      <c r="M42" s="89"/>
      <c r="N42" s="89"/>
      <c r="O42" s="89"/>
      <c r="P42" s="89"/>
      <c r="Q42" s="89"/>
      <c r="R42" s="89"/>
      <c r="S42" s="89"/>
      <c r="T42" s="89"/>
      <c r="U42" s="89"/>
      <c r="V42" s="89"/>
      <c r="W42" s="89"/>
      <c r="X42" s="89"/>
      <c r="Y42" s="89"/>
      <c r="Z42" s="89"/>
    </row>
    <row r="43" spans="2:26">
      <c r="B43" s="90" t="s">
        <v>2670</v>
      </c>
      <c r="C43" s="92"/>
      <c r="D43" s="10"/>
      <c r="E43" s="92"/>
      <c r="F43" s="5"/>
      <c r="G43" s="5"/>
      <c r="H43" s="10" t="str">
        <f t="shared" si="0"/>
        <v xml:space="preserve">No </v>
      </c>
      <c r="I43" s="90" t="s">
        <v>2767</v>
      </c>
      <c r="J43" s="89"/>
      <c r="K43" s="89"/>
      <c r="L43" s="89"/>
      <c r="M43" s="89"/>
      <c r="N43" s="89"/>
      <c r="O43" s="89"/>
      <c r="P43" s="89"/>
      <c r="Q43" s="89"/>
      <c r="R43" s="89"/>
      <c r="S43" s="89"/>
      <c r="T43" s="89"/>
      <c r="U43" s="89"/>
      <c r="V43" s="89"/>
      <c r="W43" s="89"/>
      <c r="X43" s="89"/>
      <c r="Y43" s="89"/>
      <c r="Z43" s="89"/>
    </row>
    <row r="44" spans="2:26">
      <c r="B44" s="90" t="s">
        <v>2490</v>
      </c>
      <c r="C44" s="92" t="str" cm="1">
        <f t="array" ref="C44">_xlfn._xlws.FILTER('6. Código de Etica'!B3:F34,'6. Código de Etica'!D3:D34="NO CUMPLE CONDICIÓN","")</f>
        <v/>
      </c>
      <c r="D44" s="10"/>
      <c r="E44" s="92"/>
      <c r="F44" s="5"/>
      <c r="G44" s="5"/>
      <c r="H44" s="10" t="str">
        <f t="shared" si="0"/>
        <v xml:space="preserve">No </v>
      </c>
      <c r="I44" s="90" t="s">
        <v>2763</v>
      </c>
      <c r="J44" s="89"/>
      <c r="K44" s="89"/>
      <c r="L44" s="89"/>
      <c r="M44" s="89"/>
      <c r="N44" s="89"/>
      <c r="O44" s="89"/>
      <c r="P44" s="89"/>
      <c r="Q44" s="89"/>
      <c r="R44" s="89"/>
      <c r="S44" s="89"/>
      <c r="T44" s="89"/>
      <c r="U44" s="89"/>
      <c r="V44" s="89"/>
      <c r="W44" s="89"/>
      <c r="X44" s="89"/>
      <c r="Y44" s="89"/>
      <c r="Z44" s="89"/>
    </row>
    <row r="45" spans="2:26">
      <c r="B45" s="90" t="s">
        <v>2490</v>
      </c>
      <c r="C45" s="92"/>
      <c r="D45" s="10"/>
      <c r="E45" s="92"/>
      <c r="F45" s="5"/>
      <c r="G45" s="5"/>
      <c r="H45" s="10" t="str">
        <f t="shared" si="0"/>
        <v xml:space="preserve">No </v>
      </c>
      <c r="I45" s="90" t="s">
        <v>2763</v>
      </c>
      <c r="J45" s="89"/>
      <c r="K45" s="89"/>
      <c r="L45" s="89"/>
      <c r="M45" s="89"/>
      <c r="N45" s="89"/>
      <c r="O45" s="89"/>
      <c r="P45" s="89"/>
      <c r="Q45" s="89"/>
      <c r="R45" s="89"/>
      <c r="S45" s="89"/>
      <c r="T45" s="89"/>
      <c r="U45" s="89"/>
      <c r="V45" s="89"/>
      <c r="W45" s="89"/>
      <c r="X45" s="89"/>
      <c r="Y45" s="89"/>
      <c r="Z45" s="89"/>
    </row>
    <row r="46" spans="2:26">
      <c r="B46" s="90" t="s">
        <v>2490</v>
      </c>
      <c r="C46" s="92"/>
      <c r="D46" s="10"/>
      <c r="E46" s="92"/>
      <c r="F46" s="5"/>
      <c r="G46" s="5"/>
      <c r="H46" s="10" t="str">
        <f t="shared" si="0"/>
        <v xml:space="preserve">No </v>
      </c>
      <c r="I46" s="90" t="s">
        <v>2763</v>
      </c>
      <c r="J46" s="89"/>
      <c r="K46" s="89"/>
      <c r="L46" s="89"/>
      <c r="M46" s="89"/>
      <c r="N46" s="89"/>
      <c r="O46" s="89"/>
      <c r="P46" s="89"/>
      <c r="Q46" s="89"/>
      <c r="R46" s="89"/>
      <c r="S46" s="89"/>
      <c r="T46" s="89"/>
      <c r="U46" s="89"/>
      <c r="V46" s="89"/>
      <c r="W46" s="89"/>
      <c r="X46" s="89"/>
      <c r="Y46" s="89"/>
      <c r="Z46" s="89"/>
    </row>
    <row r="47" spans="2:26">
      <c r="B47" s="90" t="s">
        <v>2491</v>
      </c>
      <c r="C47" s="92" t="str" cm="1">
        <f t="array" ref="C47">_xlfn._xlws.FILTER('7. Talento Humano'!B3:F19,'7. Talento Humano'!D3:D19="NO CUMPLE CONDICIÓN","")</f>
        <v/>
      </c>
      <c r="D47" s="10"/>
      <c r="E47" s="92"/>
      <c r="F47" s="5"/>
      <c r="G47" s="5"/>
      <c r="H47" s="10" t="str">
        <f t="shared" si="0"/>
        <v xml:space="preserve">No </v>
      </c>
      <c r="I47" s="90" t="s">
        <v>2768</v>
      </c>
    </row>
    <row r="48" spans="2:26">
      <c r="B48" s="90" t="s">
        <v>2492</v>
      </c>
      <c r="H48" s="10" t="str">
        <f t="shared" si="0"/>
        <v xml:space="preserve">No </v>
      </c>
      <c r="I48" s="90" t="s">
        <v>2768</v>
      </c>
    </row>
    <row r="49" spans="2:9">
      <c r="B49" s="90" t="s">
        <v>2493</v>
      </c>
      <c r="H49" s="10" t="str">
        <f t="shared" si="0"/>
        <v xml:space="preserve">No </v>
      </c>
      <c r="I49" s="90" t="s">
        <v>2768</v>
      </c>
    </row>
    <row r="50" spans="2:9">
      <c r="B50" s="90" t="s">
        <v>2494</v>
      </c>
      <c r="H50" s="10" t="str">
        <f t="shared" si="0"/>
        <v xml:space="preserve">No </v>
      </c>
      <c r="I50" s="90" t="s">
        <v>2768</v>
      </c>
    </row>
    <row r="51" spans="2:9">
      <c r="B51" s="90" t="s">
        <v>2495</v>
      </c>
      <c r="H51" s="10" t="str">
        <f t="shared" si="0"/>
        <v xml:space="preserve">No </v>
      </c>
      <c r="I51" s="90" t="s">
        <v>2768</v>
      </c>
    </row>
    <row r="52" spans="2:9">
      <c r="B52" s="90" t="s">
        <v>2772</v>
      </c>
      <c r="C52" s="92" t="str" cm="1">
        <f t="array" ref="C52">_xlfn._xlws.FILTER('8. Financiero'!B3:F13,'8. Financiero'!D3:D13="NO CUMPLE CONDICIÓN","")</f>
        <v/>
      </c>
      <c r="H52" s="10" t="str">
        <f t="shared" si="0"/>
        <v xml:space="preserve">No </v>
      </c>
      <c r="I52" s="90" t="s">
        <v>2764</v>
      </c>
    </row>
    <row r="53" spans="2:9">
      <c r="B53" s="90" t="s">
        <v>2773</v>
      </c>
      <c r="C53" s="92"/>
      <c r="H53" s="10" t="str">
        <f t="shared" si="0"/>
        <v xml:space="preserve">No </v>
      </c>
      <c r="I53" s="90" t="s">
        <v>2764</v>
      </c>
    </row>
    <row r="54" spans="2:9">
      <c r="B54" s="90" t="s">
        <v>2775</v>
      </c>
      <c r="C54" s="92" t="str" cm="1">
        <f t="array" ref="C54">_xlfn._xlws.FILTER('9. Dotacion'!B3:F20,'9. Dotacion'!D3:D20="NO CUMPLE CONDICIÓN","")</f>
        <v/>
      </c>
      <c r="H54" s="10" t="str">
        <f t="shared" si="0"/>
        <v xml:space="preserve">No </v>
      </c>
      <c r="I54" s="90" t="s">
        <v>2774</v>
      </c>
    </row>
    <row r="55" spans="2:9">
      <c r="B55" s="90" t="s">
        <v>2776</v>
      </c>
      <c r="C55" s="92"/>
      <c r="H55" s="10" t="str">
        <f t="shared" si="0"/>
        <v xml:space="preserve">No </v>
      </c>
      <c r="I55" s="90" t="s">
        <v>2774</v>
      </c>
    </row>
    <row r="56" spans="2:9">
      <c r="B56" s="90" t="s">
        <v>2777</v>
      </c>
      <c r="C56" s="92"/>
      <c r="H56" s="10" t="str">
        <f t="shared" si="0"/>
        <v xml:space="preserve">No </v>
      </c>
      <c r="I56" s="90" t="s">
        <v>2774</v>
      </c>
    </row>
    <row r="57" spans="2:9">
      <c r="B57" s="90" t="s">
        <v>2778</v>
      </c>
      <c r="C57" s="92"/>
      <c r="H57" s="10" t="str">
        <f t="shared" si="0"/>
        <v xml:space="preserve">No </v>
      </c>
      <c r="I57" s="90" t="s">
        <v>2774</v>
      </c>
    </row>
    <row r="58" spans="2:9">
      <c r="B58" s="90" t="s">
        <v>2779</v>
      </c>
      <c r="C58" s="92"/>
      <c r="H58" s="10" t="str">
        <f t="shared" si="0"/>
        <v xml:space="preserve">No </v>
      </c>
      <c r="I58" s="90" t="s">
        <v>2774</v>
      </c>
    </row>
    <row r="59" spans="2:9">
      <c r="B59" s="90" t="s">
        <v>2801</v>
      </c>
      <c r="C59" s="92" t="str" cm="1">
        <f t="array" ref="C59">_xlfn._xlws.FILTER('Anexo 1. Discapacidad'!B3:F23,'Anexo 1. Discapacidad'!D3:D23="NO CUMPLE CONDICIÓN","")</f>
        <v/>
      </c>
      <c r="H59" s="10" t="str">
        <f t="shared" si="0"/>
        <v xml:space="preserve">No </v>
      </c>
      <c r="I59" s="90" t="s">
        <v>2766</v>
      </c>
    </row>
    <row r="60" spans="2:9">
      <c r="B60" s="90" t="s">
        <v>2801</v>
      </c>
      <c r="C60" s="92"/>
      <c r="H60" s="10" t="str">
        <f t="shared" ref="H60" si="1">CONCATENATE("No ",D60)</f>
        <v xml:space="preserve">No </v>
      </c>
      <c r="I60" s="90" t="s">
        <v>2766</v>
      </c>
    </row>
    <row r="61" spans="2:9">
      <c r="B61" s="90" t="s">
        <v>2800</v>
      </c>
      <c r="C61" s="92"/>
      <c r="H61" s="10" t="str">
        <f t="shared" si="0"/>
        <v xml:space="preserve">No </v>
      </c>
      <c r="I61" s="90" t="s">
        <v>2766</v>
      </c>
    </row>
    <row r="62" spans="2:9">
      <c r="B62" s="90" t="s">
        <v>2802</v>
      </c>
      <c r="C62" s="92"/>
      <c r="H62" s="10" t="str">
        <f t="shared" si="0"/>
        <v xml:space="preserve">No </v>
      </c>
      <c r="I62" s="90" t="s">
        <v>2766</v>
      </c>
    </row>
    <row r="63" spans="2:9">
      <c r="B63" s="90" t="s">
        <v>2803</v>
      </c>
      <c r="C63" s="92"/>
      <c r="H63" s="10" t="str">
        <f t="shared" si="0"/>
        <v xml:space="preserve">No </v>
      </c>
      <c r="I63" s="90" t="s">
        <v>2766</v>
      </c>
    </row>
    <row r="64" spans="2:9">
      <c r="B64" s="90" t="s">
        <v>2804</v>
      </c>
      <c r="C64" s="92"/>
      <c r="H64" s="10" t="str">
        <f t="shared" si="0"/>
        <v xml:space="preserve">No </v>
      </c>
      <c r="I64" s="90" t="s">
        <v>2766</v>
      </c>
    </row>
    <row r="65" spans="2:9">
      <c r="B65" s="90"/>
      <c r="H65" s="10"/>
      <c r="I65" s="90"/>
    </row>
    <row r="66" spans="2:9">
      <c r="B66" s="90"/>
      <c r="H66" s="10"/>
      <c r="I66" s="90"/>
    </row>
    <row r="67" spans="2:9">
      <c r="B67" s="90"/>
      <c r="H67" s="10"/>
      <c r="I67" s="90"/>
    </row>
    <row r="68" spans="2:9">
      <c r="B68" s="90"/>
      <c r="H68" s="10"/>
      <c r="I68" s="90"/>
    </row>
    <row r="69" spans="2:9">
      <c r="B69" s="90"/>
      <c r="H69" s="10"/>
      <c r="I69" s="90"/>
    </row>
    <row r="70" spans="2:9">
      <c r="B70" s="90"/>
      <c r="H70" s="10"/>
      <c r="I70" s="90"/>
    </row>
    <row r="71" spans="2:9">
      <c r="B71" s="90"/>
      <c r="H71" s="10"/>
      <c r="I71" s="90"/>
    </row>
    <row r="72" spans="2:9">
      <c r="B72" s="90"/>
      <c r="H72" s="10"/>
      <c r="I72" s="90"/>
    </row>
    <row r="73" spans="2:9">
      <c r="B73" s="90"/>
      <c r="H73" s="10"/>
      <c r="I73" s="90"/>
    </row>
    <row r="74" spans="2:9">
      <c r="I74" s="90"/>
    </row>
    <row r="75" spans="2:9">
      <c r="I75" s="90"/>
    </row>
  </sheetData>
  <phoneticPr fontId="34"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activeCell="D7" sqref="D7"/>
    </sheetView>
  </sheetViews>
  <sheetFormatPr baseColWidth="10" defaultColWidth="11.42578125" defaultRowHeight="15.75"/>
  <cols>
    <col min="1" max="1" width="11.140625" style="191"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462" t="s">
        <v>2497</v>
      </c>
      <c r="B1" s="463"/>
      <c r="C1" s="463"/>
      <c r="D1" s="463"/>
      <c r="E1" s="463"/>
      <c r="F1" s="463"/>
      <c r="G1" s="464"/>
    </row>
    <row r="2" spans="1:7" ht="45.75" thickBot="1">
      <c r="A2" s="188" t="s">
        <v>2498</v>
      </c>
      <c r="B2" s="93" t="s">
        <v>1664</v>
      </c>
      <c r="C2" s="93" t="s">
        <v>1665</v>
      </c>
      <c r="D2" s="93" t="s">
        <v>1666</v>
      </c>
      <c r="E2" s="93" t="s">
        <v>1667</v>
      </c>
      <c r="F2" s="93" t="s">
        <v>2499</v>
      </c>
      <c r="G2" s="94" t="s">
        <v>2496</v>
      </c>
    </row>
    <row r="3" spans="1:7" ht="27">
      <c r="A3" s="189" t="str" cm="1">
        <f t="array" ref="A3">_xlfn._xlws.FILTER(TEMP!C3:I64,TEMP!E3:E64="NO CUMPLE CONDICIÓN","")</f>
        <v/>
      </c>
      <c r="B3" s="178"/>
      <c r="C3" s="179"/>
      <c r="D3" s="182"/>
      <c r="E3" s="192"/>
      <c r="F3" s="183"/>
      <c r="G3" s="184"/>
    </row>
    <row r="4" spans="1:7" ht="27">
      <c r="A4" s="190"/>
      <c r="B4" s="180"/>
      <c r="C4" s="181"/>
      <c r="D4" s="185"/>
      <c r="E4" s="193"/>
      <c r="F4" s="186"/>
      <c r="G4" s="187"/>
    </row>
    <row r="5" spans="1:7" ht="44.1" customHeight="1">
      <c r="A5" s="190"/>
      <c r="B5" s="180"/>
      <c r="C5" s="181"/>
      <c r="D5" s="185"/>
      <c r="E5" s="193"/>
      <c r="F5" s="186"/>
      <c r="G5" s="187"/>
    </row>
    <row r="6" spans="1:7" ht="50.1" customHeight="1">
      <c r="A6" s="190"/>
      <c r="B6" s="180"/>
      <c r="C6" s="181"/>
      <c r="D6" s="185"/>
      <c r="E6" s="193"/>
      <c r="F6" s="186"/>
      <c r="G6" s="187"/>
    </row>
    <row r="7" spans="1:7" ht="50.1" customHeight="1">
      <c r="A7" s="190"/>
      <c r="B7" s="180"/>
      <c r="C7" s="181"/>
      <c r="D7" s="185"/>
      <c r="E7" s="193"/>
      <c r="F7" s="186"/>
      <c r="G7" s="187"/>
    </row>
    <row r="8" spans="1:7" ht="50.1" customHeight="1">
      <c r="A8" s="190"/>
      <c r="B8" s="180"/>
      <c r="C8" s="181"/>
      <c r="D8" s="185"/>
      <c r="E8" s="193"/>
      <c r="F8" s="186"/>
      <c r="G8" s="187"/>
    </row>
    <row r="9" spans="1:7" ht="50.1" customHeight="1">
      <c r="A9" s="190"/>
      <c r="B9" s="180"/>
      <c r="C9" s="181"/>
      <c r="D9" s="185"/>
      <c r="E9" s="193"/>
      <c r="F9" s="186"/>
      <c r="G9" s="187"/>
    </row>
    <row r="10" spans="1:7" ht="50.1" customHeight="1">
      <c r="A10" s="190"/>
      <c r="B10" s="180"/>
      <c r="C10" s="181"/>
      <c r="D10" s="185"/>
      <c r="E10" s="193"/>
      <c r="F10" s="186"/>
      <c r="G10" s="187"/>
    </row>
    <row r="11" spans="1:7" ht="50.1" customHeight="1">
      <c r="A11" s="190"/>
      <c r="B11" s="180"/>
      <c r="C11" s="181"/>
      <c r="D11" s="185"/>
      <c r="E11" s="193"/>
      <c r="F11" s="186"/>
      <c r="G11" s="187"/>
    </row>
    <row r="12" spans="1:7" ht="50.1" customHeight="1">
      <c r="A12" s="190"/>
      <c r="B12" s="180"/>
      <c r="C12" s="181"/>
      <c r="D12" s="185"/>
      <c r="E12" s="193"/>
      <c r="F12" s="186"/>
      <c r="G12" s="187"/>
    </row>
    <row r="13" spans="1:7" ht="50.1" customHeight="1">
      <c r="A13" s="190"/>
      <c r="B13" s="180"/>
      <c r="C13" s="181"/>
      <c r="D13" s="185"/>
      <c r="E13" s="193"/>
      <c r="F13" s="186"/>
      <c r="G13" s="187"/>
    </row>
    <row r="14" spans="1:7" ht="50.1" customHeight="1">
      <c r="A14" s="190"/>
      <c r="B14" s="180"/>
      <c r="C14" s="181"/>
      <c r="D14" s="185"/>
      <c r="E14" s="193"/>
      <c r="F14" s="186"/>
      <c r="G14" s="187"/>
    </row>
    <row r="15" spans="1:7" ht="50.1" customHeight="1">
      <c r="A15" s="190"/>
      <c r="B15" s="180"/>
      <c r="C15" s="181"/>
      <c r="D15" s="185"/>
      <c r="E15" s="193"/>
      <c r="F15" s="186"/>
      <c r="G15" s="187"/>
    </row>
    <row r="16" spans="1:7" ht="50.1" customHeight="1">
      <c r="A16" s="190"/>
      <c r="B16" s="180"/>
      <c r="C16" s="181"/>
      <c r="D16" s="185"/>
      <c r="E16" s="193"/>
      <c r="F16" s="186"/>
      <c r="G16" s="187"/>
    </row>
    <row r="17" spans="1:7" ht="50.1" customHeight="1">
      <c r="A17" s="190"/>
      <c r="B17" s="180"/>
      <c r="C17" s="181"/>
      <c r="D17" s="185"/>
      <c r="E17" s="193"/>
      <c r="F17" s="186"/>
      <c r="G17" s="187"/>
    </row>
    <row r="18" spans="1:7" ht="50.1" customHeight="1">
      <c r="A18" s="190"/>
      <c r="B18" s="180"/>
      <c r="C18" s="181"/>
      <c r="D18" s="185"/>
      <c r="E18" s="193"/>
      <c r="F18" s="186"/>
      <c r="G18" s="187"/>
    </row>
    <row r="19" spans="1:7" ht="50.1" customHeight="1">
      <c r="A19" s="190"/>
      <c r="B19" s="180"/>
      <c r="C19" s="181"/>
      <c r="D19" s="185"/>
      <c r="E19" s="193"/>
      <c r="F19" s="186"/>
      <c r="G19" s="187"/>
    </row>
    <row r="20" spans="1:7" ht="50.1" customHeight="1">
      <c r="A20" s="190"/>
      <c r="B20" s="180"/>
      <c r="C20" s="181"/>
      <c r="D20" s="185"/>
      <c r="E20" s="193"/>
      <c r="F20" s="186"/>
      <c r="G20" s="187"/>
    </row>
    <row r="21" spans="1:7" ht="50.1" customHeight="1">
      <c r="A21" s="190"/>
      <c r="B21" s="180"/>
      <c r="C21" s="181"/>
      <c r="D21" s="185"/>
      <c r="E21" s="193"/>
      <c r="F21" s="186"/>
      <c r="G21" s="187"/>
    </row>
    <row r="22" spans="1:7" ht="50.1" customHeight="1">
      <c r="A22" s="190"/>
      <c r="B22" s="180"/>
      <c r="C22" s="181"/>
      <c r="D22" s="185"/>
      <c r="E22" s="193"/>
      <c r="F22" s="186"/>
      <c r="G22" s="187"/>
    </row>
    <row r="23" spans="1:7" ht="50.1" customHeight="1">
      <c r="A23" s="190"/>
      <c r="B23" s="180"/>
      <c r="C23" s="181"/>
      <c r="D23" s="185"/>
      <c r="E23" s="193"/>
      <c r="F23" s="186"/>
      <c r="G23" s="187"/>
    </row>
    <row r="24" spans="1:7" ht="50.1" customHeight="1">
      <c r="A24" s="190"/>
      <c r="B24" s="180"/>
      <c r="C24" s="181"/>
      <c r="D24" s="185"/>
      <c r="E24" s="193"/>
      <c r="F24" s="186"/>
      <c r="G24" s="187"/>
    </row>
    <row r="25" spans="1:7" ht="50.1" customHeight="1">
      <c r="A25" s="190"/>
      <c r="B25" s="180"/>
      <c r="C25" s="181"/>
      <c r="D25" s="185"/>
      <c r="E25" s="193"/>
      <c r="F25" s="186"/>
      <c r="G25" s="187"/>
    </row>
    <row r="26" spans="1:7" ht="50.1" customHeight="1">
      <c r="A26" s="190"/>
      <c r="B26" s="180"/>
      <c r="C26" s="181"/>
      <c r="D26" s="185"/>
      <c r="E26" s="193"/>
      <c r="F26" s="186"/>
      <c r="G26" s="187"/>
    </row>
    <row r="27" spans="1:7" ht="50.1" customHeight="1">
      <c r="A27" s="190"/>
      <c r="B27" s="180"/>
      <c r="C27" s="181"/>
      <c r="D27" s="185"/>
      <c r="E27" s="193"/>
      <c r="F27" s="186"/>
      <c r="G27" s="187"/>
    </row>
    <row r="28" spans="1:7" ht="50.1" customHeight="1">
      <c r="A28" s="190"/>
      <c r="B28" s="180"/>
      <c r="C28" s="181"/>
      <c r="D28" s="185"/>
      <c r="E28" s="193"/>
      <c r="F28" s="186"/>
      <c r="G28" s="187"/>
    </row>
    <row r="29" spans="1:7" ht="50.1" customHeight="1">
      <c r="A29" s="190"/>
      <c r="B29" s="180"/>
      <c r="C29" s="181"/>
      <c r="D29" s="185"/>
      <c r="E29" s="193"/>
      <c r="F29" s="186"/>
      <c r="G29" s="187"/>
    </row>
    <row r="30" spans="1:7" ht="50.1" customHeight="1">
      <c r="A30" s="190"/>
      <c r="B30" s="180"/>
      <c r="C30" s="181"/>
      <c r="D30" s="185"/>
      <c r="E30" s="193"/>
      <c r="F30" s="186"/>
      <c r="G30" s="187"/>
    </row>
    <row r="31" spans="1:7" ht="50.1" customHeight="1">
      <c r="A31" s="190"/>
      <c r="B31" s="180"/>
      <c r="C31" s="181"/>
      <c r="D31" s="185"/>
      <c r="E31" s="193"/>
      <c r="F31" s="186"/>
      <c r="G31" s="187"/>
    </row>
    <row r="32" spans="1:7" ht="50.1" customHeight="1">
      <c r="A32" s="190"/>
      <c r="B32" s="180"/>
      <c r="C32" s="181"/>
      <c r="D32" s="185"/>
      <c r="E32" s="193"/>
      <c r="F32" s="186"/>
      <c r="G32" s="187"/>
    </row>
    <row r="33" spans="1:7" ht="50.1" customHeight="1">
      <c r="A33" s="190"/>
      <c r="B33" s="180"/>
      <c r="C33" s="181"/>
      <c r="D33" s="185"/>
      <c r="E33" s="193"/>
      <c r="F33" s="186"/>
      <c r="G33" s="187"/>
    </row>
    <row r="34" spans="1:7" ht="50.1" customHeight="1">
      <c r="A34" s="190"/>
      <c r="B34" s="180"/>
      <c r="C34" s="181"/>
      <c r="D34" s="185"/>
      <c r="E34" s="193"/>
      <c r="F34" s="186"/>
      <c r="G34" s="187"/>
    </row>
    <row r="35" spans="1:7" ht="50.1" customHeight="1">
      <c r="A35" s="190"/>
      <c r="B35" s="180"/>
      <c r="C35" s="181"/>
      <c r="D35" s="185"/>
      <c r="E35" s="193"/>
      <c r="F35" s="186"/>
      <c r="G35" s="187"/>
    </row>
    <row r="36" spans="1:7" ht="50.1" customHeight="1">
      <c r="A36" s="190"/>
      <c r="B36" s="180"/>
      <c r="C36" s="181"/>
      <c r="D36" s="185"/>
      <c r="E36" s="193"/>
      <c r="F36" s="186"/>
      <c r="G36" s="187"/>
    </row>
    <row r="37" spans="1:7" ht="50.1" customHeight="1">
      <c r="A37" s="190"/>
      <c r="B37" s="180"/>
      <c r="C37" s="181"/>
      <c r="D37" s="185"/>
      <c r="E37" s="193"/>
      <c r="F37" s="186"/>
      <c r="G37" s="187"/>
    </row>
    <row r="38" spans="1:7" ht="50.1" customHeight="1">
      <c r="A38" s="190"/>
      <c r="B38" s="180"/>
      <c r="C38" s="181"/>
      <c r="D38" s="185"/>
      <c r="E38" s="193"/>
      <c r="F38" s="186"/>
      <c r="G38" s="187"/>
    </row>
    <row r="39" spans="1:7" ht="50.1" customHeight="1">
      <c r="A39" s="190"/>
      <c r="B39" s="180"/>
      <c r="C39" s="181"/>
      <c r="D39" s="185"/>
      <c r="E39" s="193"/>
      <c r="F39" s="186"/>
      <c r="G39" s="187"/>
    </row>
    <row r="40" spans="1:7" ht="50.1" customHeight="1">
      <c r="A40" s="190"/>
      <c r="B40" s="180"/>
      <c r="C40" s="181"/>
      <c r="D40" s="185"/>
      <c r="E40" s="193"/>
      <c r="F40" s="186"/>
      <c r="G40" s="187"/>
    </row>
    <row r="41" spans="1:7" ht="50.1" customHeight="1">
      <c r="A41" s="190"/>
      <c r="B41" s="180"/>
      <c r="C41" s="181"/>
      <c r="D41" s="185"/>
      <c r="E41" s="193"/>
      <c r="F41" s="186"/>
      <c r="G41" s="187"/>
    </row>
    <row r="42" spans="1:7" ht="50.1" customHeight="1">
      <c r="A42" s="190"/>
      <c r="B42" s="180"/>
      <c r="C42" s="181"/>
      <c r="D42" s="185"/>
      <c r="E42" s="193"/>
      <c r="F42" s="186"/>
      <c r="G42" s="187"/>
    </row>
    <row r="43" spans="1:7" ht="50.1" customHeight="1">
      <c r="A43" s="190"/>
      <c r="B43" s="180"/>
      <c r="C43" s="181"/>
      <c r="D43" s="185"/>
      <c r="E43" s="193"/>
      <c r="F43" s="186"/>
      <c r="G43" s="187"/>
    </row>
    <row r="44" spans="1:7" ht="50.1" customHeight="1">
      <c r="A44" s="190"/>
      <c r="B44" s="180"/>
      <c r="C44" s="181"/>
      <c r="D44" s="185"/>
      <c r="E44" s="193"/>
      <c r="F44" s="186"/>
      <c r="G44" s="187"/>
    </row>
    <row r="45" spans="1:7" ht="50.1" customHeight="1">
      <c r="A45" s="190"/>
      <c r="B45" s="180"/>
      <c r="C45" s="181"/>
      <c r="D45" s="185"/>
      <c r="E45" s="193"/>
      <c r="F45" s="186"/>
      <c r="G45" s="187"/>
    </row>
    <row r="46" spans="1:7" ht="50.1" customHeight="1">
      <c r="A46" s="190"/>
      <c r="B46" s="180"/>
      <c r="C46" s="181"/>
      <c r="D46" s="185"/>
      <c r="E46" s="193"/>
      <c r="F46" s="186"/>
      <c r="G46" s="187"/>
    </row>
  </sheetData>
  <sheetProtection algorithmName="SHA-512" hashValue="uuD7dJvFIgBDZDC4NY25tCtE5p9qz6vj2+ce17pcS47/jbvthRYbMJTo32GYpeY7HmfR6aLPnnQ9cm6SbwNMEQ==" saltValue="breZvklWZW0kcfM+6VAWLw==" spinCount="100000" sheet="1" formatRows="0"/>
  <mergeCells count="1">
    <mergeCell ref="A1:G1"/>
  </mergeCells>
  <pageMargins left="0.51181102362204722" right="0.51181102362204722" top="1.1811023622047245" bottom="0.74803149606299213" header="0.31496062992125984" footer="0.31496062992125984"/>
  <pageSetup scale="58" fitToHeight="0" orientation="landscape" r:id="rId1"/>
  <headerFooter>
    <oddHeader>&amp;L&amp;G&amp;CPROCESO DE INSPECCIÓN, VIGILANCIA Y CONTROL
INSTRUMENTO DE VERIFICACIÓN  DE LAS CONDICIONES  DE PRESTACIÓN DEL SERVICIO
CENTRO DE EMERGENCIA&amp;RINXX.IVC
Versión 1
XX/03/2026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6"/>
  <sheetViews>
    <sheetView showGridLines="0" tabSelected="1" zoomScale="90" zoomScaleNormal="90" workbookViewId="0">
      <selection activeCell="H12" sqref="H12"/>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16" t="s">
        <v>2822</v>
      </c>
    </row>
    <row r="2" spans="1:5" ht="23.25" customHeight="1">
      <c r="A2" s="1"/>
      <c r="B2" s="418" t="s">
        <v>2821</v>
      </c>
      <c r="C2" s="418"/>
      <c r="D2" s="418"/>
      <c r="E2" s="417"/>
    </row>
    <row r="3" spans="1:5" ht="15" customHeight="1">
      <c r="B3" s="418"/>
      <c r="C3" s="418"/>
      <c r="D3" s="418"/>
      <c r="E3" s="417"/>
    </row>
    <row r="4" spans="1:5" ht="24" customHeight="1">
      <c r="A4" s="1"/>
      <c r="B4" s="418"/>
      <c r="C4" s="418"/>
      <c r="D4" s="418"/>
      <c r="E4" s="417"/>
    </row>
    <row r="5" spans="1:5" ht="30.6" customHeight="1">
      <c r="A5" s="1"/>
      <c r="B5" s="418"/>
      <c r="C5" s="418"/>
      <c r="D5" s="418"/>
      <c r="E5" s="417"/>
    </row>
    <row r="6" spans="1:5" ht="15.6" customHeight="1">
      <c r="A6" s="1"/>
      <c r="B6" s="1"/>
      <c r="C6" s="1"/>
      <c r="D6" s="1"/>
      <c r="E6" s="417"/>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c r="A35" s="1"/>
      <c r="B35" s="1"/>
      <c r="D35" s="1"/>
      <c r="E35" s="1"/>
    </row>
    <row r="36" spans="1:5" ht="54" customHeight="1">
      <c r="A36" s="414" t="s">
        <v>1468</v>
      </c>
      <c r="B36" s="415"/>
      <c r="C36" s="415"/>
      <c r="D36" s="415"/>
      <c r="E36" s="415"/>
    </row>
  </sheetData>
  <sheetProtection algorithmName="SHA-512" hashValue="0Ooj4Mi831n3DTpLcIFw/feHutFWDXzU7NumHCIye5YEDqixDuBJjNuEM/NrTWHcd16mGZwcGdbUrvm0ctIifg==" saltValue="2ZCdt37PlzcTcX0bNFsE2Q==" spinCount="100000" sheet="1" insertHyperlinks="0"/>
  <mergeCells count="3">
    <mergeCell ref="A36:E36"/>
    <mergeCell ref="E1:E6"/>
    <mergeCell ref="B2:D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7"/>
  <sheetViews>
    <sheetView zoomScaleNormal="100" workbookViewId="0">
      <selection activeCell="C12" sqref="C12"/>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60" t="s">
        <v>2500</v>
      </c>
      <c r="B1" s="561"/>
      <c r="C1" s="561"/>
      <c r="D1" s="561"/>
      <c r="E1" s="561"/>
      <c r="F1" s="562"/>
    </row>
    <row r="2" spans="1:10" ht="33" customHeight="1" thickBot="1">
      <c r="A2" s="527" t="s">
        <v>2501</v>
      </c>
      <c r="B2" s="528"/>
      <c r="C2" s="525" t="s">
        <v>2502</v>
      </c>
      <c r="D2" s="525"/>
      <c r="E2" s="525"/>
      <c r="F2" s="526"/>
    </row>
    <row r="3" spans="1:10" s="35" customFormat="1" ht="15.75" customHeight="1">
      <c r="A3" s="536" t="s">
        <v>2503</v>
      </c>
      <c r="B3" s="537"/>
      <c r="C3" s="563" t="s">
        <v>2504</v>
      </c>
      <c r="D3" s="563"/>
      <c r="E3" s="563"/>
      <c r="F3" s="564"/>
      <c r="G3" s="32"/>
      <c r="H3" s="32"/>
      <c r="I3" s="32"/>
      <c r="J3" s="32"/>
    </row>
    <row r="4" spans="1:10" ht="14.25" customHeight="1">
      <c r="A4" s="536"/>
      <c r="B4" s="537"/>
      <c r="C4" s="144" t="s">
        <v>2343</v>
      </c>
      <c r="D4" s="144" t="s">
        <v>2021</v>
      </c>
      <c r="E4" s="144" t="s">
        <v>2462</v>
      </c>
      <c r="F4" s="145" t="s">
        <v>2505</v>
      </c>
      <c r="G4" s="32"/>
      <c r="H4" s="32"/>
      <c r="I4" s="32"/>
      <c r="J4" s="32"/>
    </row>
    <row r="5" spans="1:10" s="14" customFormat="1" ht="15.75" customHeight="1">
      <c r="A5" s="534" t="s">
        <v>2506</v>
      </c>
      <c r="B5" s="535"/>
      <c r="C5" s="40">
        <f>+'2. Ambientes Adecuados y Seguro'!D110</f>
        <v>0</v>
      </c>
      <c r="D5" s="40">
        <f>+'2. Ambientes Adecuados y Seguro'!D111</f>
        <v>0</v>
      </c>
      <c r="E5" s="40">
        <f>+'2. Ambientes Adecuados y Seguro'!D112</f>
        <v>13</v>
      </c>
      <c r="F5" s="146">
        <f>SUM(C5:E5)</f>
        <v>13</v>
      </c>
      <c r="G5" s="32"/>
      <c r="H5" s="32"/>
      <c r="I5" s="32"/>
      <c r="J5" s="32"/>
    </row>
    <row r="6" spans="1:10">
      <c r="A6" s="534" t="s">
        <v>2507</v>
      </c>
      <c r="B6" s="535"/>
      <c r="C6" s="108">
        <f>+'3. Alimentacion y Nutrición '!D77</f>
        <v>0</v>
      </c>
      <c r="D6" s="108">
        <f>+'3. Alimentacion y Nutrición '!D78</f>
        <v>0</v>
      </c>
      <c r="E6" s="108">
        <f>+'3. Alimentacion y Nutrición '!D79</f>
        <v>13</v>
      </c>
      <c r="F6" s="146">
        <f t="shared" ref="F6:F13" si="0">SUM(C6:E6)</f>
        <v>13</v>
      </c>
      <c r="G6" s="32"/>
      <c r="H6" s="32"/>
      <c r="I6" s="32"/>
      <c r="J6" s="32"/>
    </row>
    <row r="7" spans="1:10">
      <c r="A7" s="534" t="s">
        <v>2508</v>
      </c>
      <c r="B7" s="535"/>
      <c r="C7" s="108">
        <f>+'4. Modelo de Atencion '!D21</f>
        <v>0</v>
      </c>
      <c r="D7" s="108">
        <f>+'4. Modelo de Atencion '!D22</f>
        <v>0</v>
      </c>
      <c r="E7" s="108">
        <f>+'4. Modelo de Atencion '!D23</f>
        <v>2</v>
      </c>
      <c r="F7" s="146">
        <f t="shared" si="0"/>
        <v>2</v>
      </c>
      <c r="G7" s="32"/>
      <c r="H7" s="32"/>
      <c r="I7" s="32"/>
      <c r="J7" s="32"/>
    </row>
    <row r="8" spans="1:10">
      <c r="A8" s="534" t="s">
        <v>2806</v>
      </c>
      <c r="B8" s="535"/>
      <c r="C8" s="108">
        <f>+'5. Situaciones de riesgo'!D112</f>
        <v>0</v>
      </c>
      <c r="D8" s="108">
        <f>+'5. Situaciones de riesgo'!D113</f>
        <v>0</v>
      </c>
      <c r="E8" s="108">
        <f>+'5. Situaciones de riesgo'!D114</f>
        <v>13</v>
      </c>
      <c r="F8" s="146">
        <f t="shared" si="0"/>
        <v>13</v>
      </c>
      <c r="G8" s="32"/>
      <c r="H8" s="32"/>
      <c r="I8" s="32"/>
      <c r="J8" s="32"/>
    </row>
    <row r="9" spans="1:10">
      <c r="A9" s="534" t="s">
        <v>2807</v>
      </c>
      <c r="B9" s="535"/>
      <c r="C9" s="108">
        <f>+'6. Código de Etica'!D36</f>
        <v>0</v>
      </c>
      <c r="D9" s="108">
        <f>+'6. Código de Etica'!D37</f>
        <v>0</v>
      </c>
      <c r="E9" s="108">
        <f>+'6. Código de Etica'!D38</f>
        <v>3</v>
      </c>
      <c r="F9" s="146">
        <f t="shared" si="0"/>
        <v>3</v>
      </c>
      <c r="G9" s="32"/>
      <c r="H9" s="32"/>
      <c r="I9" s="32"/>
      <c r="J9" s="32"/>
    </row>
    <row r="10" spans="1:10">
      <c r="A10" s="534" t="s">
        <v>2509</v>
      </c>
      <c r="B10" s="535"/>
      <c r="C10" s="108">
        <f>+'7. Talento Humano'!D21</f>
        <v>0</v>
      </c>
      <c r="D10" s="108">
        <f>+'7. Talento Humano'!D22</f>
        <v>0</v>
      </c>
      <c r="E10" s="108">
        <f>+'7. Talento Humano'!D23</f>
        <v>5</v>
      </c>
      <c r="F10" s="146">
        <f t="shared" si="0"/>
        <v>5</v>
      </c>
      <c r="G10" s="32"/>
      <c r="H10" s="32"/>
      <c r="I10" s="32"/>
      <c r="J10" s="32"/>
    </row>
    <row r="11" spans="1:10" ht="15" customHeight="1">
      <c r="A11" s="534" t="s">
        <v>2510</v>
      </c>
      <c r="B11" s="535"/>
      <c r="C11" s="108">
        <f>+'8. Financiero'!D15</f>
        <v>0</v>
      </c>
      <c r="D11" s="108">
        <f>+'8. Financiero'!D16</f>
        <v>0</v>
      </c>
      <c r="E11" s="108">
        <f>+'8. Financiero'!D17</f>
        <v>2</v>
      </c>
      <c r="F11" s="146">
        <f t="shared" si="0"/>
        <v>2</v>
      </c>
      <c r="G11" s="32"/>
      <c r="H11" s="32"/>
      <c r="I11" s="32"/>
      <c r="J11" s="32"/>
    </row>
    <row r="12" spans="1:10" ht="15" customHeight="1">
      <c r="A12" s="534" t="s">
        <v>2511</v>
      </c>
      <c r="B12" s="535"/>
      <c r="C12" s="108">
        <f>+'9. Dotacion'!D22</f>
        <v>0</v>
      </c>
      <c r="D12" s="108">
        <f>+'9. Dotacion'!D23</f>
        <v>0</v>
      </c>
      <c r="E12" s="108">
        <f>+'9. Dotacion'!D24</f>
        <v>5</v>
      </c>
      <c r="F12" s="146">
        <f t="shared" si="0"/>
        <v>5</v>
      </c>
    </row>
    <row r="13" spans="1:10" ht="15" customHeight="1">
      <c r="A13" s="534" t="s">
        <v>2805</v>
      </c>
      <c r="B13" s="535"/>
      <c r="C13" s="108">
        <f>+'Anexo 1. Discapacidad'!D27</f>
        <v>0</v>
      </c>
      <c r="D13" s="108">
        <f>+'Anexo 1. Discapacidad'!D28</f>
        <v>0</v>
      </c>
      <c r="E13" s="108">
        <f>+'Anexo 1. Discapacidad'!D29</f>
        <v>5</v>
      </c>
      <c r="F13" s="146">
        <f t="shared" si="0"/>
        <v>5</v>
      </c>
    </row>
    <row r="14" spans="1:10">
      <c r="A14" s="534" t="s">
        <v>2512</v>
      </c>
      <c r="B14" s="535"/>
      <c r="C14" s="147">
        <f>SUM(C5:C13)</f>
        <v>0</v>
      </c>
      <c r="D14" s="147">
        <f>SUM(D5:D13)</f>
        <v>0</v>
      </c>
      <c r="E14" s="147">
        <f>SUM(E5:E13)</f>
        <v>61</v>
      </c>
      <c r="F14" s="148">
        <f>SUM(F5:F13)</f>
        <v>61</v>
      </c>
    </row>
    <row r="15" spans="1:10" ht="30.75" thickBot="1">
      <c r="A15" s="149"/>
      <c r="B15" s="150"/>
      <c r="C15" s="151" t="s">
        <v>2513</v>
      </c>
      <c r="D15" s="152" t="s">
        <v>2514</v>
      </c>
      <c r="E15" s="151" t="s">
        <v>2513</v>
      </c>
      <c r="F15" s="153"/>
    </row>
    <row r="16" spans="1:10">
      <c r="A16" s="531" t="s">
        <v>1627</v>
      </c>
      <c r="B16" s="532"/>
      <c r="C16" s="532"/>
      <c r="D16" s="532"/>
      <c r="E16" s="532"/>
      <c r="F16" s="533"/>
    </row>
    <row r="17" spans="1:6">
      <c r="A17" s="554"/>
      <c r="B17" s="555"/>
      <c r="C17" s="555"/>
      <c r="D17" s="555"/>
      <c r="E17" s="555"/>
      <c r="F17" s="556"/>
    </row>
    <row r="18" spans="1:6" ht="109.5" customHeight="1" thickBot="1">
      <c r="A18" s="557"/>
      <c r="B18" s="558"/>
      <c r="C18" s="558"/>
      <c r="D18" s="558"/>
      <c r="E18" s="558"/>
      <c r="F18" s="559"/>
    </row>
    <row r="19" spans="1:6" ht="25.5" customHeight="1">
      <c r="A19" s="531" t="s">
        <v>1629</v>
      </c>
      <c r="B19" s="532"/>
      <c r="C19" s="532"/>
      <c r="D19" s="532"/>
      <c r="E19" s="532"/>
      <c r="F19" s="533"/>
    </row>
    <row r="20" spans="1:6">
      <c r="A20" s="565"/>
      <c r="B20" s="566"/>
      <c r="C20" s="566"/>
      <c r="D20" s="566"/>
      <c r="E20" s="566"/>
      <c r="F20" s="567"/>
    </row>
    <row r="21" spans="1:6">
      <c r="A21" s="565"/>
      <c r="B21" s="566"/>
      <c r="C21" s="566"/>
      <c r="D21" s="566"/>
      <c r="E21" s="566"/>
      <c r="F21" s="567"/>
    </row>
    <row r="22" spans="1:6">
      <c r="A22" s="565"/>
      <c r="B22" s="566"/>
      <c r="C22" s="566"/>
      <c r="D22" s="566"/>
      <c r="E22" s="566"/>
      <c r="F22" s="567"/>
    </row>
    <row r="23" spans="1:6">
      <c r="A23" s="565"/>
      <c r="B23" s="566"/>
      <c r="C23" s="566"/>
      <c r="D23" s="566"/>
      <c r="E23" s="566"/>
      <c r="F23" s="567"/>
    </row>
    <row r="24" spans="1:6">
      <c r="A24" s="565"/>
      <c r="B24" s="566"/>
      <c r="C24" s="566"/>
      <c r="D24" s="566"/>
      <c r="E24" s="566"/>
      <c r="F24" s="567"/>
    </row>
    <row r="25" spans="1:6">
      <c r="A25" s="565"/>
      <c r="B25" s="566"/>
      <c r="C25" s="566"/>
      <c r="D25" s="566"/>
      <c r="E25" s="566"/>
      <c r="F25" s="567"/>
    </row>
    <row r="26" spans="1:6">
      <c r="A26" s="565"/>
      <c r="B26" s="566"/>
      <c r="C26" s="566"/>
      <c r="D26" s="566"/>
      <c r="E26" s="566"/>
      <c r="F26" s="567"/>
    </row>
    <row r="27" spans="1:6" ht="18" customHeight="1">
      <c r="A27" s="565"/>
      <c r="B27" s="566"/>
      <c r="C27" s="566"/>
      <c r="D27" s="566"/>
      <c r="E27" s="566"/>
      <c r="F27" s="567"/>
    </row>
    <row r="28" spans="1:6" ht="18" customHeight="1">
      <c r="A28" s="565"/>
      <c r="B28" s="566"/>
      <c r="C28" s="566"/>
      <c r="D28" s="566"/>
      <c r="E28" s="566"/>
      <c r="F28" s="567"/>
    </row>
    <row r="29" spans="1:6">
      <c r="A29" s="565"/>
      <c r="B29" s="566"/>
      <c r="C29" s="566"/>
      <c r="D29" s="566"/>
      <c r="E29" s="566"/>
      <c r="F29" s="567"/>
    </row>
    <row r="30" spans="1:6">
      <c r="A30" s="565"/>
      <c r="B30" s="566"/>
      <c r="C30" s="566"/>
      <c r="D30" s="566"/>
      <c r="E30" s="566"/>
      <c r="F30" s="567"/>
    </row>
    <row r="31" spans="1:6" ht="15" customHeight="1">
      <c r="A31" s="565"/>
      <c r="B31" s="566"/>
      <c r="C31" s="566"/>
      <c r="D31" s="566"/>
      <c r="E31" s="566"/>
      <c r="F31" s="567"/>
    </row>
    <row r="32" spans="1:6" ht="68.25" customHeight="1">
      <c r="A32" s="530" t="s">
        <v>2515</v>
      </c>
      <c r="B32" s="530"/>
      <c r="C32" s="529" t="s">
        <v>2516</v>
      </c>
      <c r="D32" s="529"/>
      <c r="E32" s="529"/>
      <c r="F32" s="529"/>
    </row>
    <row r="33" spans="1:10" ht="29.45" customHeight="1">
      <c r="A33" s="568" t="s">
        <v>2517</v>
      </c>
      <c r="B33" s="569"/>
      <c r="C33" s="569"/>
      <c r="D33" s="569"/>
      <c r="E33" s="569"/>
      <c r="F33" s="570"/>
      <c r="G33" s="42"/>
    </row>
    <row r="34" spans="1:10" ht="19.350000000000001" customHeight="1">
      <c r="A34" s="549" t="s">
        <v>2518</v>
      </c>
      <c r="B34" s="550"/>
      <c r="C34" s="551" t="s">
        <v>2519</v>
      </c>
      <c r="D34" s="552"/>
      <c r="E34" s="550"/>
      <c r="F34" s="43" t="s">
        <v>2520</v>
      </c>
      <c r="G34" s="42"/>
    </row>
    <row r="35" spans="1:10" ht="30" customHeight="1">
      <c r="A35" s="542"/>
      <c r="B35" s="543"/>
      <c r="C35" s="544"/>
      <c r="D35" s="545"/>
      <c r="E35" s="543"/>
      <c r="F35" s="154"/>
      <c r="G35" s="42"/>
      <c r="H35" s="41"/>
      <c r="I35" s="41"/>
      <c r="J35" s="41"/>
    </row>
    <row r="36" spans="1:10" ht="30" customHeight="1">
      <c r="A36" s="542"/>
      <c r="B36" s="543"/>
      <c r="C36" s="544"/>
      <c r="D36" s="545"/>
      <c r="E36" s="543"/>
      <c r="F36" s="154"/>
      <c r="G36" s="42"/>
    </row>
    <row r="37" spans="1:10" ht="30" customHeight="1">
      <c r="A37" s="542"/>
      <c r="B37" s="543"/>
      <c r="C37" s="544"/>
      <c r="D37" s="545"/>
      <c r="E37" s="543"/>
      <c r="F37" s="154"/>
      <c r="G37" s="42"/>
    </row>
    <row r="38" spans="1:10" ht="30" customHeight="1">
      <c r="A38" s="542"/>
      <c r="B38" s="543"/>
      <c r="C38" s="544"/>
      <c r="D38" s="545"/>
      <c r="E38" s="543"/>
      <c r="F38" s="154"/>
      <c r="G38" s="42"/>
    </row>
    <row r="39" spans="1:10" ht="30" customHeight="1" thickBot="1">
      <c r="A39" s="538"/>
      <c r="B39" s="539"/>
      <c r="C39" s="540"/>
      <c r="D39" s="541"/>
      <c r="E39" s="539"/>
      <c r="F39" s="155"/>
      <c r="G39" s="42"/>
    </row>
    <row r="40" spans="1:10" ht="15.75" thickBot="1">
      <c r="A40" s="553"/>
      <c r="B40" s="553"/>
      <c r="C40" s="553"/>
      <c r="D40" s="553"/>
      <c r="E40" s="553"/>
      <c r="F40" s="44"/>
      <c r="G40" s="42"/>
    </row>
    <row r="41" spans="1:10">
      <c r="A41" s="546" t="s">
        <v>2521</v>
      </c>
      <c r="B41" s="547"/>
      <c r="C41" s="547"/>
      <c r="D41" s="547"/>
      <c r="E41" s="547"/>
      <c r="F41" s="548"/>
      <c r="G41" s="42"/>
    </row>
    <row r="42" spans="1:10">
      <c r="A42" s="549" t="s">
        <v>2518</v>
      </c>
      <c r="B42" s="550"/>
      <c r="C42" s="551" t="s">
        <v>2519</v>
      </c>
      <c r="D42" s="552"/>
      <c r="E42" s="550"/>
      <c r="F42" s="43" t="s">
        <v>2520</v>
      </c>
      <c r="G42" s="42"/>
    </row>
    <row r="43" spans="1:10" ht="30" customHeight="1">
      <c r="A43" s="542"/>
      <c r="B43" s="543"/>
      <c r="C43" s="544"/>
      <c r="D43" s="545"/>
      <c r="E43" s="543"/>
      <c r="F43" s="154"/>
      <c r="G43" s="42"/>
    </row>
    <row r="44" spans="1:10" ht="30" customHeight="1">
      <c r="A44" s="542"/>
      <c r="B44" s="543"/>
      <c r="C44" s="544"/>
      <c r="D44" s="545"/>
      <c r="E44" s="543"/>
      <c r="F44" s="154"/>
      <c r="G44" s="42"/>
    </row>
    <row r="45" spans="1:10" ht="30" customHeight="1">
      <c r="A45" s="542"/>
      <c r="B45" s="543"/>
      <c r="C45" s="544"/>
      <c r="D45" s="545"/>
      <c r="E45" s="543"/>
      <c r="F45" s="154"/>
      <c r="G45" s="42"/>
    </row>
    <row r="46" spans="1:10" ht="30" customHeight="1">
      <c r="A46" s="542"/>
      <c r="B46" s="543"/>
      <c r="C46" s="544"/>
      <c r="D46" s="545"/>
      <c r="E46" s="543"/>
      <c r="F46" s="154"/>
      <c r="G46" s="42"/>
    </row>
    <row r="47" spans="1:10" ht="30" customHeight="1" thickBot="1">
      <c r="A47" s="538"/>
      <c r="B47" s="539"/>
      <c r="C47" s="540"/>
      <c r="D47" s="541"/>
      <c r="E47" s="539"/>
      <c r="F47" s="155"/>
      <c r="G47" s="42"/>
    </row>
  </sheetData>
  <sheetProtection algorithmName="SHA-512" hashValue="AsJAbAH7/SRyZKTl77Mpz1eZntxB4EnhuSKRNMkAroJPcLMKJXpOIXPtXEhlluZG7ag3lx/cPtFUCzypILozGQ==" saltValue="vpcAquxxcw1HKBIB75CTAA==" spinCount="100000" sheet="1" objects="1" scenarios="1" formatRows="0"/>
  <mergeCells count="49">
    <mergeCell ref="A1:F1"/>
    <mergeCell ref="A13:B13"/>
    <mergeCell ref="A36:B36"/>
    <mergeCell ref="C3:F3"/>
    <mergeCell ref="A5:B5"/>
    <mergeCell ref="A6:B6"/>
    <mergeCell ref="A7:B7"/>
    <mergeCell ref="A8:B8"/>
    <mergeCell ref="A9:B9"/>
    <mergeCell ref="A10:B10"/>
    <mergeCell ref="A20:F31"/>
    <mergeCell ref="A19:F19"/>
    <mergeCell ref="A33:F33"/>
    <mergeCell ref="A11:B11"/>
    <mergeCell ref="A34:B34"/>
    <mergeCell ref="C34:E34"/>
    <mergeCell ref="A35:B35"/>
    <mergeCell ref="C35:E35"/>
    <mergeCell ref="A14:B14"/>
    <mergeCell ref="A17:F18"/>
    <mergeCell ref="C36:E36"/>
    <mergeCell ref="A39:B39"/>
    <mergeCell ref="C39:E39"/>
    <mergeCell ref="A40:B40"/>
    <mergeCell ref="C40:E40"/>
    <mergeCell ref="A37:B37"/>
    <mergeCell ref="C37:E37"/>
    <mergeCell ref="A38:B38"/>
    <mergeCell ref="C38:E38"/>
    <mergeCell ref="A41:F41"/>
    <mergeCell ref="A42:B42"/>
    <mergeCell ref="C42:E42"/>
    <mergeCell ref="A43:B43"/>
    <mergeCell ref="C43:E43"/>
    <mergeCell ref="A47:B47"/>
    <mergeCell ref="C47:E47"/>
    <mergeCell ref="A44:B44"/>
    <mergeCell ref="C44:E44"/>
    <mergeCell ref="A45:B45"/>
    <mergeCell ref="C45:E45"/>
    <mergeCell ref="A46:B46"/>
    <mergeCell ref="C46:E46"/>
    <mergeCell ref="C2:F2"/>
    <mergeCell ref="A2:B2"/>
    <mergeCell ref="C32:F32"/>
    <mergeCell ref="A32:B32"/>
    <mergeCell ref="A16:F16"/>
    <mergeCell ref="A12:B12"/>
    <mergeCell ref="A3:B4"/>
  </mergeCells>
  <printOptions horizontalCentered="1"/>
  <pageMargins left="0.11811023622047245" right="0.11811023622047245" top="1.1811023622047245" bottom="0.74803149606299213" header="0.31496062992125984" footer="0.31496062992125984"/>
  <pageSetup scale="64" fitToHeight="0" orientation="landscape" r:id="rId1"/>
  <headerFooter>
    <oddHeader>&amp;L&amp;G&amp;CPROCESO DE INSPECCIÓN, VIGILANCIA Y CONTROL
INSTRUMENTO DE VERIFICACIÓN  DE LAS CONDICIONES  DE PRESTACIÓN DEL SERVICIO
CENTRO DE EMERGENCIA&amp;RINXX.IVC
Versión 1
XX/03/2026
Clasificación de la Información
CLASIFICADA</oddHeader>
    <oddFooter>&amp;C&amp;G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94"/>
  <sheetViews>
    <sheetView zoomScale="70" zoomScaleNormal="70" workbookViewId="0">
      <selection activeCell="A18" sqref="A18"/>
    </sheetView>
  </sheetViews>
  <sheetFormatPr baseColWidth="10" defaultColWidth="11.42578125" defaultRowHeight="15"/>
  <cols>
    <col min="1" max="1" width="103.42578125" style="109" customWidth="1"/>
    <col min="2" max="2" width="150.85546875" style="30" customWidth="1"/>
  </cols>
  <sheetData>
    <row r="1" spans="1:5" ht="27.75" customHeight="1"/>
    <row r="2" spans="1:5" ht="17.25" thickBot="1">
      <c r="A2" s="423" t="s">
        <v>1469</v>
      </c>
      <c r="B2" s="424"/>
    </row>
    <row r="3" spans="1:5" ht="17.25" customHeight="1">
      <c r="A3" s="212" t="s">
        <v>1470</v>
      </c>
      <c r="B3" s="212" t="s">
        <v>1471</v>
      </c>
      <c r="E3" t="str">
        <f>UPPER(D2)</f>
        <v/>
      </c>
    </row>
    <row r="4" spans="1:5" ht="17.25" thickBot="1">
      <c r="A4" s="423" t="s">
        <v>1472</v>
      </c>
      <c r="B4" s="424"/>
    </row>
    <row r="5" spans="1:5" ht="16.5">
      <c r="A5" s="425" t="s">
        <v>1473</v>
      </c>
      <c r="B5" s="425"/>
    </row>
    <row r="6" spans="1:5">
      <c r="A6" s="109" t="s">
        <v>1474</v>
      </c>
      <c r="B6" s="30" t="s">
        <v>1475</v>
      </c>
    </row>
    <row r="7" spans="1:5">
      <c r="A7" s="109" t="s">
        <v>1476</v>
      </c>
      <c r="B7" s="30" t="s">
        <v>1477</v>
      </c>
    </row>
    <row r="8" spans="1:5">
      <c r="A8" s="109" t="s">
        <v>1478</v>
      </c>
      <c r="B8" s="30" t="s">
        <v>1479</v>
      </c>
    </row>
    <row r="9" spans="1:5">
      <c r="A9" s="109" t="s">
        <v>1480</v>
      </c>
      <c r="B9" s="30" t="s">
        <v>1481</v>
      </c>
    </row>
    <row r="10" spans="1:5" ht="17.25" customHeight="1">
      <c r="A10" s="109" t="s">
        <v>1482</v>
      </c>
      <c r="B10" s="30" t="s">
        <v>1483</v>
      </c>
    </row>
    <row r="11" spans="1:5">
      <c r="A11" s="109" t="s">
        <v>1484</v>
      </c>
      <c r="B11" s="30" t="s">
        <v>1485</v>
      </c>
    </row>
    <row r="12" spans="1:5">
      <c r="A12" s="109" t="s">
        <v>1486</v>
      </c>
      <c r="B12" s="30" t="s">
        <v>1487</v>
      </c>
    </row>
    <row r="13" spans="1:5">
      <c r="A13" s="109" t="s">
        <v>1488</v>
      </c>
      <c r="B13" s="30" t="s">
        <v>1489</v>
      </c>
    </row>
    <row r="14" spans="1:5">
      <c r="A14" s="109" t="s">
        <v>1490</v>
      </c>
      <c r="B14" s="30" t="s">
        <v>1491</v>
      </c>
    </row>
    <row r="15" spans="1:5" ht="17.25" customHeight="1">
      <c r="A15" s="109" t="s">
        <v>1492</v>
      </c>
      <c r="B15" s="30" t="s">
        <v>1493</v>
      </c>
    </row>
    <row r="16" spans="1:5">
      <c r="A16" s="109" t="s">
        <v>1494</v>
      </c>
      <c r="B16" s="30" t="s">
        <v>1495</v>
      </c>
    </row>
    <row r="17" spans="1:2">
      <c r="A17" s="109" t="s">
        <v>1496</v>
      </c>
      <c r="B17" s="30" t="s">
        <v>1497</v>
      </c>
    </row>
    <row r="18" spans="1:2">
      <c r="A18" s="109" t="s">
        <v>1498</v>
      </c>
      <c r="B18" s="30" t="s">
        <v>1499</v>
      </c>
    </row>
    <row r="19" spans="1:2" ht="15.75" thickBot="1">
      <c r="A19" s="109" t="s">
        <v>1500</v>
      </c>
      <c r="B19" s="30" t="s">
        <v>1501</v>
      </c>
    </row>
    <row r="20" spans="1:2" ht="16.5">
      <c r="A20" s="425" t="s">
        <v>1502</v>
      </c>
      <c r="B20" s="425"/>
    </row>
    <row r="21" spans="1:2" ht="30">
      <c r="A21" s="213" t="s">
        <v>1503</v>
      </c>
      <c r="B21" s="30" t="s">
        <v>1504</v>
      </c>
    </row>
    <row r="22" spans="1:2">
      <c r="A22" s="109" t="s">
        <v>1505</v>
      </c>
      <c r="B22" s="30" t="s">
        <v>1475</v>
      </c>
    </row>
    <row r="23" spans="1:2">
      <c r="A23" s="109" t="s">
        <v>1506</v>
      </c>
      <c r="B23" s="30" t="s">
        <v>1507</v>
      </c>
    </row>
    <row r="24" spans="1:2">
      <c r="A24" s="109" t="s">
        <v>1508</v>
      </c>
      <c r="B24" s="30" t="s">
        <v>1509</v>
      </c>
    </row>
    <row r="25" spans="1:2">
      <c r="A25" s="109" t="s">
        <v>1510</v>
      </c>
      <c r="B25" s="30" t="s">
        <v>1511</v>
      </c>
    </row>
    <row r="26" spans="1:2">
      <c r="A26" s="109" t="s">
        <v>1512</v>
      </c>
      <c r="B26" s="30" t="s">
        <v>1513</v>
      </c>
    </row>
    <row r="27" spans="1:2">
      <c r="A27" s="109" t="s">
        <v>1480</v>
      </c>
      <c r="B27" s="30" t="s">
        <v>1514</v>
      </c>
    </row>
    <row r="28" spans="1:2">
      <c r="A28" s="109" t="s">
        <v>1515</v>
      </c>
      <c r="B28" s="30" t="s">
        <v>1516</v>
      </c>
    </row>
    <row r="29" spans="1:2" ht="30">
      <c r="A29" s="109" t="s">
        <v>1517</v>
      </c>
      <c r="B29" s="30" t="s">
        <v>1518</v>
      </c>
    </row>
    <row r="30" spans="1:2">
      <c r="A30" s="109" t="s">
        <v>1519</v>
      </c>
      <c r="B30" s="30" t="s">
        <v>1520</v>
      </c>
    </row>
    <row r="31" spans="1:2">
      <c r="A31" s="109" t="s">
        <v>1521</v>
      </c>
      <c r="B31" s="30" t="s">
        <v>1522</v>
      </c>
    </row>
    <row r="32" spans="1:2">
      <c r="A32" s="109" t="s">
        <v>1523</v>
      </c>
      <c r="B32" s="30" t="s">
        <v>1524</v>
      </c>
    </row>
    <row r="33" spans="1:2">
      <c r="A33" s="109" t="s">
        <v>1525</v>
      </c>
      <c r="B33" s="30" t="s">
        <v>1526</v>
      </c>
    </row>
    <row r="34" spans="1:2">
      <c r="A34" s="109" t="s">
        <v>1496</v>
      </c>
      <c r="B34" s="30" t="s">
        <v>1527</v>
      </c>
    </row>
    <row r="35" spans="1:2">
      <c r="A35" s="109" t="s">
        <v>1498</v>
      </c>
      <c r="B35" s="30" t="s">
        <v>1528</v>
      </c>
    </row>
    <row r="36" spans="1:2">
      <c r="A36" s="109" t="s">
        <v>1529</v>
      </c>
      <c r="B36" s="30" t="s">
        <v>1530</v>
      </c>
    </row>
    <row r="37" spans="1:2" ht="75">
      <c r="A37" s="109" t="s">
        <v>1531</v>
      </c>
      <c r="B37" s="30" t="s">
        <v>1532</v>
      </c>
    </row>
    <row r="38" spans="1:2">
      <c r="A38" s="109" t="s">
        <v>1533</v>
      </c>
      <c r="B38" s="30" t="s">
        <v>1534</v>
      </c>
    </row>
    <row r="39" spans="1:2" ht="15.75" thickBot="1">
      <c r="A39" s="109" t="s">
        <v>1535</v>
      </c>
      <c r="B39" s="30" t="s">
        <v>1534</v>
      </c>
    </row>
    <row r="40" spans="1:2" ht="16.5">
      <c r="A40" s="425" t="s">
        <v>1536</v>
      </c>
      <c r="B40" s="425"/>
    </row>
    <row r="41" spans="1:2">
      <c r="A41" s="109" t="s">
        <v>1537</v>
      </c>
      <c r="B41" s="30" t="s">
        <v>1538</v>
      </c>
    </row>
    <row r="42" spans="1:2">
      <c r="A42" s="109" t="s">
        <v>1539</v>
      </c>
      <c r="B42" s="30" t="s">
        <v>1540</v>
      </c>
    </row>
    <row r="43" spans="1:2">
      <c r="A43" s="109" t="s">
        <v>1541</v>
      </c>
      <c r="B43" s="30" t="s">
        <v>1542</v>
      </c>
    </row>
    <row r="44" spans="1:2">
      <c r="A44" s="109" t="s">
        <v>1543</v>
      </c>
      <c r="B44" s="30" t="s">
        <v>1544</v>
      </c>
    </row>
    <row r="45" spans="1:2">
      <c r="A45" s="109" t="s">
        <v>1545</v>
      </c>
      <c r="B45" s="30" t="s">
        <v>1546</v>
      </c>
    </row>
    <row r="46" spans="1:2">
      <c r="A46" s="109" t="s">
        <v>1547</v>
      </c>
      <c r="B46" s="214" t="s">
        <v>1548</v>
      </c>
    </row>
    <row r="47" spans="1:2">
      <c r="A47" s="109" t="s">
        <v>1549</v>
      </c>
      <c r="B47" s="214" t="s">
        <v>1550</v>
      </c>
    </row>
    <row r="48" spans="1:2">
      <c r="A48" s="109" t="s">
        <v>1551</v>
      </c>
      <c r="B48" s="30" t="s">
        <v>1552</v>
      </c>
    </row>
    <row r="49" spans="1:2" ht="15.75" thickBot="1">
      <c r="A49" s="109" t="s">
        <v>1553</v>
      </c>
      <c r="B49" s="30" t="s">
        <v>1554</v>
      </c>
    </row>
    <row r="50" spans="1:2" ht="16.5">
      <c r="A50" s="425" t="s">
        <v>1555</v>
      </c>
      <c r="B50" s="425"/>
    </row>
    <row r="51" spans="1:2">
      <c r="A51" s="109" t="s">
        <v>1556</v>
      </c>
      <c r="B51" s="30" t="s">
        <v>1557</v>
      </c>
    </row>
    <row r="52" spans="1:2">
      <c r="A52" s="109" t="s">
        <v>1558</v>
      </c>
      <c r="B52" s="30" t="s">
        <v>1559</v>
      </c>
    </row>
    <row r="53" spans="1:2">
      <c r="A53" s="109" t="s">
        <v>1560</v>
      </c>
      <c r="B53" s="30" t="s">
        <v>1561</v>
      </c>
    </row>
    <row r="54" spans="1:2">
      <c r="A54" s="109" t="s">
        <v>1562</v>
      </c>
      <c r="B54" s="30" t="s">
        <v>1563</v>
      </c>
    </row>
    <row r="55" spans="1:2">
      <c r="A55" s="109" t="s">
        <v>1564</v>
      </c>
      <c r="B55" s="30" t="s">
        <v>1565</v>
      </c>
    </row>
    <row r="56" spans="1:2">
      <c r="A56" s="109" t="s">
        <v>1566</v>
      </c>
      <c r="B56" s="30" t="s">
        <v>1567</v>
      </c>
    </row>
    <row r="57" spans="1:2">
      <c r="A57" s="109" t="s">
        <v>1568</v>
      </c>
      <c r="B57" s="30" t="s">
        <v>1569</v>
      </c>
    </row>
    <row r="58" spans="1:2">
      <c r="A58" s="109" t="s">
        <v>1570</v>
      </c>
      <c r="B58" s="30" t="s">
        <v>1571</v>
      </c>
    </row>
    <row r="59" spans="1:2">
      <c r="A59" s="109" t="s">
        <v>1572</v>
      </c>
      <c r="B59" s="30" t="s">
        <v>1573</v>
      </c>
    </row>
    <row r="60" spans="1:2">
      <c r="A60" s="109" t="s">
        <v>1574</v>
      </c>
      <c r="B60" s="30" t="s">
        <v>1575</v>
      </c>
    </row>
    <row r="61" spans="1:2">
      <c r="A61" s="109" t="s">
        <v>1521</v>
      </c>
      <c r="B61" s="30" t="s">
        <v>1576</v>
      </c>
    </row>
    <row r="62" spans="1:2" ht="16.5">
      <c r="A62" s="419" t="s">
        <v>1577</v>
      </c>
      <c r="B62" s="420"/>
    </row>
    <row r="63" spans="1:2">
      <c r="A63" s="427" t="s">
        <v>1578</v>
      </c>
      <c r="B63" s="215" t="s">
        <v>1579</v>
      </c>
    </row>
    <row r="64" spans="1:2">
      <c r="A64" s="427"/>
      <c r="B64" s="216" t="s">
        <v>1580</v>
      </c>
    </row>
    <row r="65" spans="1:2">
      <c r="A65" s="427"/>
      <c r="B65" s="217" t="s">
        <v>1581</v>
      </c>
    </row>
    <row r="66" spans="1:2">
      <c r="A66" s="427"/>
      <c r="B66" s="218" t="s">
        <v>1582</v>
      </c>
    </row>
    <row r="67" spans="1:2">
      <c r="A67" s="427"/>
      <c r="B67" s="219" t="s">
        <v>1583</v>
      </c>
    </row>
    <row r="68" spans="1:2">
      <c r="A68" s="109" t="s">
        <v>1584</v>
      </c>
      <c r="B68" s="30" t="s">
        <v>1585</v>
      </c>
    </row>
    <row r="69" spans="1:2" ht="90">
      <c r="A69" s="109" t="s">
        <v>1586</v>
      </c>
      <c r="B69" s="30" t="s">
        <v>1587</v>
      </c>
    </row>
    <row r="70" spans="1:2" ht="45.75" thickBot="1">
      <c r="A70" s="109" t="s">
        <v>1588</v>
      </c>
      <c r="B70" s="30" t="s">
        <v>1589</v>
      </c>
    </row>
    <row r="71" spans="1:2" ht="16.5">
      <c r="A71" s="421" t="s">
        <v>1590</v>
      </c>
      <c r="B71" s="421"/>
    </row>
    <row r="72" spans="1:2" ht="181.5" customHeight="1">
      <c r="A72" s="109" t="s">
        <v>1591</v>
      </c>
      <c r="B72" s="220" t="s">
        <v>1592</v>
      </c>
    </row>
    <row r="73" spans="1:2" ht="118.5" customHeight="1">
      <c r="A73" s="109" t="s">
        <v>1593</v>
      </c>
      <c r="B73" s="30" t="s">
        <v>1594</v>
      </c>
    </row>
    <row r="74" spans="1:2" ht="269.25" customHeight="1">
      <c r="A74" s="109" t="s">
        <v>1595</v>
      </c>
      <c r="B74" s="30" t="s">
        <v>1596</v>
      </c>
    </row>
    <row r="75" spans="1:2" ht="313.5" customHeight="1">
      <c r="A75" s="109" t="s">
        <v>1597</v>
      </c>
      <c r="B75" s="30" t="s">
        <v>1598</v>
      </c>
    </row>
    <row r="76" spans="1:2" ht="123.75" customHeight="1">
      <c r="A76" s="109" t="s">
        <v>1599</v>
      </c>
      <c r="B76" s="30" t="s">
        <v>1600</v>
      </c>
    </row>
    <row r="77" spans="1:2" ht="195.75" customHeight="1">
      <c r="A77" s="109" t="s">
        <v>1601</v>
      </c>
      <c r="B77" s="30" t="s">
        <v>1602</v>
      </c>
    </row>
    <row r="78" spans="1:2" ht="132" customHeight="1">
      <c r="A78" s="109" t="s">
        <v>1603</v>
      </c>
      <c r="B78" s="30" t="s">
        <v>1604</v>
      </c>
    </row>
    <row r="79" spans="1:2" ht="157.5" customHeight="1">
      <c r="A79" s="109" t="s">
        <v>1605</v>
      </c>
      <c r="B79" s="214" t="s">
        <v>1606</v>
      </c>
    </row>
    <row r="80" spans="1:2" ht="84" customHeight="1" thickBot="1">
      <c r="A80" s="109" t="s">
        <v>1607</v>
      </c>
      <c r="B80" s="214" t="s">
        <v>1608</v>
      </c>
    </row>
    <row r="81" spans="1:2" ht="16.5">
      <c r="A81" s="421" t="s">
        <v>1609</v>
      </c>
      <c r="B81" s="421"/>
    </row>
    <row r="82" spans="1:2" ht="30">
      <c r="A82" s="109" t="s">
        <v>1610</v>
      </c>
      <c r="B82" s="30" t="s">
        <v>1611</v>
      </c>
    </row>
    <row r="83" spans="1:2" ht="116.25" customHeight="1" thickBot="1">
      <c r="A83" s="109" t="s">
        <v>1612</v>
      </c>
      <c r="B83" s="30" t="s">
        <v>1613</v>
      </c>
    </row>
    <row r="84" spans="1:2" ht="16.5">
      <c r="A84" s="426" t="s">
        <v>1614</v>
      </c>
      <c r="B84" s="426"/>
    </row>
    <row r="85" spans="1:2" ht="120">
      <c r="A85" s="109" t="s">
        <v>1615</v>
      </c>
      <c r="B85" s="30" t="s">
        <v>1616</v>
      </c>
    </row>
    <row r="86" spans="1:2" ht="168" customHeight="1">
      <c r="A86" s="109" t="s">
        <v>1617</v>
      </c>
      <c r="B86" s="30" t="s">
        <v>1616</v>
      </c>
    </row>
    <row r="87" spans="1:2" ht="90">
      <c r="A87" s="109" t="s">
        <v>1618</v>
      </c>
      <c r="B87" s="30" t="s">
        <v>1616</v>
      </c>
    </row>
    <row r="88" spans="1:2" ht="69" customHeight="1" thickBot="1">
      <c r="A88" s="109" t="s">
        <v>1619</v>
      </c>
      <c r="B88" s="30" t="s">
        <v>1620</v>
      </c>
    </row>
    <row r="89" spans="1:2" ht="16.5">
      <c r="A89" s="426" t="s">
        <v>1621</v>
      </c>
      <c r="B89" s="426"/>
    </row>
    <row r="90" spans="1:2" ht="15.75" thickBot="1">
      <c r="A90" s="109" t="s">
        <v>1622</v>
      </c>
      <c r="B90" s="30" t="s">
        <v>1623</v>
      </c>
    </row>
    <row r="91" spans="1:2" ht="16.5">
      <c r="A91" s="422" t="s">
        <v>1624</v>
      </c>
      <c r="B91" s="422"/>
    </row>
    <row r="92" spans="1:2" ht="30">
      <c r="A92" s="109" t="s">
        <v>1625</v>
      </c>
      <c r="B92" s="30" t="s">
        <v>1626</v>
      </c>
    </row>
    <row r="93" spans="1:2" ht="30">
      <c r="A93" s="109" t="s">
        <v>1627</v>
      </c>
      <c r="B93" s="30" t="s">
        <v>1628</v>
      </c>
    </row>
    <row r="94" spans="1:2">
      <c r="A94" s="109" t="s">
        <v>1629</v>
      </c>
      <c r="B94" s="30" t="s">
        <v>1630</v>
      </c>
    </row>
  </sheetData>
  <sheetProtection algorithmName="SHA-512" hashValue="vMMTLM65vpo1pctsJ2brchEmwbw4cccBLEuMPQdvZP1934i6hJ+rwbZ1gw6PIxofOPKe2b95U+OaGofTDDnBXw==" saltValue="+HmOw6ltj29Mhs/eexstpw==" spinCount="100000" sheet="1" formatRows="0"/>
  <mergeCells count="13">
    <mergeCell ref="A62:B62"/>
    <mergeCell ref="A71:B71"/>
    <mergeCell ref="A91:B91"/>
    <mergeCell ref="A2:B2"/>
    <mergeCell ref="A4:B4"/>
    <mergeCell ref="A5:B5"/>
    <mergeCell ref="A20:B20"/>
    <mergeCell ref="A40:B40"/>
    <mergeCell ref="A50:B50"/>
    <mergeCell ref="A89:B89"/>
    <mergeCell ref="A63:A67"/>
    <mergeCell ref="A84:B84"/>
    <mergeCell ref="A81:B81"/>
  </mergeCells>
  <printOptions horizontalCentered="1"/>
  <pageMargins left="0.31496062992125984" right="0.31496062992125984" top="1.1417322834645669" bottom="0.74803149606299213" header="0.31496062992125984" footer="0.31496062992125984"/>
  <pageSetup scale="51"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B4" sqref="B4"/>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432" t="s">
        <v>1631</v>
      </c>
      <c r="B1" s="433"/>
      <c r="C1" s="433"/>
      <c r="D1" s="433"/>
      <c r="E1" s="433"/>
      <c r="F1" s="434"/>
    </row>
    <row r="2" spans="1:6" ht="29.25" customHeight="1" thickBot="1">
      <c r="A2" s="12" t="s">
        <v>1632</v>
      </c>
      <c r="B2" s="430"/>
      <c r="C2" s="430"/>
      <c r="D2" s="431"/>
      <c r="E2" s="12" t="s">
        <v>1476</v>
      </c>
      <c r="F2" s="129"/>
    </row>
    <row r="3" spans="1:6" ht="36" customHeight="1" thickBot="1">
      <c r="A3" s="12" t="s">
        <v>1478</v>
      </c>
      <c r="B3" s="428"/>
      <c r="C3" s="428"/>
      <c r="D3" s="428"/>
      <c r="E3" s="12" t="s">
        <v>1480</v>
      </c>
      <c r="F3" s="130"/>
    </row>
    <row r="4" spans="1:6" ht="33.6" customHeight="1" thickBot="1">
      <c r="A4" s="12" t="s">
        <v>1482</v>
      </c>
      <c r="B4" s="131"/>
      <c r="C4" s="12" t="s">
        <v>1484</v>
      </c>
      <c r="D4" s="435"/>
      <c r="E4" s="435"/>
      <c r="F4" s="436"/>
    </row>
    <row r="5" spans="1:6" ht="30.75" thickBot="1">
      <c r="A5" s="12" t="s">
        <v>1486</v>
      </c>
      <c r="B5" s="129"/>
      <c r="C5" s="12" t="s">
        <v>1488</v>
      </c>
      <c r="D5" s="428"/>
      <c r="E5" s="428"/>
      <c r="F5" s="429"/>
    </row>
    <row r="6" spans="1:6" ht="45.75" thickBot="1">
      <c r="A6" s="12" t="s">
        <v>1490</v>
      </c>
      <c r="B6" s="129"/>
      <c r="C6" s="21" t="s">
        <v>1633</v>
      </c>
      <c r="D6" s="428"/>
      <c r="E6" s="428"/>
      <c r="F6" s="429"/>
    </row>
    <row r="7" spans="1:6" ht="31.5" customHeight="1" thickBot="1">
      <c r="A7" s="12" t="s">
        <v>1494</v>
      </c>
      <c r="B7" s="428"/>
      <c r="C7" s="428"/>
      <c r="D7" s="429"/>
      <c r="E7" s="12" t="s">
        <v>1525</v>
      </c>
      <c r="F7" s="130"/>
    </row>
    <row r="8" spans="1:6" ht="30" customHeight="1" thickBot="1">
      <c r="A8" s="12" t="s">
        <v>1496</v>
      </c>
      <c r="B8" s="129"/>
      <c r="C8" s="12" t="s">
        <v>1498</v>
      </c>
      <c r="D8" s="129"/>
      <c r="E8" s="12" t="s">
        <v>1500</v>
      </c>
      <c r="F8" s="129"/>
    </row>
    <row r="9" spans="1:6" ht="9" customHeight="1" thickBot="1">
      <c r="A9" s="28"/>
      <c r="B9" s="28"/>
      <c r="C9" s="28"/>
      <c r="D9" s="28"/>
      <c r="E9" s="28"/>
      <c r="F9" s="28"/>
    </row>
    <row r="10" spans="1:6" ht="15.75" thickBot="1">
      <c r="A10" s="456" t="s">
        <v>1634</v>
      </c>
      <c r="B10" s="457"/>
      <c r="C10" s="457"/>
      <c r="D10" s="457"/>
      <c r="E10" s="457"/>
      <c r="F10" s="458"/>
    </row>
    <row r="11" spans="1:6" ht="30.75" thickBot="1">
      <c r="A11" s="12" t="s">
        <v>1505</v>
      </c>
      <c r="B11" s="430"/>
      <c r="C11" s="430"/>
      <c r="D11" s="431"/>
      <c r="E11" s="12" t="s">
        <v>1635</v>
      </c>
      <c r="F11" s="129"/>
    </row>
    <row r="12" spans="1:6" ht="33.75" customHeight="1" thickBot="1">
      <c r="A12" s="12" t="s">
        <v>1508</v>
      </c>
      <c r="B12" s="131"/>
      <c r="C12" s="12" t="s">
        <v>1510</v>
      </c>
      <c r="D12" s="435"/>
      <c r="E12" s="435"/>
      <c r="F12" s="436"/>
    </row>
    <row r="13" spans="1:6" ht="30.75" thickBot="1">
      <c r="A13" s="12" t="s">
        <v>1512</v>
      </c>
      <c r="B13" s="428"/>
      <c r="C13" s="428"/>
      <c r="D13" s="428"/>
      <c r="E13" s="12" t="s">
        <v>1480</v>
      </c>
      <c r="F13" s="130"/>
    </row>
    <row r="14" spans="1:6" ht="60.75" thickBot="1">
      <c r="A14" s="12" t="s">
        <v>1636</v>
      </c>
      <c r="B14" s="203"/>
      <c r="C14" s="12" t="s">
        <v>1517</v>
      </c>
      <c r="D14" s="430"/>
      <c r="E14" s="430"/>
      <c r="F14" s="431"/>
    </row>
    <row r="15" spans="1:6" ht="37.5" customHeight="1" thickBot="1">
      <c r="A15" s="12" t="s">
        <v>1637</v>
      </c>
      <c r="B15" s="129"/>
      <c r="C15" s="12" t="s">
        <v>1519</v>
      </c>
      <c r="D15" s="129"/>
      <c r="E15" s="12" t="s">
        <v>1521</v>
      </c>
      <c r="F15" s="129"/>
    </row>
    <row r="16" spans="1:6" ht="45.75" thickBot="1">
      <c r="A16" s="12" t="s">
        <v>1523</v>
      </c>
      <c r="B16" s="428"/>
      <c r="C16" s="428"/>
      <c r="D16" s="429"/>
      <c r="E16" s="12" t="s">
        <v>1525</v>
      </c>
      <c r="F16" s="130"/>
    </row>
    <row r="17" spans="1:6" ht="22.35" customHeight="1" thickBot="1">
      <c r="A17" s="12" t="s">
        <v>1496</v>
      </c>
      <c r="B17" s="129"/>
      <c r="C17" s="12" t="s">
        <v>1498</v>
      </c>
      <c r="D17" s="129"/>
      <c r="E17" s="12" t="s">
        <v>1529</v>
      </c>
      <c r="F17" s="129"/>
    </row>
    <row r="18" spans="1:6" ht="48.6" customHeight="1" thickBot="1">
      <c r="A18" s="12" t="s">
        <v>1531</v>
      </c>
      <c r="B18" s="211"/>
      <c r="C18" s="209" t="s">
        <v>1533</v>
      </c>
      <c r="D18" s="208" t="str">
        <f>IFERROR(LEFT($B$18,FIND(",",$B$18)-1)," ")</f>
        <v xml:space="preserve"> </v>
      </c>
      <c r="E18" s="210" t="s">
        <v>1535</v>
      </c>
      <c r="F18" s="208" t="str">
        <f>IFERROR(RIGHT($B$18,FIND(",",$B$18))," ")</f>
        <v xml:space="preserve"> </v>
      </c>
    </row>
    <row r="19" spans="1:6" ht="15.75" thickBot="1">
      <c r="A19" s="28"/>
      <c r="B19" s="28"/>
      <c r="C19" s="28"/>
      <c r="D19" s="28"/>
      <c r="E19" s="28"/>
      <c r="F19" s="28"/>
    </row>
    <row r="20" spans="1:6" ht="15.75" thickBot="1">
      <c r="A20" s="432" t="s">
        <v>1638</v>
      </c>
      <c r="B20" s="433"/>
      <c r="C20" s="433"/>
      <c r="D20" s="433"/>
      <c r="E20" s="433"/>
      <c r="F20" s="434"/>
    </row>
    <row r="21" spans="1:6" ht="30.75" thickBot="1">
      <c r="A21" s="12" t="s">
        <v>1537</v>
      </c>
      <c r="B21" s="132"/>
      <c r="C21" s="12" t="s">
        <v>1539</v>
      </c>
      <c r="D21" s="133"/>
      <c r="E21" s="12" t="s">
        <v>1639</v>
      </c>
      <c r="F21" s="133"/>
    </row>
    <row r="22" spans="1:6" ht="30.75" thickBot="1">
      <c r="A22" s="12" t="s">
        <v>2745</v>
      </c>
      <c r="B22" s="449"/>
      <c r="C22" s="449"/>
      <c r="D22" s="449"/>
      <c r="E22" s="21" t="s">
        <v>2746</v>
      </c>
      <c r="F22" s="132"/>
    </row>
    <row r="23" spans="1:6" ht="35.25" customHeight="1" thickBot="1">
      <c r="A23" s="12" t="s">
        <v>1543</v>
      </c>
      <c r="B23" s="341" t="s">
        <v>99</v>
      </c>
      <c r="C23" s="13" t="s">
        <v>1545</v>
      </c>
      <c r="D23" s="450" t="s">
        <v>31</v>
      </c>
      <c r="E23" s="450"/>
      <c r="F23" s="451"/>
    </row>
    <row r="24" spans="1:6" ht="45.75" customHeight="1" thickBot="1">
      <c r="A24" s="12" t="s">
        <v>1640</v>
      </c>
      <c r="B24" s="452"/>
      <c r="C24" s="452"/>
      <c r="D24" s="452"/>
      <c r="E24" s="452"/>
      <c r="F24" s="453"/>
    </row>
    <row r="25" spans="1:6" ht="23.25" customHeight="1" thickBot="1">
      <c r="A25" s="440" t="s">
        <v>1641</v>
      </c>
      <c r="B25" s="437" t="s">
        <v>1642</v>
      </c>
      <c r="C25" s="438"/>
      <c r="D25" s="438"/>
      <c r="E25" s="438"/>
      <c r="F25" s="439"/>
    </row>
    <row r="26" spans="1:6" ht="20.25" customHeight="1" thickBot="1">
      <c r="A26" s="441"/>
      <c r="B26" s="443"/>
      <c r="C26" s="111" t="s">
        <v>1643</v>
      </c>
      <c r="D26" s="111" t="s">
        <v>1644</v>
      </c>
      <c r="E26" s="111" t="s">
        <v>1645</v>
      </c>
      <c r="F26" s="446"/>
    </row>
    <row r="27" spans="1:6" ht="19.5" customHeight="1">
      <c r="A27" s="441"/>
      <c r="B27" s="444"/>
      <c r="C27" s="134" t="b">
        <v>0</v>
      </c>
      <c r="D27" s="62" t="s">
        <v>1646</v>
      </c>
      <c r="E27" s="62" t="s">
        <v>1647</v>
      </c>
      <c r="F27" s="447"/>
    </row>
    <row r="28" spans="1:6" ht="19.5" customHeight="1">
      <c r="A28" s="441"/>
      <c r="B28" s="444"/>
      <c r="C28" s="134" t="b">
        <v>0</v>
      </c>
      <c r="D28" s="62" t="s">
        <v>1648</v>
      </c>
      <c r="E28" s="62" t="s">
        <v>1649</v>
      </c>
      <c r="F28" s="447"/>
    </row>
    <row r="29" spans="1:6" ht="18" customHeight="1">
      <c r="A29" s="441"/>
      <c r="B29" s="444"/>
      <c r="C29" s="134" t="b">
        <v>0</v>
      </c>
      <c r="D29" s="62" t="s">
        <v>1650</v>
      </c>
      <c r="E29" s="62" t="s">
        <v>1651</v>
      </c>
      <c r="F29" s="447"/>
    </row>
    <row r="30" spans="1:6" ht="18" customHeight="1">
      <c r="A30" s="441"/>
      <c r="B30" s="444"/>
      <c r="C30" s="134" t="b">
        <v>0</v>
      </c>
      <c r="D30" s="62" t="s">
        <v>1652</v>
      </c>
      <c r="E30" s="62" t="s">
        <v>1653</v>
      </c>
      <c r="F30" s="447"/>
    </row>
    <row r="31" spans="1:6" ht="21" customHeight="1">
      <c r="A31" s="441"/>
      <c r="B31" s="444"/>
      <c r="C31" s="134" t="b">
        <v>0</v>
      </c>
      <c r="D31" s="62" t="s">
        <v>1654</v>
      </c>
      <c r="E31" s="62" t="s">
        <v>1655</v>
      </c>
      <c r="F31" s="447"/>
    </row>
    <row r="32" spans="1:6" ht="20.25" customHeight="1" thickBot="1">
      <c r="A32" s="442"/>
      <c r="B32" s="445"/>
      <c r="C32" s="134" t="b">
        <v>0</v>
      </c>
      <c r="D32" s="62" t="s">
        <v>1656</v>
      </c>
      <c r="E32" s="62" t="s">
        <v>1657</v>
      </c>
      <c r="F32" s="448"/>
    </row>
    <row r="33" spans="1:6" ht="31.5" customHeight="1" thickBot="1">
      <c r="A33" s="12" t="s">
        <v>1551</v>
      </c>
      <c r="B33" s="454" t="s">
        <v>2747</v>
      </c>
      <c r="C33" s="455"/>
      <c r="D33" s="110" t="s">
        <v>1553</v>
      </c>
      <c r="E33" s="454" t="s">
        <v>36</v>
      </c>
      <c r="F33" s="455"/>
    </row>
    <row r="34" spans="1:6" ht="8.25" customHeight="1" thickBot="1"/>
    <row r="35" spans="1:6" ht="15.75" thickBot="1">
      <c r="A35" s="432" t="s">
        <v>1658</v>
      </c>
      <c r="B35" s="433"/>
      <c r="C35" s="433"/>
      <c r="D35" s="433"/>
      <c r="E35" s="433"/>
      <c r="F35" s="434"/>
    </row>
    <row r="36" spans="1:6" ht="20.25" customHeight="1" thickBot="1">
      <c r="A36" s="12" t="s">
        <v>1659</v>
      </c>
      <c r="B36" s="131"/>
      <c r="C36" s="12" t="s">
        <v>1558</v>
      </c>
      <c r="D36" s="435"/>
      <c r="E36" s="435"/>
      <c r="F36" s="436"/>
    </row>
    <row r="37" spans="1:6" ht="30.75" thickBot="1">
      <c r="A37" s="12" t="s">
        <v>1560</v>
      </c>
      <c r="B37" s="234"/>
      <c r="C37" s="12" t="s">
        <v>1562</v>
      </c>
      <c r="D37" s="235"/>
      <c r="E37" s="12" t="s">
        <v>1564</v>
      </c>
      <c r="F37" s="235"/>
    </row>
    <row r="38" spans="1:6" ht="30.75" thickBot="1">
      <c r="A38" s="12" t="s">
        <v>1566</v>
      </c>
      <c r="B38" s="428"/>
      <c r="C38" s="428"/>
      <c r="D38" s="428"/>
      <c r="E38" s="12" t="s">
        <v>1570</v>
      </c>
      <c r="F38" s="129"/>
    </row>
    <row r="39" spans="1:6" ht="30.75" thickBot="1">
      <c r="A39" s="12" t="s">
        <v>1572</v>
      </c>
      <c r="B39" s="129"/>
      <c r="C39" s="12" t="s">
        <v>1574</v>
      </c>
      <c r="D39" s="129"/>
      <c r="E39" s="12" t="s">
        <v>1521</v>
      </c>
      <c r="F39" s="129"/>
    </row>
    <row r="40" spans="1:6" ht="20.25" customHeight="1" thickBot="1">
      <c r="A40" s="12" t="s">
        <v>1660</v>
      </c>
      <c r="B40" s="131"/>
      <c r="C40" s="12" t="s">
        <v>1558</v>
      </c>
      <c r="D40" s="435"/>
      <c r="E40" s="435"/>
      <c r="F40" s="436"/>
    </row>
    <row r="41" spans="1:6" ht="30.75" thickBot="1">
      <c r="A41" s="12" t="s">
        <v>1560</v>
      </c>
      <c r="B41" s="234"/>
      <c r="C41" s="12" t="s">
        <v>1562</v>
      </c>
      <c r="D41" s="235"/>
      <c r="E41" s="12" t="s">
        <v>1564</v>
      </c>
      <c r="F41" s="235"/>
    </row>
    <row r="42" spans="1:6" ht="30.75" thickBot="1">
      <c r="A42" s="12" t="s">
        <v>1566</v>
      </c>
      <c r="B42" s="428"/>
      <c r="C42" s="428"/>
      <c r="D42" s="428"/>
      <c r="E42" s="12" t="s">
        <v>1570</v>
      </c>
      <c r="F42" s="234"/>
    </row>
    <row r="43" spans="1:6" ht="30.75" thickBot="1">
      <c r="A43" s="12" t="s">
        <v>1572</v>
      </c>
      <c r="B43" s="234"/>
      <c r="C43" s="12" t="s">
        <v>1574</v>
      </c>
      <c r="D43" s="234"/>
      <c r="E43" s="12" t="s">
        <v>1521</v>
      </c>
      <c r="F43" s="234"/>
    </row>
  </sheetData>
  <sheetProtection algorithmName="SHA-512" hashValue="XjVail6uIE/x+bAZlHwRpoUIDf0JYFS7QkJWG+QipFuVoE2wCiD6z/UaGheCe4gVIJks8ZHaCw+XqHHqvu7ABA==" saltValue="olg5Qgay38TxH+IC4CaDiw==" spinCount="100000" sheet="1" objects="1" scenarios="1"/>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10">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B14" xr:uid="{8AE1877A-584B-4A08-BAF4-CD1730A60BA7}">
      <formula1>"Propiedad ICBF,En Comodato,En Convenio Interadministrativo,Propiedad del Operador,Arriendo,Propiedad Entidad Territorial,Otro"</formula1>
    </dataValidation>
    <dataValidation type="list" allowBlank="1" showInputMessage="1" showErrorMessage="1" sqref="D40:F40" xr:uid="{1436D67C-3B23-448E-9F97-4C086BC5E0A2}">
      <formula1>INDIRECT($B$40)</formula1>
    </dataValidation>
  </dataValidations>
  <printOptions horizontalCentered="1"/>
  <pageMargins left="0.11811023622047245" right="0.11811023622047245" top="1.1811023622047245" bottom="0.74803149606299213" header="0.19685039370078741" footer="0.31496062992125984"/>
  <pageSetup scale="75"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3F96B-053D-4982-BB75-81447C2494AB}">
  <sheetPr>
    <tabColor rgb="FFFFFF00"/>
    <pageSetUpPr fitToPage="1"/>
  </sheetPr>
  <dimension ref="A1:H112"/>
  <sheetViews>
    <sheetView topLeftCell="A100" zoomScale="80" zoomScaleNormal="80" zoomScalePageLayoutView="60" workbookViewId="0">
      <selection activeCell="C105" sqref="C105"/>
    </sheetView>
  </sheetViews>
  <sheetFormatPr baseColWidth="10" defaultColWidth="11.42578125" defaultRowHeight="15"/>
  <cols>
    <col min="1" max="1" width="7.140625" style="115" customWidth="1"/>
    <col min="2" max="2" width="7.85546875" style="14" customWidth="1"/>
    <col min="3" max="3" width="85.7109375" customWidth="1"/>
    <col min="4" max="4" width="21.140625" customWidth="1"/>
    <col min="5" max="5" width="99.140625" customWidth="1"/>
    <col min="6" max="6" width="37.42578125" customWidth="1"/>
    <col min="7" max="7" width="11.42578125" hidden="1" customWidth="1"/>
  </cols>
  <sheetData>
    <row r="1" spans="1:7" s="35" customFormat="1" ht="21.75" customHeight="1" thickBot="1">
      <c r="A1" s="342" t="s">
        <v>1985</v>
      </c>
      <c r="B1" s="459" t="s">
        <v>1661</v>
      </c>
      <c r="C1" s="460"/>
      <c r="D1" s="460"/>
      <c r="E1" s="461"/>
      <c r="F1" s="31"/>
    </row>
    <row r="2" spans="1:7" s="33" customFormat="1" ht="59.25" customHeight="1" thickBot="1">
      <c r="A2" s="245" t="s">
        <v>1662</v>
      </c>
      <c r="B2" s="58" t="s">
        <v>1663</v>
      </c>
      <c r="C2" s="61" t="s">
        <v>1664</v>
      </c>
      <c r="D2" s="59" t="s">
        <v>1665</v>
      </c>
      <c r="E2" s="60" t="s">
        <v>1666</v>
      </c>
      <c r="F2" s="246" t="s">
        <v>1667</v>
      </c>
    </row>
    <row r="3" spans="1:7" ht="30.75" customHeight="1">
      <c r="A3" s="113"/>
      <c r="B3" s="52" t="s">
        <v>1668</v>
      </c>
      <c r="C3" s="288" t="s">
        <v>1669</v>
      </c>
      <c r="D3" s="79" t="str">
        <f>IF(COUNTIF(D4:D5,"NO CUMPLE")&gt;0,"NO CUMPLE CONDICIÓN",IF(COUNTIF(D4:D5,"CUMPLE")=0,"NO APLICA","CUMPLE"))</f>
        <v>NO APLICA</v>
      </c>
      <c r="E3" s="271" t="str">
        <f>CONCATENATE(IF(D4="NO CUMPLE",CONCATENATE(E4," / "),""),IF(D5="NO CUMPLE",CONCATENATE(E5,"  "),""))</f>
        <v/>
      </c>
      <c r="F3" s="247" t="s">
        <v>1986</v>
      </c>
      <c r="G3" s="14">
        <f>IF(D3="CUMPLE",1,IF(D3="NO CUMPLE CONDICIÓN",2,3))</f>
        <v>3</v>
      </c>
    </row>
    <row r="4" spans="1:7" ht="51.95" customHeight="1">
      <c r="A4" s="114" t="s">
        <v>1670</v>
      </c>
      <c r="B4" s="53" t="s">
        <v>1671</v>
      </c>
      <c r="C4" s="289" t="s">
        <v>1987</v>
      </c>
      <c r="D4" s="140"/>
      <c r="E4" s="135"/>
      <c r="F4" s="248" t="s">
        <v>1988</v>
      </c>
      <c r="G4" s="14"/>
    </row>
    <row r="5" spans="1:7" ht="101.25">
      <c r="A5" s="114" t="s">
        <v>1670</v>
      </c>
      <c r="B5" s="53" t="s">
        <v>1672</v>
      </c>
      <c r="C5" s="289" t="s">
        <v>1989</v>
      </c>
      <c r="D5" s="140"/>
      <c r="E5" s="135"/>
      <c r="F5" s="248" t="s">
        <v>1988</v>
      </c>
      <c r="G5" s="14"/>
    </row>
    <row r="6" spans="1:7" ht="35.25" customHeight="1">
      <c r="B6" s="55" t="s">
        <v>1673</v>
      </c>
      <c r="C6" s="290" t="s">
        <v>1674</v>
      </c>
      <c r="D6" s="80" t="str">
        <f>IF(COUNTIF(D7:D7,"NO CUMPLE")&gt;0,"NO CUMPLE CONDICIÓN",IF(COUNTIF(D7:D7,"CUMPLE")=0,"NO APLICA","CUMPLE"))</f>
        <v>NO APLICA</v>
      </c>
      <c r="E6" s="75" t="str">
        <f>CONCATENATE(IF(D7="NO CUMPLE",CONCATENATE(E7," "),""))</f>
        <v/>
      </c>
      <c r="F6" s="249" t="s">
        <v>1990</v>
      </c>
      <c r="G6" s="14">
        <f t="shared" ref="G6:G60" si="0">IF(D6="CUMPLE",1,IF(D6="NO CUMPLE CONDICIÓN",2,3))</f>
        <v>3</v>
      </c>
    </row>
    <row r="7" spans="1:7" ht="66" customHeight="1">
      <c r="A7" s="114" t="s">
        <v>1670</v>
      </c>
      <c r="B7" s="53" t="s">
        <v>1675</v>
      </c>
      <c r="C7" s="289" t="s">
        <v>1676</v>
      </c>
      <c r="D7" s="140"/>
      <c r="E7" s="135"/>
      <c r="F7" s="248" t="s">
        <v>1991</v>
      </c>
      <c r="G7" s="14"/>
    </row>
    <row r="8" spans="1:7" ht="33.75" customHeight="1">
      <c r="B8" s="55" t="s">
        <v>1677</v>
      </c>
      <c r="C8" s="290" t="s">
        <v>1678</v>
      </c>
      <c r="D8" s="80" t="str">
        <f>IF(COUNTIF(D9:D9,"NO CUMPLE")&gt;0,"NO CUMPLE CONDICIÓN",IF(COUNTIF(D9:D9,"CUMPLE")=0,"NO APLICA","CUMPLE"))</f>
        <v>NO APLICA</v>
      </c>
      <c r="E8" s="75" t="str">
        <f>CONCATENATE(IF(D9="NO CUMPLE",CONCATENATE(E9," "),""))</f>
        <v/>
      </c>
      <c r="F8" s="249" t="s">
        <v>1990</v>
      </c>
      <c r="G8" s="14">
        <f t="shared" si="0"/>
        <v>3</v>
      </c>
    </row>
    <row r="9" spans="1:7" ht="62.25" customHeight="1">
      <c r="A9" s="114" t="s">
        <v>1670</v>
      </c>
      <c r="B9" s="53" t="s">
        <v>1679</v>
      </c>
      <c r="C9" s="289" t="s">
        <v>1680</v>
      </c>
      <c r="D9" s="140"/>
      <c r="E9" s="135"/>
      <c r="F9" s="248" t="s">
        <v>1991</v>
      </c>
      <c r="G9" s="14"/>
    </row>
    <row r="10" spans="1:7" ht="39.950000000000003" customHeight="1">
      <c r="B10" s="55" t="s">
        <v>1681</v>
      </c>
      <c r="C10" s="290" t="s">
        <v>1682</v>
      </c>
      <c r="D10" s="80" t="str">
        <f>IF(COUNTIF(D11:D11,"NO CUMPLE")&gt;0,"NO CUMPLE CONDICIÓN",IF(COUNTIF(D11:D11,"CUMPLE")=0,"NO APLICA","CUMPLE"))</f>
        <v>NO APLICA</v>
      </c>
      <c r="E10" s="75" t="str">
        <f>CONCATENATE(IF(D11="NO CUMPLE",CONCATENATE(E11," "),""))</f>
        <v/>
      </c>
      <c r="F10" s="249" t="s">
        <v>1992</v>
      </c>
      <c r="G10" s="14">
        <f t="shared" si="0"/>
        <v>3</v>
      </c>
    </row>
    <row r="11" spans="1:7" ht="42.95" customHeight="1">
      <c r="A11" s="114" t="s">
        <v>1670</v>
      </c>
      <c r="B11" s="53" t="s">
        <v>1683</v>
      </c>
      <c r="C11" s="289" t="s">
        <v>1684</v>
      </c>
      <c r="D11" s="140"/>
      <c r="E11" s="135"/>
      <c r="F11" s="248" t="s">
        <v>1992</v>
      </c>
      <c r="G11" s="14"/>
    </row>
    <row r="12" spans="1:7" ht="33" customHeight="1">
      <c r="B12" s="55" t="s">
        <v>1685</v>
      </c>
      <c r="C12" s="250" t="s">
        <v>1686</v>
      </c>
      <c r="D12" s="80" t="str">
        <f>IF(COUNTIF(D13:D24,"NO CUMPLE")&gt;0,"NO CUMPLE CONDICIÓN",IF(COUNTIF(D13:D24,"CUMPLE")=0,"NO APLICA","CUMPLE"))</f>
        <v>NO APLICA</v>
      </c>
      <c r="E12" s="75"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2" s="249" t="s">
        <v>1993</v>
      </c>
      <c r="G12" s="14">
        <f t="shared" si="0"/>
        <v>3</v>
      </c>
    </row>
    <row r="13" spans="1:7" ht="25.5" customHeight="1">
      <c r="A13" s="114" t="s">
        <v>1670</v>
      </c>
      <c r="B13" s="53" t="s">
        <v>1687</v>
      </c>
      <c r="C13" s="286" t="s">
        <v>1688</v>
      </c>
      <c r="D13" s="140"/>
      <c r="E13" s="135"/>
      <c r="F13" s="248" t="s">
        <v>1994</v>
      </c>
      <c r="G13" s="14"/>
    </row>
    <row r="14" spans="1:7" ht="28.5" customHeight="1">
      <c r="A14" s="114" t="s">
        <v>1670</v>
      </c>
      <c r="B14" s="53" t="s">
        <v>1689</v>
      </c>
      <c r="C14" s="286" t="s">
        <v>1690</v>
      </c>
      <c r="D14" s="140"/>
      <c r="E14" s="135"/>
      <c r="F14" s="248" t="s">
        <v>1994</v>
      </c>
      <c r="G14" s="14"/>
    </row>
    <row r="15" spans="1:7" ht="43.5">
      <c r="A15" s="114" t="s">
        <v>1670</v>
      </c>
      <c r="B15" s="53" t="s">
        <v>1691</v>
      </c>
      <c r="C15" s="286" t="s">
        <v>1692</v>
      </c>
      <c r="D15" s="140"/>
      <c r="E15" s="135"/>
      <c r="F15" s="248" t="s">
        <v>1994</v>
      </c>
      <c r="G15" s="14"/>
    </row>
    <row r="16" spans="1:7" ht="31.5" customHeight="1">
      <c r="A16" s="114" t="s">
        <v>1670</v>
      </c>
      <c r="B16" s="53" t="s">
        <v>1693</v>
      </c>
      <c r="C16" s="286" t="s">
        <v>1694</v>
      </c>
      <c r="D16" s="140"/>
      <c r="E16" s="135"/>
      <c r="F16" s="248" t="s">
        <v>1994</v>
      </c>
      <c r="G16" s="14"/>
    </row>
    <row r="17" spans="1:7" ht="33" customHeight="1">
      <c r="A17" s="114" t="s">
        <v>1670</v>
      </c>
      <c r="B17" s="53" t="s">
        <v>1695</v>
      </c>
      <c r="C17" s="286" t="s">
        <v>1696</v>
      </c>
      <c r="D17" s="140"/>
      <c r="E17" s="135"/>
      <c r="F17" s="248" t="s">
        <v>1994</v>
      </c>
      <c r="G17" s="14"/>
    </row>
    <row r="18" spans="1:7" ht="33" customHeight="1">
      <c r="A18" s="114" t="s">
        <v>1670</v>
      </c>
      <c r="B18" s="53" t="s">
        <v>1697</v>
      </c>
      <c r="C18" s="286" t="s">
        <v>1698</v>
      </c>
      <c r="D18" s="140"/>
      <c r="E18" s="135"/>
      <c r="F18" s="248" t="s">
        <v>1994</v>
      </c>
      <c r="G18" s="14"/>
    </row>
    <row r="19" spans="1:7" ht="142.5" customHeight="1">
      <c r="A19" s="114" t="s">
        <v>1670</v>
      </c>
      <c r="B19" s="53" t="s">
        <v>1699</v>
      </c>
      <c r="C19" s="286" t="s">
        <v>1700</v>
      </c>
      <c r="D19" s="140"/>
      <c r="E19" s="135"/>
      <c r="F19" s="248" t="s">
        <v>1994</v>
      </c>
      <c r="G19" s="14"/>
    </row>
    <row r="20" spans="1:7" ht="38.25" customHeight="1">
      <c r="A20" s="114" t="s">
        <v>1670</v>
      </c>
      <c r="B20" s="53" t="s">
        <v>1701</v>
      </c>
      <c r="C20" s="286" t="s">
        <v>1702</v>
      </c>
      <c r="D20" s="140"/>
      <c r="E20" s="135"/>
      <c r="F20" s="248" t="s">
        <v>1994</v>
      </c>
      <c r="G20" s="14"/>
    </row>
    <row r="21" spans="1:7" ht="33">
      <c r="A21" s="114" t="s">
        <v>1670</v>
      </c>
      <c r="B21" s="53" t="s">
        <v>1703</v>
      </c>
      <c r="C21" s="286" t="s">
        <v>1704</v>
      </c>
      <c r="D21" s="140"/>
      <c r="E21" s="135"/>
      <c r="F21" s="248" t="s">
        <v>1994</v>
      </c>
      <c r="G21" s="14"/>
    </row>
    <row r="22" spans="1:7" ht="51.75" customHeight="1">
      <c r="A22" s="114" t="s">
        <v>1670</v>
      </c>
      <c r="B22" s="53" t="s">
        <v>1705</v>
      </c>
      <c r="C22" s="286" t="s">
        <v>1995</v>
      </c>
      <c r="D22" s="140"/>
      <c r="E22" s="135"/>
      <c r="F22" s="248" t="s">
        <v>1994</v>
      </c>
      <c r="G22" s="14"/>
    </row>
    <row r="23" spans="1:7" ht="52.5" customHeight="1">
      <c r="A23" s="114" t="s">
        <v>1670</v>
      </c>
      <c r="B23" s="53" t="s">
        <v>1996</v>
      </c>
      <c r="C23" s="286" t="s">
        <v>1997</v>
      </c>
      <c r="D23" s="140"/>
      <c r="E23" s="135"/>
      <c r="F23" s="248" t="s">
        <v>1994</v>
      </c>
      <c r="G23" s="14"/>
    </row>
    <row r="24" spans="1:7" ht="33">
      <c r="A24" s="114" t="s">
        <v>1670</v>
      </c>
      <c r="B24" s="53" t="s">
        <v>1998</v>
      </c>
      <c r="C24" s="286" t="s">
        <v>1706</v>
      </c>
      <c r="D24" s="140"/>
      <c r="E24" s="135"/>
      <c r="F24" s="248" t="s">
        <v>1994</v>
      </c>
      <c r="G24" s="14"/>
    </row>
    <row r="25" spans="1:7" ht="36.75" customHeight="1">
      <c r="B25" s="55" t="s">
        <v>1707</v>
      </c>
      <c r="C25" s="250" t="s">
        <v>1708</v>
      </c>
      <c r="D25" s="80" t="str">
        <f>IF(COUNTIF(D28:D36,"NO CUMPLE")&gt;0,"NO CUMPLE CONDICIÓN",IF(COUNTIF(D28:D36,"CUMPLE")=0,"NO APLICA","CUMPLE"))</f>
        <v>NO APLICA</v>
      </c>
      <c r="E25" s="75" t="str">
        <f>CONCATENATE(IF(D28="NO CUMPLE",CONCATENATE(E28," / "),""),IF(D29="NO CUMPLE",CONCATENATE(E29," / "),""),IF(D30="NO CUMPLE",CONCATENATE(E30," / "),""),IF(D31="NO CUMPLE",CONCATENATE(E31," / "),""),IF(D32="NO CUMPLE",CONCATENATE(E32," / "),""),IF(D33="NO CUMPLE",CONCATENATE(E33," / "),""),IF(D34="NO CUMPLE",CONCATENATE(E34," / "),""),IF(D35="NO CUMPLE",CONCATENATE(E35," / "),""),IF(D36="NO CUMPLE",CONCATENATE(E36," / "),""))</f>
        <v/>
      </c>
      <c r="F25" s="251" t="s">
        <v>1999</v>
      </c>
      <c r="G25" s="14">
        <f t="shared" si="0"/>
        <v>3</v>
      </c>
    </row>
    <row r="26" spans="1:7" ht="36.75" customHeight="1">
      <c r="B26" s="55" t="s">
        <v>1707</v>
      </c>
      <c r="C26" s="250" t="s">
        <v>1708</v>
      </c>
      <c r="D26" s="80" t="str">
        <f>IF(COUNTIF(D37:D44,"NO CUMPLE")&gt;0,"NO CUMPLE CONDICIÓN",IF(COUNTIF(D37:D44,"CUMPLE")=0,"NO APLICA","CUMPLE"))</f>
        <v>NO APLICA</v>
      </c>
      <c r="E26" s="75"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f>
        <v/>
      </c>
      <c r="F26" s="251" t="s">
        <v>1999</v>
      </c>
      <c r="G26" s="14">
        <f t="shared" si="0"/>
        <v>3</v>
      </c>
    </row>
    <row r="27" spans="1:7" ht="36.75" customHeight="1">
      <c r="B27" s="55" t="s">
        <v>1707</v>
      </c>
      <c r="C27" s="250" t="s">
        <v>1708</v>
      </c>
      <c r="D27" s="80" t="str">
        <f>IF(COUNTIF(D45:D53,"NO CUMPLE")&gt;0,"NO CUMPLE CONDICIÓN",IF(COUNTIF(D45:D53,"CUMPLE")=0,"NO APLICA","CUMPLE"))</f>
        <v>NO APLICA</v>
      </c>
      <c r="E27" s="75" t="str">
        <f>CONCATENATE(IF(D45="NO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27" s="251" t="s">
        <v>1999</v>
      </c>
      <c r="G27" s="14">
        <f t="shared" si="0"/>
        <v>3</v>
      </c>
    </row>
    <row r="28" spans="1:7" ht="27" customHeight="1">
      <c r="A28" s="114" t="s">
        <v>1670</v>
      </c>
      <c r="B28" s="53" t="s">
        <v>1709</v>
      </c>
      <c r="C28" s="286" t="s">
        <v>1710</v>
      </c>
      <c r="D28" s="140"/>
      <c r="E28" s="135"/>
      <c r="F28" s="248" t="s">
        <v>2000</v>
      </c>
      <c r="G28" s="14"/>
    </row>
    <row r="29" spans="1:7" ht="47.25" customHeight="1">
      <c r="A29" s="114" t="s">
        <v>1670</v>
      </c>
      <c r="B29" s="53" t="s">
        <v>1711</v>
      </c>
      <c r="C29" s="286" t="s">
        <v>1712</v>
      </c>
      <c r="D29" s="140"/>
      <c r="E29" s="135"/>
      <c r="F29" s="248" t="s">
        <v>2000</v>
      </c>
      <c r="G29" s="14"/>
    </row>
    <row r="30" spans="1:7" ht="32.25" customHeight="1">
      <c r="A30" s="114" t="s">
        <v>1670</v>
      </c>
      <c r="B30" s="53" t="s">
        <v>1713</v>
      </c>
      <c r="C30" s="286" t="s">
        <v>1714</v>
      </c>
      <c r="D30" s="140"/>
      <c r="E30" s="135"/>
      <c r="F30" s="248" t="s">
        <v>2000</v>
      </c>
      <c r="G30" s="14"/>
    </row>
    <row r="31" spans="1:7" ht="50.25" customHeight="1">
      <c r="A31" s="114" t="s">
        <v>1670</v>
      </c>
      <c r="B31" s="53" t="s">
        <v>1715</v>
      </c>
      <c r="C31" s="286" t="s">
        <v>1716</v>
      </c>
      <c r="D31" s="140"/>
      <c r="E31" s="135"/>
      <c r="F31" s="248" t="s">
        <v>2000</v>
      </c>
      <c r="G31" s="14"/>
    </row>
    <row r="32" spans="1:7" ht="57" customHeight="1">
      <c r="A32" s="114" t="s">
        <v>1670</v>
      </c>
      <c r="B32" s="53" t="s">
        <v>1717</v>
      </c>
      <c r="C32" s="286" t="s">
        <v>2001</v>
      </c>
      <c r="D32" s="140"/>
      <c r="E32" s="135"/>
      <c r="F32" s="248" t="s">
        <v>2000</v>
      </c>
      <c r="G32" s="14"/>
    </row>
    <row r="33" spans="1:7" ht="27.75" customHeight="1">
      <c r="A33" s="114" t="s">
        <v>1670</v>
      </c>
      <c r="B33" s="53" t="s">
        <v>1718</v>
      </c>
      <c r="C33" s="286" t="s">
        <v>1719</v>
      </c>
      <c r="D33" s="140"/>
      <c r="E33" s="135"/>
      <c r="F33" s="248" t="s">
        <v>2000</v>
      </c>
      <c r="G33" s="14"/>
    </row>
    <row r="34" spans="1:7" ht="36.75" customHeight="1">
      <c r="A34" s="114" t="s">
        <v>1670</v>
      </c>
      <c r="B34" s="53" t="s">
        <v>1720</v>
      </c>
      <c r="C34" s="286" t="s">
        <v>1721</v>
      </c>
      <c r="D34" s="140"/>
      <c r="E34" s="135"/>
      <c r="F34" s="248" t="s">
        <v>2000</v>
      </c>
      <c r="G34" s="14"/>
    </row>
    <row r="35" spans="1:7" ht="52.7" customHeight="1">
      <c r="A35" s="114" t="s">
        <v>1670</v>
      </c>
      <c r="B35" s="53" t="s">
        <v>1722</v>
      </c>
      <c r="C35" s="286" t="s">
        <v>2002</v>
      </c>
      <c r="D35" s="140"/>
      <c r="E35" s="135"/>
      <c r="F35" s="248" t="s">
        <v>2000</v>
      </c>
      <c r="G35" s="14"/>
    </row>
    <row r="36" spans="1:7" ht="45" customHeight="1">
      <c r="A36" s="114" t="s">
        <v>1670</v>
      </c>
      <c r="B36" s="53" t="s">
        <v>1723</v>
      </c>
      <c r="C36" s="286" t="s">
        <v>1724</v>
      </c>
      <c r="D36" s="140"/>
      <c r="E36" s="135"/>
      <c r="F36" s="248" t="s">
        <v>2000</v>
      </c>
      <c r="G36" s="14"/>
    </row>
    <row r="37" spans="1:7" ht="37.5" customHeight="1">
      <c r="A37" s="114" t="s">
        <v>1670</v>
      </c>
      <c r="B37" s="53" t="s">
        <v>1725</v>
      </c>
      <c r="C37" s="286" t="s">
        <v>1726</v>
      </c>
      <c r="D37" s="140"/>
      <c r="E37" s="135"/>
      <c r="F37" s="248" t="s">
        <v>2000</v>
      </c>
      <c r="G37" s="14"/>
    </row>
    <row r="38" spans="1:7" ht="53.25" customHeight="1">
      <c r="A38" s="114" t="s">
        <v>1670</v>
      </c>
      <c r="B38" s="53" t="s">
        <v>1727</v>
      </c>
      <c r="C38" s="286" t="s">
        <v>1728</v>
      </c>
      <c r="D38" s="140"/>
      <c r="E38" s="135"/>
      <c r="F38" s="248" t="s">
        <v>2000</v>
      </c>
      <c r="G38" s="14"/>
    </row>
    <row r="39" spans="1:7" ht="110.25" customHeight="1">
      <c r="A39" s="114" t="s">
        <v>1670</v>
      </c>
      <c r="B39" s="53" t="s">
        <v>1729</v>
      </c>
      <c r="C39" s="286" t="s">
        <v>1730</v>
      </c>
      <c r="D39" s="140"/>
      <c r="E39" s="135"/>
      <c r="F39" s="248" t="s">
        <v>2000</v>
      </c>
      <c r="G39" s="14"/>
    </row>
    <row r="40" spans="1:7" ht="42.75" customHeight="1">
      <c r="A40" s="114" t="s">
        <v>1670</v>
      </c>
      <c r="B40" s="53" t="s">
        <v>1731</v>
      </c>
      <c r="C40" s="286" t="s">
        <v>1732</v>
      </c>
      <c r="D40" s="140"/>
      <c r="E40" s="135"/>
      <c r="F40" s="248" t="s">
        <v>2000</v>
      </c>
      <c r="G40" s="14"/>
    </row>
    <row r="41" spans="1:7" ht="33.75" customHeight="1">
      <c r="A41" s="114" t="s">
        <v>1670</v>
      </c>
      <c r="B41" s="53" t="s">
        <v>1733</v>
      </c>
      <c r="C41" s="286" t="s">
        <v>1734</v>
      </c>
      <c r="D41" s="140"/>
      <c r="E41" s="135"/>
      <c r="F41" s="248" t="s">
        <v>2000</v>
      </c>
      <c r="G41" s="14"/>
    </row>
    <row r="42" spans="1:7" ht="39" customHeight="1">
      <c r="A42" s="114" t="s">
        <v>1670</v>
      </c>
      <c r="B42" s="53" t="s">
        <v>1735</v>
      </c>
      <c r="C42" s="286" t="s">
        <v>1736</v>
      </c>
      <c r="D42" s="140"/>
      <c r="E42" s="135"/>
      <c r="F42" s="248" t="s">
        <v>2000</v>
      </c>
      <c r="G42" s="14"/>
    </row>
    <row r="43" spans="1:7" ht="33.75" customHeight="1">
      <c r="A43" s="114" t="s">
        <v>1670</v>
      </c>
      <c r="B43" s="53" t="s">
        <v>1737</v>
      </c>
      <c r="C43" s="286" t="s">
        <v>1738</v>
      </c>
      <c r="D43" s="140"/>
      <c r="E43" s="135"/>
      <c r="F43" s="248" t="s">
        <v>2000</v>
      </c>
      <c r="G43" s="14"/>
    </row>
    <row r="44" spans="1:7" ht="35.25" customHeight="1">
      <c r="A44" s="114" t="s">
        <v>1670</v>
      </c>
      <c r="B44" s="53" t="s">
        <v>1739</v>
      </c>
      <c r="C44" s="286" t="s">
        <v>1740</v>
      </c>
      <c r="D44" s="140"/>
      <c r="E44" s="135"/>
      <c r="F44" s="248" t="s">
        <v>2003</v>
      </c>
      <c r="G44" s="14"/>
    </row>
    <row r="45" spans="1:7" ht="231" customHeight="1">
      <c r="A45" s="114" t="s">
        <v>1670</v>
      </c>
      <c r="B45" s="53" t="s">
        <v>1741</v>
      </c>
      <c r="C45" s="286" t="s">
        <v>1742</v>
      </c>
      <c r="D45" s="140"/>
      <c r="E45" s="135"/>
      <c r="F45" s="248" t="s">
        <v>2004</v>
      </c>
      <c r="G45" s="14"/>
    </row>
    <row r="46" spans="1:7" ht="18" customHeight="1">
      <c r="A46" s="114" t="s">
        <v>1670</v>
      </c>
      <c r="B46" s="53" t="s">
        <v>1743</v>
      </c>
      <c r="C46" s="286" t="s">
        <v>1744</v>
      </c>
      <c r="D46" s="140"/>
      <c r="E46" s="135"/>
      <c r="F46" s="248" t="s">
        <v>2000</v>
      </c>
      <c r="G46" s="14"/>
    </row>
    <row r="47" spans="1:7" ht="36.75" customHeight="1">
      <c r="A47" s="114" t="s">
        <v>1670</v>
      </c>
      <c r="B47" s="53" t="s">
        <v>1745</v>
      </c>
      <c r="C47" s="286" t="s">
        <v>1746</v>
      </c>
      <c r="D47" s="140"/>
      <c r="E47" s="135"/>
      <c r="F47" s="248" t="s">
        <v>2000</v>
      </c>
      <c r="G47" s="14"/>
    </row>
    <row r="48" spans="1:7" ht="28.5" customHeight="1">
      <c r="A48" s="114" t="s">
        <v>1670</v>
      </c>
      <c r="B48" s="53" t="s">
        <v>1747</v>
      </c>
      <c r="C48" s="286" t="s">
        <v>1748</v>
      </c>
      <c r="D48" s="140"/>
      <c r="E48" s="135"/>
      <c r="F48" s="248" t="s">
        <v>2000</v>
      </c>
      <c r="G48" s="14"/>
    </row>
    <row r="49" spans="1:8" ht="40.5" customHeight="1">
      <c r="A49" s="114" t="s">
        <v>1670</v>
      </c>
      <c r="B49" s="53" t="s">
        <v>1749</v>
      </c>
      <c r="C49" s="286" t="s">
        <v>1750</v>
      </c>
      <c r="D49" s="140"/>
      <c r="E49" s="135"/>
      <c r="F49" s="248" t="s">
        <v>2000</v>
      </c>
      <c r="G49" s="14"/>
    </row>
    <row r="50" spans="1:8" ht="60" customHeight="1">
      <c r="A50" s="114" t="s">
        <v>1670</v>
      </c>
      <c r="B50" s="53" t="s">
        <v>1751</v>
      </c>
      <c r="C50" s="286" t="s">
        <v>1752</v>
      </c>
      <c r="D50" s="140"/>
      <c r="E50" s="135"/>
      <c r="F50" s="248" t="s">
        <v>2000</v>
      </c>
      <c r="G50" s="14"/>
    </row>
    <row r="51" spans="1:8" ht="38.25" customHeight="1">
      <c r="A51" s="114" t="s">
        <v>1670</v>
      </c>
      <c r="B51" s="53" t="s">
        <v>1753</v>
      </c>
      <c r="C51" s="286" t="s">
        <v>1754</v>
      </c>
      <c r="D51" s="140"/>
      <c r="E51" s="135"/>
      <c r="F51" s="248" t="s">
        <v>2000</v>
      </c>
      <c r="G51" s="14"/>
      <c r="H51" s="303"/>
    </row>
    <row r="52" spans="1:8" ht="36.75" customHeight="1">
      <c r="A52" s="114" t="s">
        <v>1670</v>
      </c>
      <c r="B52" s="53" t="s">
        <v>1755</v>
      </c>
      <c r="C52" s="286" t="s">
        <v>1756</v>
      </c>
      <c r="D52" s="140"/>
      <c r="E52" s="135"/>
      <c r="F52" s="248" t="s">
        <v>2000</v>
      </c>
      <c r="G52" s="14"/>
    </row>
    <row r="53" spans="1:8" ht="30.75" customHeight="1">
      <c r="A53" s="114" t="s">
        <v>1670</v>
      </c>
      <c r="B53" s="53" t="s">
        <v>1757</v>
      </c>
      <c r="C53" s="286" t="s">
        <v>1758</v>
      </c>
      <c r="D53" s="140"/>
      <c r="E53" s="135"/>
      <c r="F53" s="248" t="s">
        <v>2000</v>
      </c>
      <c r="G53" s="14"/>
    </row>
    <row r="54" spans="1:8" ht="38.25" customHeight="1">
      <c r="A54" s="368" t="s">
        <v>2005</v>
      </c>
      <c r="B54" s="55" t="s">
        <v>1759</v>
      </c>
      <c r="C54" s="250" t="s">
        <v>1760</v>
      </c>
      <c r="D54" s="80" t="str">
        <f>IF(COUNTIF(D55:D56,"NO CUMPLE")&gt;0,"NO CUMPLE CONDICIÓN",IF(COUNTIF(D55:D55,"CUMPLE")=0,"NO APLICA","CUMPLE"))</f>
        <v>NO APLICA</v>
      </c>
      <c r="E54" s="75" t="str">
        <f>CONCATENATE(IF(D55="NO CUMPLE",CONCATENATE(E55," "),""),IF(D56="NO CUMPLE",CONCATENATE(E56," "),""))</f>
        <v/>
      </c>
      <c r="F54" s="249" t="s">
        <v>2006</v>
      </c>
      <c r="G54" s="14">
        <f t="shared" si="0"/>
        <v>3</v>
      </c>
    </row>
    <row r="55" spans="1:8" ht="150.75" customHeight="1">
      <c r="A55" s="114" t="s">
        <v>1670</v>
      </c>
      <c r="B55" s="53" t="s">
        <v>1761</v>
      </c>
      <c r="C55" s="286" t="s">
        <v>2007</v>
      </c>
      <c r="D55" s="140"/>
      <c r="E55" s="135"/>
      <c r="F55" s="248" t="s">
        <v>2008</v>
      </c>
      <c r="G55" s="14"/>
    </row>
    <row r="56" spans="1:8" ht="39.6" customHeight="1">
      <c r="A56" s="114" t="s">
        <v>1670</v>
      </c>
      <c r="B56" s="53" t="s">
        <v>1762</v>
      </c>
      <c r="C56" s="286" t="s">
        <v>1763</v>
      </c>
      <c r="D56" s="140"/>
      <c r="E56" s="135"/>
      <c r="F56" s="248" t="s">
        <v>2008</v>
      </c>
      <c r="G56" s="14"/>
    </row>
    <row r="57" spans="1:8" s="14" customFormat="1" ht="60" customHeight="1">
      <c r="A57" s="113"/>
      <c r="B57" s="55" t="s">
        <v>1764</v>
      </c>
      <c r="C57" s="250" t="s">
        <v>1765</v>
      </c>
      <c r="D57" s="80" t="str">
        <f>IF(COUNTIF(D61:D70,"NO CUMPLE")&gt;0,"NO CUMPLE CONDICIÓN",IF(COUNTIF(D61:D70,"CUMPLE")=0,"NO APLICA","CUMPLE"))</f>
        <v>NO APLICA</v>
      </c>
      <c r="E57" s="77" t="str">
        <f>CONCATENATE(IF(D61="NO CUMPLE",CONCATENATE(E61," / "),""),IF(D62="NO CUMPLE",CONCATENATE(E62," / "),""),IF(D63="NO CUMPLE",CONCATENATE(E63," / "),""),IF(D64="NO CUMPLE",CONCATENATE(E64," / "),""),IF(D65="NO CUMPLE",CONCATENATE(E65," / "),""),IF(D66="NO CUMPLE",CONCATENATE(E66," / "),""),IF(D67="NO CUMPLE",CONCATENATE(E67," / "),""),IF(D68="NO CUMPLE",CONCATENATE(E68," / "),""),IF(D69="NO CUMPLE",CONCATENATE(E69," / "),""),IF(D70="NO CUMPLE",CONCATENATE(E70," / "),""))</f>
        <v/>
      </c>
      <c r="F57" s="251" t="s">
        <v>2009</v>
      </c>
      <c r="G57" s="14">
        <f t="shared" si="0"/>
        <v>3</v>
      </c>
    </row>
    <row r="58" spans="1:8" s="14" customFormat="1" ht="60" customHeight="1">
      <c r="A58" s="113"/>
      <c r="B58" s="55" t="s">
        <v>1764</v>
      </c>
      <c r="C58" s="250" t="s">
        <v>1765</v>
      </c>
      <c r="D58" s="80" t="str">
        <f>IF(COUNTIF(D71:D82,"NO CUMPLE")&gt;0,"NO CUMPLE CONDICIÓN",IF(COUNTIF(D71:D82,"CUMPLE")=0,"NO APLICA","CUMPLE"))</f>
        <v>NO APLICA</v>
      </c>
      <c r="E58" s="77" t="str">
        <f>CONCATENATE(IF(D71="NO CUMPLE",CONCATENATE(E71," / "),""),IF(D73="NO CUMPLE",CONCATENATE(E73," / "),""),IF(D72="NO CUMPLE",CONCATENATE(E72," / "),""),IF(D74="NO CUMPLE",CONCATENATE(E74," / "),""),IF(D75="NO CUMPLE",CONCATENATE(E75," / "),""),IF(D76="NO CUMPLE",CONCATENATE(E76," / "),""),IF(D77="NO CUMPLE",CONCATENATE(E77," / "),""),IF(D78="NO CUMPLE",CONCATENATE(E78," / "),""),IF(D79="NO CUMPLE",CONCATENATE(E79," / "),""),IF(D80="NO CUMPLE",CONCATENATE(E80," / "),""),IF(D81="NO CUMPLE",CONCATENATE(E81," / "),""),IF(D82="NO CUMPLE",CONCATENATE(E82," / "),""))</f>
        <v/>
      </c>
      <c r="F58" s="251" t="s">
        <v>2009</v>
      </c>
      <c r="G58" s="14">
        <f t="shared" si="0"/>
        <v>3</v>
      </c>
    </row>
    <row r="59" spans="1:8" s="14" customFormat="1" ht="60" customHeight="1">
      <c r="A59" s="113"/>
      <c r="B59" s="55" t="s">
        <v>1764</v>
      </c>
      <c r="C59" s="250" t="s">
        <v>1765</v>
      </c>
      <c r="D59" s="80" t="str">
        <f>IF(COUNTIF(D83:D93,"NO CUMPLE")&gt;0,"NO CUMPLE CONDICIÓN",IF(COUNTIF(D83:D93,"CUMPLE")=0,"NO APLICA","CUMPLE"))</f>
        <v>NO APLICA</v>
      </c>
      <c r="E59" s="77" t="str">
        <f>CONCATENATE(IF(D83="NO CUMPLE",CONCATENATE(E83," / "),""),IF(D84="NO CUMPLE",CONCATENATE(E84," / "),""),IF(D85="NO CUMPLE",CONCATENATE(E85," / "),""),IF(D86="NO CUMPLE",CONCATENATE(E86," / "),""),IF(D87="NO CUMPLE",CONCATENATE(E87," / "),""),IF(D88="NO CUMPLE",CONCATENATE(E88," / "),""),IF(D89="NO CUMPLE",CONCATENATE(E89," / "),""),IF(D90="NO CUMPLE",CONCATENATE(E90," / "),""),IF(D91="NO CUMPLE",CONCATENATE(E91," / "),""),IF(D92="NO CUMPLE",CONCATENATE(E92," / "),""),IF(D93="NO CUMPLE",CONCATENATE(E93," / "),""))</f>
        <v/>
      </c>
      <c r="F59" s="251" t="s">
        <v>2009</v>
      </c>
      <c r="G59" s="14">
        <f t="shared" si="0"/>
        <v>3</v>
      </c>
    </row>
    <row r="60" spans="1:8" s="14" customFormat="1" ht="60" customHeight="1">
      <c r="A60" s="113"/>
      <c r="B60" s="55" t="s">
        <v>1764</v>
      </c>
      <c r="C60" s="250" t="s">
        <v>1765</v>
      </c>
      <c r="D60" s="80" t="str">
        <f>IF(COUNTIF(D94:D108,"NO CUMPLE")&gt;0,"NO CUMPLE CONDICIÓN",IF(COUNTIF(D94:D108,"CUMPLE")=0,"NO APLICA","CUMPLE"))</f>
        <v>NO APLICA</v>
      </c>
      <c r="E60" s="77" t="str">
        <f>CONCATENATE(IF(D94="NO CUMPLE",CONCATENATE(E94," / "),""),IF(D95="NO CUMPLE",CONCATENATE(E95," / "),""),IF(D96="NO CUMPLE",CONCATENATE(E96," / "),""),IF(D97="NO CUMPLE",CONCATENATE(E97," / "),""),IF(D98="NO CUMPLE",CONCATENATE(E98," / "),""),IF(D99="NO CUMPLE",CONCATENATE(E99," / "),""),IF(D100="NO CUMPLE",CONCATENATE(E100," / "),""),IF(D101="NO CUMPLE",CONCATENATE(E101," / "),""),IF(D102="NO CUMPLE",CONCATENATE(E102," / "),""),IF(D103="NO CUMPLE",CONCATENATE(E103," / "),""),IF(D104="NO CUMPLE",CONCATENATE(E104," / "),""),IF(D105="NO CUMPLE",CONCATENATE(E105," / "),""),IF(D106="NO CUMPLE",CONCATENATE(E106," / "),""),IF(D107="NO CUMPLE",CONCATENATE(E107," / "),""),IF(D108="NO CUMPLE",CONCATENATE(E108," / "),""))</f>
        <v/>
      </c>
      <c r="F60" s="251" t="s">
        <v>2009</v>
      </c>
      <c r="G60" s="14">
        <f t="shared" si="0"/>
        <v>3</v>
      </c>
    </row>
    <row r="61" spans="1:8" ht="24" customHeight="1">
      <c r="A61" s="114" t="s">
        <v>1670</v>
      </c>
      <c r="B61" s="53" t="s">
        <v>1766</v>
      </c>
      <c r="C61" s="286" t="s">
        <v>1767</v>
      </c>
      <c r="D61" s="140"/>
      <c r="E61" s="135"/>
      <c r="F61" s="248" t="s">
        <v>2009</v>
      </c>
      <c r="G61" s="14"/>
    </row>
    <row r="62" spans="1:8" ht="103.5" customHeight="1">
      <c r="A62" s="114" t="s">
        <v>1670</v>
      </c>
      <c r="B62" s="53" t="s">
        <v>1768</v>
      </c>
      <c r="C62" s="286" t="s">
        <v>1769</v>
      </c>
      <c r="D62" s="140"/>
      <c r="E62" s="135"/>
      <c r="F62" s="248" t="s">
        <v>2009</v>
      </c>
      <c r="G62" s="14"/>
    </row>
    <row r="63" spans="1:8" ht="56.25" customHeight="1">
      <c r="A63" s="114" t="s">
        <v>1670</v>
      </c>
      <c r="B63" s="53" t="s">
        <v>1770</v>
      </c>
      <c r="C63" s="286" t="s">
        <v>1771</v>
      </c>
      <c r="D63" s="140"/>
      <c r="E63" s="135"/>
      <c r="F63" s="248" t="s">
        <v>2009</v>
      </c>
      <c r="G63" s="14"/>
    </row>
    <row r="64" spans="1:8" ht="92.45" customHeight="1">
      <c r="A64" s="114" t="s">
        <v>1670</v>
      </c>
      <c r="B64" s="53" t="s">
        <v>1772</v>
      </c>
      <c r="C64" s="286" t="s">
        <v>2010</v>
      </c>
      <c r="D64" s="140"/>
      <c r="E64" s="135"/>
      <c r="F64" s="248" t="s">
        <v>2009</v>
      </c>
      <c r="G64" s="14"/>
    </row>
    <row r="65" spans="1:8" ht="38.25" customHeight="1">
      <c r="A65" s="114" t="s">
        <v>1670</v>
      </c>
      <c r="B65" s="53" t="s">
        <v>1773</v>
      </c>
      <c r="C65" s="286" t="s">
        <v>1774</v>
      </c>
      <c r="D65" s="140"/>
      <c r="E65" s="135"/>
      <c r="F65" s="248" t="s">
        <v>2011</v>
      </c>
      <c r="G65" s="14"/>
    </row>
    <row r="66" spans="1:8" ht="28.5" customHeight="1">
      <c r="A66" s="114" t="s">
        <v>1670</v>
      </c>
      <c r="B66" s="53" t="s">
        <v>1775</v>
      </c>
      <c r="C66" s="286" t="s">
        <v>1776</v>
      </c>
      <c r="D66" s="140"/>
      <c r="E66" s="135"/>
      <c r="F66" s="248" t="s">
        <v>2011</v>
      </c>
      <c r="G66" s="14"/>
    </row>
    <row r="67" spans="1:8" ht="66">
      <c r="A67" s="114" t="s">
        <v>1670</v>
      </c>
      <c r="B67" s="53" t="s">
        <v>1777</v>
      </c>
      <c r="C67" s="286" t="s">
        <v>1778</v>
      </c>
      <c r="D67" s="140"/>
      <c r="E67" s="135"/>
      <c r="F67" s="248" t="s">
        <v>2011</v>
      </c>
      <c r="G67" s="14"/>
    </row>
    <row r="68" spans="1:8" ht="66">
      <c r="A68" s="114" t="s">
        <v>1670</v>
      </c>
      <c r="B68" s="53" t="s">
        <v>1779</v>
      </c>
      <c r="C68" s="286" t="s">
        <v>1780</v>
      </c>
      <c r="D68" s="140"/>
      <c r="E68" s="135"/>
      <c r="F68" s="248" t="s">
        <v>2011</v>
      </c>
      <c r="G68" s="14"/>
    </row>
    <row r="69" spans="1:8" ht="66">
      <c r="A69" s="114" t="s">
        <v>1670</v>
      </c>
      <c r="B69" s="53" t="s">
        <v>1781</v>
      </c>
      <c r="C69" s="286" t="s">
        <v>1782</v>
      </c>
      <c r="D69" s="140"/>
      <c r="E69" s="135"/>
      <c r="F69" s="248" t="s">
        <v>2011</v>
      </c>
      <c r="G69" s="14"/>
    </row>
    <row r="70" spans="1:8" ht="66">
      <c r="A70" s="114" t="s">
        <v>1670</v>
      </c>
      <c r="B70" s="53" t="s">
        <v>1783</v>
      </c>
      <c r="C70" s="286" t="s">
        <v>1784</v>
      </c>
      <c r="D70" s="140"/>
      <c r="E70" s="135"/>
      <c r="F70" s="248" t="s">
        <v>2011</v>
      </c>
      <c r="G70" s="14"/>
    </row>
    <row r="71" spans="1:8" ht="66">
      <c r="A71" s="114" t="s">
        <v>1670</v>
      </c>
      <c r="B71" s="53" t="s">
        <v>1785</v>
      </c>
      <c r="C71" s="286" t="s">
        <v>1786</v>
      </c>
      <c r="D71" s="140"/>
      <c r="E71" s="135"/>
      <c r="F71" s="248" t="s">
        <v>2011</v>
      </c>
      <c r="G71" s="14"/>
    </row>
    <row r="72" spans="1:8" ht="66">
      <c r="A72" s="114" t="s">
        <v>1670</v>
      </c>
      <c r="B72" s="53" t="s">
        <v>1787</v>
      </c>
      <c r="C72" s="286" t="s">
        <v>1790</v>
      </c>
      <c r="D72" s="140"/>
      <c r="E72" s="135"/>
      <c r="F72" s="248" t="s">
        <v>2011</v>
      </c>
      <c r="G72" s="14"/>
      <c r="H72" s="36"/>
    </row>
    <row r="73" spans="1:8" ht="66">
      <c r="A73" s="114" t="s">
        <v>1670</v>
      </c>
      <c r="B73" s="53" t="s">
        <v>1789</v>
      </c>
      <c r="C73" s="286" t="s">
        <v>1788</v>
      </c>
      <c r="D73" s="140"/>
      <c r="E73" s="135"/>
      <c r="F73" s="248" t="s">
        <v>2011</v>
      </c>
      <c r="G73" s="14"/>
    </row>
    <row r="74" spans="1:8" ht="66">
      <c r="A74" s="114" t="s">
        <v>1670</v>
      </c>
      <c r="B74" s="53" t="s">
        <v>1791</v>
      </c>
      <c r="C74" s="286" t="s">
        <v>1792</v>
      </c>
      <c r="D74" s="140"/>
      <c r="E74" s="135"/>
      <c r="F74" s="248" t="s">
        <v>2011</v>
      </c>
      <c r="G74" s="14"/>
    </row>
    <row r="75" spans="1:8" ht="66">
      <c r="A75" s="114" t="s">
        <v>1670</v>
      </c>
      <c r="B75" s="53" t="s">
        <v>1793</v>
      </c>
      <c r="C75" s="286" t="s">
        <v>1794</v>
      </c>
      <c r="D75" s="140"/>
      <c r="E75" s="135"/>
      <c r="F75" s="248" t="s">
        <v>2011</v>
      </c>
      <c r="G75" s="14"/>
    </row>
    <row r="76" spans="1:8" ht="66">
      <c r="A76" s="114" t="s">
        <v>1670</v>
      </c>
      <c r="B76" s="53" t="s">
        <v>1795</v>
      </c>
      <c r="C76" s="286" t="s">
        <v>1796</v>
      </c>
      <c r="D76" s="140"/>
      <c r="E76" s="135"/>
      <c r="F76" s="248" t="s">
        <v>2011</v>
      </c>
      <c r="G76" s="14"/>
    </row>
    <row r="77" spans="1:8" ht="66">
      <c r="A77" s="114" t="s">
        <v>1670</v>
      </c>
      <c r="B77" s="53" t="s">
        <v>1797</v>
      </c>
      <c r="C77" s="286" t="s">
        <v>1798</v>
      </c>
      <c r="D77" s="140"/>
      <c r="E77" s="135"/>
      <c r="F77" s="248" t="s">
        <v>2011</v>
      </c>
      <c r="G77" s="14"/>
    </row>
    <row r="78" spans="1:8" ht="92.25" customHeight="1">
      <c r="A78" s="114" t="s">
        <v>1670</v>
      </c>
      <c r="B78" s="53" t="s">
        <v>1799</v>
      </c>
      <c r="C78" s="286" t="s">
        <v>1800</v>
      </c>
      <c r="D78" s="140"/>
      <c r="E78" s="135"/>
      <c r="F78" s="248" t="s">
        <v>2011</v>
      </c>
      <c r="G78" s="14"/>
    </row>
    <row r="79" spans="1:8" ht="84.75" customHeight="1">
      <c r="A79" s="114" t="s">
        <v>1670</v>
      </c>
      <c r="B79" s="53" t="s">
        <v>1801</v>
      </c>
      <c r="C79" s="286" t="s">
        <v>1802</v>
      </c>
      <c r="D79" s="140"/>
      <c r="E79" s="135"/>
      <c r="F79" s="248" t="s">
        <v>2011</v>
      </c>
      <c r="G79" s="14"/>
    </row>
    <row r="80" spans="1:8" ht="87" customHeight="1">
      <c r="A80" s="114" t="s">
        <v>1670</v>
      </c>
      <c r="B80" s="53" t="s">
        <v>1803</v>
      </c>
      <c r="C80" s="286" t="s">
        <v>1804</v>
      </c>
      <c r="D80" s="140"/>
      <c r="E80" s="135"/>
      <c r="F80" s="248" t="s">
        <v>2011</v>
      </c>
      <c r="G80" s="14"/>
    </row>
    <row r="81" spans="1:7" ht="66">
      <c r="A81" s="114" t="s">
        <v>1670</v>
      </c>
      <c r="B81" s="53" t="s">
        <v>1805</v>
      </c>
      <c r="C81" s="286" t="s">
        <v>1806</v>
      </c>
      <c r="D81" s="140"/>
      <c r="E81" s="135"/>
      <c r="F81" s="248" t="s">
        <v>2011</v>
      </c>
      <c r="G81" s="14"/>
    </row>
    <row r="82" spans="1:7" ht="104.25" customHeight="1">
      <c r="A82" s="114" t="s">
        <v>1670</v>
      </c>
      <c r="B82" s="53" t="s">
        <v>1807</v>
      </c>
      <c r="C82" s="286" t="s">
        <v>2012</v>
      </c>
      <c r="D82" s="140"/>
      <c r="E82" s="135"/>
      <c r="F82" s="248" t="s">
        <v>2011</v>
      </c>
      <c r="G82" s="14"/>
    </row>
    <row r="83" spans="1:7" ht="66">
      <c r="A83" s="114" t="s">
        <v>1670</v>
      </c>
      <c r="B83" s="53" t="s">
        <v>1808</v>
      </c>
      <c r="C83" s="286" t="s">
        <v>1809</v>
      </c>
      <c r="D83" s="140"/>
      <c r="E83" s="135"/>
      <c r="F83" s="248" t="s">
        <v>2011</v>
      </c>
      <c r="G83" s="14"/>
    </row>
    <row r="84" spans="1:7" ht="66">
      <c r="A84" s="114" t="s">
        <v>1670</v>
      </c>
      <c r="B84" s="53" t="s">
        <v>1810</v>
      </c>
      <c r="C84" s="286" t="s">
        <v>1811</v>
      </c>
      <c r="D84" s="140"/>
      <c r="E84" s="135"/>
      <c r="F84" s="248" t="s">
        <v>2011</v>
      </c>
      <c r="G84" s="14"/>
    </row>
    <row r="85" spans="1:7" ht="62.25" customHeight="1">
      <c r="A85" s="114" t="s">
        <v>1670</v>
      </c>
      <c r="B85" s="53" t="s">
        <v>1812</v>
      </c>
      <c r="C85" s="286" t="s">
        <v>1813</v>
      </c>
      <c r="D85" s="140"/>
      <c r="E85" s="135"/>
      <c r="F85" s="248" t="s">
        <v>2009</v>
      </c>
      <c r="G85" s="14"/>
    </row>
    <row r="86" spans="1:7" ht="41.25">
      <c r="A86" s="114" t="s">
        <v>1670</v>
      </c>
      <c r="B86" s="53" t="s">
        <v>1814</v>
      </c>
      <c r="C86" s="286" t="s">
        <v>1815</v>
      </c>
      <c r="D86" s="140"/>
      <c r="E86" s="135"/>
      <c r="F86" s="248" t="s">
        <v>2009</v>
      </c>
      <c r="G86" s="14"/>
    </row>
    <row r="87" spans="1:7" ht="41.25">
      <c r="A87" s="114" t="s">
        <v>1670</v>
      </c>
      <c r="B87" s="53" t="s">
        <v>1816</v>
      </c>
      <c r="C87" s="286" t="s">
        <v>1817</v>
      </c>
      <c r="D87" s="140"/>
      <c r="E87" s="135"/>
      <c r="F87" s="248" t="s">
        <v>2009</v>
      </c>
      <c r="G87" s="14"/>
    </row>
    <row r="88" spans="1:7" ht="41.25">
      <c r="A88" s="114" t="s">
        <v>1670</v>
      </c>
      <c r="B88" s="53" t="s">
        <v>1818</v>
      </c>
      <c r="C88" s="286" t="s">
        <v>1819</v>
      </c>
      <c r="D88" s="140"/>
      <c r="E88" s="135"/>
      <c r="F88" s="248" t="s">
        <v>2009</v>
      </c>
      <c r="G88" s="14"/>
    </row>
    <row r="89" spans="1:7" ht="41.25">
      <c r="A89" s="114" t="s">
        <v>1670</v>
      </c>
      <c r="B89" s="53" t="s">
        <v>1820</v>
      </c>
      <c r="C89" s="286" t="s">
        <v>1821</v>
      </c>
      <c r="D89" s="140"/>
      <c r="E89" s="135"/>
      <c r="F89" s="248" t="s">
        <v>2009</v>
      </c>
      <c r="G89" s="14"/>
    </row>
    <row r="90" spans="1:7" ht="57.75" customHeight="1">
      <c r="A90" s="114" t="s">
        <v>1670</v>
      </c>
      <c r="B90" s="53" t="s">
        <v>1822</v>
      </c>
      <c r="C90" s="286" t="s">
        <v>2013</v>
      </c>
      <c r="D90" s="140"/>
      <c r="E90" s="135"/>
      <c r="F90" s="248" t="s">
        <v>2009</v>
      </c>
      <c r="G90" s="14"/>
    </row>
    <row r="91" spans="1:7" ht="41.25">
      <c r="A91" s="114" t="s">
        <v>1670</v>
      </c>
      <c r="B91" s="53" t="s">
        <v>1823</v>
      </c>
      <c r="C91" s="286" t="s">
        <v>1824</v>
      </c>
      <c r="D91" s="140"/>
      <c r="E91" s="135"/>
      <c r="F91" s="248" t="s">
        <v>2009</v>
      </c>
      <c r="G91" s="14"/>
    </row>
    <row r="92" spans="1:7" ht="57">
      <c r="A92" s="114" t="s">
        <v>1670</v>
      </c>
      <c r="B92" s="53" t="s">
        <v>1825</v>
      </c>
      <c r="C92" s="286" t="s">
        <v>2014</v>
      </c>
      <c r="D92" s="140"/>
      <c r="E92" s="135"/>
      <c r="F92" s="248" t="s">
        <v>2009</v>
      </c>
      <c r="G92" s="14"/>
    </row>
    <row r="93" spans="1:7" ht="41.25">
      <c r="A93" s="114" t="s">
        <v>1670</v>
      </c>
      <c r="B93" s="53" t="s">
        <v>1826</v>
      </c>
      <c r="C93" s="286" t="s">
        <v>1827</v>
      </c>
      <c r="D93" s="140"/>
      <c r="E93" s="135"/>
      <c r="F93" s="248" t="s">
        <v>2009</v>
      </c>
      <c r="G93" s="14"/>
    </row>
    <row r="94" spans="1:7" ht="97.5" customHeight="1">
      <c r="A94" s="114" t="s">
        <v>1670</v>
      </c>
      <c r="B94" s="53" t="s">
        <v>1828</v>
      </c>
      <c r="C94" s="286" t="s">
        <v>2015</v>
      </c>
      <c r="D94" s="140"/>
      <c r="E94" s="135"/>
      <c r="F94" s="248" t="s">
        <v>2009</v>
      </c>
      <c r="G94" s="14"/>
    </row>
    <row r="95" spans="1:7" ht="42.75">
      <c r="A95" s="114" t="s">
        <v>1670</v>
      </c>
      <c r="B95" s="53" t="s">
        <v>1829</v>
      </c>
      <c r="C95" s="286" t="s">
        <v>2016</v>
      </c>
      <c r="D95" s="140"/>
      <c r="E95" s="135"/>
      <c r="F95" s="248" t="s">
        <v>2009</v>
      </c>
      <c r="G95" s="14"/>
    </row>
    <row r="96" spans="1:7" ht="41.25">
      <c r="A96" s="114" t="s">
        <v>1670</v>
      </c>
      <c r="B96" s="53" t="s">
        <v>1830</v>
      </c>
      <c r="C96" s="286" t="s">
        <v>1831</v>
      </c>
      <c r="D96" s="140"/>
      <c r="E96" s="135"/>
      <c r="F96" s="248" t="s">
        <v>2009</v>
      </c>
      <c r="G96" s="14"/>
    </row>
    <row r="97" spans="1:7" ht="140.25" customHeight="1">
      <c r="A97" s="114" t="s">
        <v>1670</v>
      </c>
      <c r="B97" s="53" t="s">
        <v>1832</v>
      </c>
      <c r="C97" s="286" t="s">
        <v>2017</v>
      </c>
      <c r="D97" s="140"/>
      <c r="E97" s="135"/>
      <c r="F97" s="248" t="s">
        <v>2009</v>
      </c>
      <c r="G97" s="14"/>
    </row>
    <row r="98" spans="1:7" ht="41.25">
      <c r="A98" s="114" t="s">
        <v>1670</v>
      </c>
      <c r="B98" s="53" t="s">
        <v>1833</v>
      </c>
      <c r="C98" s="286" t="s">
        <v>1834</v>
      </c>
      <c r="D98" s="140"/>
      <c r="E98" s="135"/>
      <c r="F98" s="248" t="s">
        <v>2009</v>
      </c>
      <c r="G98" s="14"/>
    </row>
    <row r="99" spans="1:7" s="36" customFormat="1" ht="72">
      <c r="A99" s="114" t="s">
        <v>1670</v>
      </c>
      <c r="B99" s="53" t="s">
        <v>1835</v>
      </c>
      <c r="C99" s="286" t="s">
        <v>1836</v>
      </c>
      <c r="D99" s="140"/>
      <c r="E99" s="135"/>
      <c r="F99" s="248" t="s">
        <v>2009</v>
      </c>
      <c r="G99" s="14"/>
    </row>
    <row r="100" spans="1:7" ht="72.75" customHeight="1">
      <c r="A100" s="114" t="s">
        <v>1670</v>
      </c>
      <c r="B100" s="53" t="s">
        <v>1837</v>
      </c>
      <c r="C100" s="286" t="s">
        <v>2018</v>
      </c>
      <c r="D100" s="140"/>
      <c r="E100" s="135"/>
      <c r="F100" s="248" t="s">
        <v>2009</v>
      </c>
      <c r="G100" s="14"/>
    </row>
    <row r="101" spans="1:7" ht="41.25">
      <c r="A101" s="114" t="s">
        <v>1670</v>
      </c>
      <c r="B101" s="53" t="s">
        <v>1838</v>
      </c>
      <c r="C101" s="286" t="s">
        <v>2019</v>
      </c>
      <c r="D101" s="140"/>
      <c r="E101" s="135"/>
      <c r="F101" s="248" t="s">
        <v>2009</v>
      </c>
      <c r="G101" s="14"/>
    </row>
    <row r="102" spans="1:7" ht="90.75">
      <c r="A102" s="114" t="s">
        <v>1670</v>
      </c>
      <c r="B102" s="53" t="s">
        <v>1839</v>
      </c>
      <c r="C102" s="286" t="s">
        <v>1840</v>
      </c>
      <c r="D102" s="140"/>
      <c r="E102" s="135"/>
      <c r="F102" s="248" t="s">
        <v>2020</v>
      </c>
      <c r="G102" s="14"/>
    </row>
    <row r="103" spans="1:7" ht="90.75">
      <c r="A103" s="114" t="s">
        <v>1670</v>
      </c>
      <c r="B103" s="53" t="s">
        <v>1841</v>
      </c>
      <c r="C103" s="286" t="s">
        <v>1842</v>
      </c>
      <c r="D103" s="140"/>
      <c r="E103" s="135"/>
      <c r="F103" s="287" t="s">
        <v>2020</v>
      </c>
      <c r="G103" s="14"/>
    </row>
    <row r="104" spans="1:7" ht="90.75">
      <c r="A104" s="114" t="s">
        <v>1670</v>
      </c>
      <c r="B104" s="53" t="s">
        <v>1843</v>
      </c>
      <c r="C104" s="286" t="s">
        <v>1844</v>
      </c>
      <c r="D104" s="140"/>
      <c r="E104" s="135"/>
      <c r="F104" s="287" t="s">
        <v>2020</v>
      </c>
      <c r="G104" s="14"/>
    </row>
    <row r="105" spans="1:7" ht="90.75">
      <c r="A105" s="114" t="s">
        <v>1670</v>
      </c>
      <c r="B105" s="53" t="s">
        <v>1845</v>
      </c>
      <c r="C105" s="286" t="s">
        <v>1846</v>
      </c>
      <c r="D105" s="140"/>
      <c r="E105" s="135"/>
      <c r="F105" s="248" t="s">
        <v>2020</v>
      </c>
      <c r="G105" s="14"/>
    </row>
    <row r="106" spans="1:7" ht="90.75">
      <c r="A106" s="114" t="s">
        <v>1670</v>
      </c>
      <c r="B106" s="53" t="s">
        <v>1847</v>
      </c>
      <c r="C106" s="286" t="s">
        <v>1848</v>
      </c>
      <c r="D106" s="140"/>
      <c r="E106" s="135"/>
      <c r="F106" s="248" t="s">
        <v>2020</v>
      </c>
      <c r="G106" s="14"/>
    </row>
    <row r="107" spans="1:7" ht="90.75">
      <c r="A107" s="114" t="s">
        <v>1670</v>
      </c>
      <c r="B107" s="53" t="s">
        <v>1849</v>
      </c>
      <c r="C107" s="286" t="s">
        <v>1850</v>
      </c>
      <c r="D107" s="140"/>
      <c r="E107" s="135"/>
      <c r="F107" s="248" t="s">
        <v>2020</v>
      </c>
      <c r="G107" s="14"/>
    </row>
    <row r="108" spans="1:7" ht="91.5" thickBot="1">
      <c r="A108" s="114" t="s">
        <v>1670</v>
      </c>
      <c r="B108" s="57" t="s">
        <v>1851</v>
      </c>
      <c r="C108" s="291" t="s">
        <v>1852</v>
      </c>
      <c r="D108" s="141"/>
      <c r="E108" s="136"/>
      <c r="F108" s="252" t="s">
        <v>2020</v>
      </c>
      <c r="G108" s="14"/>
    </row>
    <row r="110" spans="1:7" hidden="1">
      <c r="C110" s="106" t="s">
        <v>1853</v>
      </c>
      <c r="D110" s="14">
        <f>COUNTIF(G3:G108,1)</f>
        <v>0</v>
      </c>
    </row>
    <row r="111" spans="1:7" hidden="1">
      <c r="C111" s="106" t="s">
        <v>1854</v>
      </c>
      <c r="D111" s="14">
        <f>COUNTIF(G3:G108,2)</f>
        <v>0</v>
      </c>
    </row>
    <row r="112" spans="1:7" hidden="1">
      <c r="C112" s="106" t="s">
        <v>1855</v>
      </c>
      <c r="D112" s="14">
        <f>COUNTIF(G3:G108,3)</f>
        <v>13</v>
      </c>
    </row>
  </sheetData>
  <sheetProtection algorithmName="SHA-512" hashValue="Hf1pPxilRZd7rxTAW7Sm8CeY/CEjdikxL6GN2zgFGVohr+GeFOduiBuAS+p9iosIKQpT/3dTP3o9Kx5TwE7o0w==" saltValue="57CevBPhKrX/ThOPe6wTKg==" spinCount="100000" sheet="1" formatRows="0" autoFilter="0"/>
  <mergeCells count="1">
    <mergeCell ref="B1:E1"/>
  </mergeCells>
  <conditionalFormatting sqref="D3">
    <cfRule type="cellIs" dxfId="111" priority="7" operator="equal">
      <formula>"NO CUMPLE CONDICIÓN"</formula>
    </cfRule>
    <cfRule type="cellIs" dxfId="110" priority="8" operator="equal">
      <formula>"No Cumple"</formula>
    </cfRule>
  </conditionalFormatting>
  <conditionalFormatting sqref="D6">
    <cfRule type="cellIs" dxfId="109" priority="21" operator="equal">
      <formula>"NO CUMPLE CONDICIÓN"</formula>
    </cfRule>
    <cfRule type="cellIs" dxfId="108" priority="22" operator="equal">
      <formula>"No Cumple"</formula>
    </cfRule>
  </conditionalFormatting>
  <conditionalFormatting sqref="D8">
    <cfRule type="cellIs" dxfId="107" priority="19" operator="equal">
      <formula>"NO CUMPLE CONDICIÓN"</formula>
    </cfRule>
    <cfRule type="cellIs" dxfId="106" priority="20" operator="equal">
      <formula>"No Cumple"</formula>
    </cfRule>
  </conditionalFormatting>
  <conditionalFormatting sqref="D10">
    <cfRule type="cellIs" dxfId="105" priority="5" operator="equal">
      <formula>"NO CUMPLE CONDICIÓN"</formula>
    </cfRule>
    <cfRule type="cellIs" dxfId="104" priority="6" operator="equal">
      <formula>"No Cumple"</formula>
    </cfRule>
  </conditionalFormatting>
  <conditionalFormatting sqref="D12">
    <cfRule type="cellIs" dxfId="103" priority="15" operator="equal">
      <formula>"NO CUMPLE CONDICIÓN"</formula>
    </cfRule>
    <cfRule type="cellIs" dxfId="102" priority="16" operator="equal">
      <formula>"No Cumple"</formula>
    </cfRule>
  </conditionalFormatting>
  <conditionalFormatting sqref="D25:D27">
    <cfRule type="cellIs" dxfId="101" priority="3" operator="equal">
      <formula>"NO CUMPLE CONDICIÓN"</formula>
    </cfRule>
    <cfRule type="cellIs" dxfId="100" priority="4" operator="equal">
      <formula>"No Cumple"</formula>
    </cfRule>
  </conditionalFormatting>
  <conditionalFormatting sqref="D54">
    <cfRule type="cellIs" dxfId="99" priority="1" operator="equal">
      <formula>"NO CUMPLE CONDICIÓN"</formula>
    </cfRule>
    <cfRule type="cellIs" dxfId="98" priority="2" operator="equal">
      <formula>"No Cumple"</formula>
    </cfRule>
  </conditionalFormatting>
  <conditionalFormatting sqref="D57:D60">
    <cfRule type="cellIs" dxfId="97" priority="9" operator="equal">
      <formula>"NO CUMPLE CONDICIÓN"</formula>
    </cfRule>
    <cfRule type="cellIs" dxfId="96" priority="10" operator="equal">
      <formula>"No Cumple"</formula>
    </cfRule>
  </conditionalFormatting>
  <dataValidations count="2">
    <dataValidation type="list" allowBlank="1" showInputMessage="1" showErrorMessage="1" sqref="D19 D61:D64 D40:D41 D24 D28:D38 D46:D53 D55:D56 D4:D5 D11 D13:D14 D16:D17 D88:D108" xr:uid="{FEE91BA3-5982-45F3-B896-6569DD99A313}">
      <formula1>"CUMPLE,NO CUMPLE"</formula1>
    </dataValidation>
    <dataValidation type="list" allowBlank="1" showInputMessage="1" showErrorMessage="1" sqref="D7 D42:D45 D18 D20:D23 D39 D65:D87 D9 D15" xr:uid="{4A38FE3E-C3BD-48C0-B0B2-18D5FCA79D88}">
      <formula1>"CUMPLE,NO CUMPLE,NO APLICA"</formula1>
    </dataValidation>
  </dataValidations>
  <hyperlinks>
    <hyperlink ref="A54" location="'Tabla 3. Amb Adec y Seg - Á '!A1" display="Click" xr:uid="{41A7F81A-2F05-4EA5-A18E-E2992BF2335C}"/>
    <hyperlink ref="A1" location="PORTADA!A1" display="Portada" xr:uid="{4CD2EB32-7721-4855-82BC-FDF267AEF7DC}"/>
  </hyperlinks>
  <printOptions horizontalCentered="1"/>
  <pageMargins left="0.59055118110236227" right="0.59055118110236227" top="1.1811023622047245" bottom="0.74803149606299213" header="0.31496062992125984" footer="0.31496062992125984"/>
  <pageSetup scale="58"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7E2BE-2A7F-4DEA-9B29-C0A19E1B57BD}">
  <sheetPr>
    <tabColor rgb="FFF2CEEF"/>
    <pageSetUpPr fitToPage="1"/>
  </sheetPr>
  <dimension ref="A1:G88"/>
  <sheetViews>
    <sheetView zoomScaleNormal="100" workbookViewId="0">
      <selection activeCell="C4" sqref="C4"/>
    </sheetView>
  </sheetViews>
  <sheetFormatPr baseColWidth="10" defaultColWidth="11.42578125" defaultRowHeight="15"/>
  <cols>
    <col min="1" max="1" width="6.85546875" style="115" customWidth="1"/>
    <col min="2" max="2" width="7.140625" style="14" customWidth="1"/>
    <col min="3" max="3" width="76.85546875" customWidth="1"/>
    <col min="4" max="4" width="19.85546875" customWidth="1"/>
    <col min="5" max="5" width="97" customWidth="1"/>
    <col min="6" max="6" width="46.42578125" style="49" customWidth="1"/>
    <col min="7" max="7" width="11.42578125" style="14" hidden="1" customWidth="1"/>
  </cols>
  <sheetData>
    <row r="1" spans="1:7" s="35" customFormat="1" ht="20.25" customHeight="1" thickBot="1">
      <c r="A1" s="32"/>
      <c r="B1" s="462" t="s">
        <v>1856</v>
      </c>
      <c r="C1" s="463"/>
      <c r="D1" s="463"/>
      <c r="E1" s="464"/>
      <c r="F1" s="236"/>
      <c r="G1" s="76"/>
    </row>
    <row r="2" spans="1:7" s="33" customFormat="1" ht="74.25" customHeight="1">
      <c r="A2" s="259" t="s">
        <v>1662</v>
      </c>
      <c r="B2" s="237" t="s">
        <v>1663</v>
      </c>
      <c r="C2" s="238" t="s">
        <v>1664</v>
      </c>
      <c r="D2" s="239" t="s">
        <v>1665</v>
      </c>
      <c r="E2" s="60" t="s">
        <v>1666</v>
      </c>
      <c r="F2" s="240" t="s">
        <v>1667</v>
      </c>
      <c r="G2" s="51"/>
    </row>
    <row r="3" spans="1:7" ht="117.75" customHeight="1">
      <c r="A3" s="260"/>
      <c r="B3" s="55" t="s">
        <v>1857</v>
      </c>
      <c r="C3" s="65" t="s">
        <v>1858</v>
      </c>
      <c r="D3" s="80" t="str">
        <f>IF(COUNTIF(D4:D11,"NO CUMPLE")&gt;0,"NO CUMPLE CONDICIÓN",IF(COUNTIF(D4:D11,"CUMPLE")=0,"NO APLICA","CUMPLE"))</f>
        <v>NO APLICA</v>
      </c>
      <c r="E3" s="77" t="str">
        <f>CONCATENATE(IF(D4="NO CUMPLE",CONCATENATE(E4," / "),""),IF(D5="NO CUMPLE",CONCATENATE(E5," / "),""),IF(D6="NO CUMPLE",CONCATENATE(E6," / "),""),IF(D7="NO CUMPLE",CONCATENATE(E7," / "),""),IF(D8="NO CUMPLE",CONCATENATE(E8," / "),""),IF(D9="NO CUMPLE",CONCATENATE(E9," / "),""),IF(D10="NO CUMPLE",CONCATENATE(E10," / "),""),IF(D11="NO CUMPLE",CONCATENATE(E11," / "),""))</f>
        <v/>
      </c>
      <c r="F3" s="302" t="s">
        <v>2756</v>
      </c>
      <c r="G3" s="14">
        <f>IF(D3="CUMPLE",1,IF(D3="NO CUMPLE CONDICIÓN",2,3))</f>
        <v>3</v>
      </c>
    </row>
    <row r="4" spans="1:7" ht="114" customHeight="1">
      <c r="A4" s="261" t="s">
        <v>1859</v>
      </c>
      <c r="B4" s="53" t="s">
        <v>1860</v>
      </c>
      <c r="C4" s="66" t="s">
        <v>2022</v>
      </c>
      <c r="D4" s="140"/>
      <c r="E4" s="137"/>
      <c r="F4" s="302" t="s">
        <v>2528</v>
      </c>
    </row>
    <row r="5" spans="1:7" ht="182.25" customHeight="1">
      <c r="A5" s="261" t="s">
        <v>1859</v>
      </c>
      <c r="B5" s="53" t="s">
        <v>1861</v>
      </c>
      <c r="C5" s="66" t="s">
        <v>2023</v>
      </c>
      <c r="D5" s="140"/>
      <c r="E5" s="137"/>
      <c r="F5" s="405" t="s">
        <v>2808</v>
      </c>
    </row>
    <row r="6" spans="1:7" ht="168" customHeight="1">
      <c r="A6" s="261" t="s">
        <v>1859</v>
      </c>
      <c r="B6" s="53" t="s">
        <v>1862</v>
      </c>
      <c r="C6" s="66" t="s">
        <v>1863</v>
      </c>
      <c r="D6" s="140"/>
      <c r="E6" s="137"/>
      <c r="F6" s="304" t="s">
        <v>2809</v>
      </c>
    </row>
    <row r="7" spans="1:7" ht="75" customHeight="1">
      <c r="A7" s="261" t="s">
        <v>1859</v>
      </c>
      <c r="B7" s="53" t="s">
        <v>1864</v>
      </c>
      <c r="C7" s="56" t="s">
        <v>2024</v>
      </c>
      <c r="D7" s="140"/>
      <c r="E7" s="137"/>
      <c r="F7" s="302" t="s">
        <v>2025</v>
      </c>
    </row>
    <row r="8" spans="1:7" ht="60">
      <c r="A8" s="261" t="s">
        <v>1859</v>
      </c>
      <c r="B8" s="53" t="s">
        <v>1865</v>
      </c>
      <c r="C8" s="66" t="s">
        <v>2026</v>
      </c>
      <c r="D8" s="140"/>
      <c r="E8" s="137"/>
      <c r="F8" s="304" t="s">
        <v>2810</v>
      </c>
    </row>
    <row r="9" spans="1:7" ht="86.25">
      <c r="A9" s="261" t="s">
        <v>1859</v>
      </c>
      <c r="B9" s="53" t="s">
        <v>1866</v>
      </c>
      <c r="C9" s="66" t="s">
        <v>2027</v>
      </c>
      <c r="D9" s="140"/>
      <c r="E9" s="137"/>
      <c r="F9" s="302" t="s">
        <v>2025</v>
      </c>
    </row>
    <row r="10" spans="1:7" ht="72">
      <c r="A10" s="261" t="s">
        <v>1859</v>
      </c>
      <c r="B10" s="53" t="s">
        <v>1867</v>
      </c>
      <c r="C10" s="66" t="s">
        <v>1868</v>
      </c>
      <c r="D10" s="140"/>
      <c r="E10" s="137"/>
      <c r="F10" s="304" t="s">
        <v>2811</v>
      </c>
    </row>
    <row r="11" spans="1:7" ht="85.5">
      <c r="A11" s="263" t="s">
        <v>1859</v>
      </c>
      <c r="B11" s="254" t="s">
        <v>2028</v>
      </c>
      <c r="C11" s="67" t="s">
        <v>2029</v>
      </c>
      <c r="D11" s="140"/>
      <c r="E11" s="264"/>
      <c r="F11" s="305" t="s">
        <v>2529</v>
      </c>
    </row>
    <row r="12" spans="1:7" ht="244.5" customHeight="1">
      <c r="A12" s="260"/>
      <c r="B12" s="63" t="s">
        <v>1869</v>
      </c>
      <c r="C12" s="65" t="s">
        <v>2030</v>
      </c>
      <c r="D12" s="80" t="str">
        <f>IF(COUNTIF(D13:D15,"NO CUMPLE")&gt;0,"NO CUMPLE CONDICIÓN",IF(COUNTIF(D13:D15,"CUMPLE")=0,"NO APLICA","CUMPLE"))</f>
        <v>NO APLICA</v>
      </c>
      <c r="E12" s="77" t="str">
        <f>CONCATENATE(IF(D13="NO CUMPLE",CONCATENATE(E13," / "),""),IF(D14="NO CUMPLE",CONCATENATE(E14," / "),""),IF(D15="NO CUMPLE",CONCATENATE(E15," / "),""))</f>
        <v/>
      </c>
      <c r="F12" s="304" t="s">
        <v>2812</v>
      </c>
      <c r="G12" s="14">
        <f>IF(D12="CUMPLE",1,IF(D12="NO CUMPLE CONDICIÓN",2,3))</f>
        <v>3</v>
      </c>
    </row>
    <row r="13" spans="1:7" ht="217.5">
      <c r="A13" s="261" t="s">
        <v>1859</v>
      </c>
      <c r="B13" s="53" t="s">
        <v>1870</v>
      </c>
      <c r="C13" s="67" t="s">
        <v>2031</v>
      </c>
      <c r="D13" s="140"/>
      <c r="E13" s="137"/>
      <c r="F13" s="304" t="s">
        <v>2564</v>
      </c>
    </row>
    <row r="14" spans="1:7" ht="72">
      <c r="A14" s="261" t="s">
        <v>1859</v>
      </c>
      <c r="B14" s="53" t="s">
        <v>1871</v>
      </c>
      <c r="C14" s="67" t="s">
        <v>1872</v>
      </c>
      <c r="D14" s="140"/>
      <c r="E14" s="137"/>
      <c r="F14" s="302" t="s">
        <v>2530</v>
      </c>
    </row>
    <row r="15" spans="1:7" ht="72">
      <c r="A15" s="261" t="s">
        <v>1859</v>
      </c>
      <c r="B15" s="53" t="s">
        <v>1873</v>
      </c>
      <c r="C15" s="67" t="s">
        <v>2032</v>
      </c>
      <c r="D15" s="140"/>
      <c r="E15" s="137"/>
      <c r="F15" s="302" t="s">
        <v>2531</v>
      </c>
    </row>
    <row r="16" spans="1:7" ht="68.099999999999994" customHeight="1">
      <c r="A16" s="260"/>
      <c r="B16" s="55" t="s">
        <v>1875</v>
      </c>
      <c r="C16" s="65" t="s">
        <v>1876</v>
      </c>
      <c r="D16" s="80" t="str">
        <f>IF(COUNTIF(D18:D22,"NO CUMPLE")&gt;0,"NO CUMPLE CONDICIÓN",IF(COUNTIF(D18:D22,"CUMPLE")=0,"NO APLICA","CUMPLE"))</f>
        <v>NO APLICA</v>
      </c>
      <c r="E16" s="77" t="str">
        <f>CONCATENATE(IF(D18="NO CUMPLE",CONCATENATE(E18," / "),""),IF(D19="NO CUMPLE",CONCATENATE(E19," / "),""),IF(D20="NO CUMPLE",CONCATENATE(E20," / "),""),IF(D21="NO CUMPLE",CONCATENATE(E21," / "),""),IF(D22="NO CUMPLE",CONCATENATE(E22," / "),""))</f>
        <v/>
      </c>
      <c r="F16" s="305" t="s">
        <v>2755</v>
      </c>
      <c r="G16" s="14">
        <f>IF(D16="CUMPLE",1,IF(D16="NO CUMPLE CONDICIÓN",2,3))</f>
        <v>3</v>
      </c>
    </row>
    <row r="17" spans="1:7" ht="21.75" customHeight="1">
      <c r="A17" s="260"/>
      <c r="B17" s="95"/>
      <c r="C17" s="96" t="s">
        <v>1877</v>
      </c>
      <c r="D17" s="97"/>
      <c r="E17" s="98"/>
      <c r="F17" s="302"/>
    </row>
    <row r="18" spans="1:7" ht="120">
      <c r="A18" s="261" t="s">
        <v>1859</v>
      </c>
      <c r="B18" s="53" t="s">
        <v>1878</v>
      </c>
      <c r="C18" s="67" t="s">
        <v>1879</v>
      </c>
      <c r="D18" s="140"/>
      <c r="E18" s="137"/>
      <c r="F18" s="305" t="s">
        <v>2532</v>
      </c>
    </row>
    <row r="19" spans="1:7" ht="120">
      <c r="A19" s="261" t="s">
        <v>1859</v>
      </c>
      <c r="B19" s="53" t="s">
        <v>1880</v>
      </c>
      <c r="C19" s="67" t="s">
        <v>1881</v>
      </c>
      <c r="D19" s="140"/>
      <c r="E19" s="137"/>
      <c r="F19" s="305" t="s">
        <v>2532</v>
      </c>
    </row>
    <row r="20" spans="1:7" ht="120.75" customHeight="1">
      <c r="A20" s="261" t="s">
        <v>1859</v>
      </c>
      <c r="B20" s="53" t="s">
        <v>1882</v>
      </c>
      <c r="C20" s="67" t="s">
        <v>2033</v>
      </c>
      <c r="D20" s="140"/>
      <c r="E20" s="137"/>
      <c r="F20" s="305" t="s">
        <v>2754</v>
      </c>
    </row>
    <row r="21" spans="1:7" ht="145.5" customHeight="1">
      <c r="A21" s="261" t="s">
        <v>1859</v>
      </c>
      <c r="B21" s="53" t="s">
        <v>1883</v>
      </c>
      <c r="C21" s="67" t="s">
        <v>1884</v>
      </c>
      <c r="D21" s="140"/>
      <c r="E21" s="137"/>
      <c r="F21" s="305" t="s">
        <v>2753</v>
      </c>
    </row>
    <row r="22" spans="1:7" ht="165" customHeight="1">
      <c r="A22" s="261" t="s">
        <v>1859</v>
      </c>
      <c r="B22" s="53" t="s">
        <v>1885</v>
      </c>
      <c r="C22" s="67" t="s">
        <v>2034</v>
      </c>
      <c r="D22" s="140"/>
      <c r="E22" s="137"/>
      <c r="F22" s="305" t="s">
        <v>2533</v>
      </c>
    </row>
    <row r="23" spans="1:7" ht="123" customHeight="1">
      <c r="A23" s="260"/>
      <c r="B23" s="55" t="s">
        <v>1886</v>
      </c>
      <c r="C23" s="65" t="s">
        <v>1887</v>
      </c>
      <c r="D23" s="80" t="str">
        <f>IF(COUNTIF(D24:D26,"NO CUMPLE")&gt;0,"NO CUMPLE CONDICIÓN",IF(COUNTIF(D24:D26,"CUMPLE")=0,"NO APLICA","CUMPLE"))</f>
        <v>NO APLICA</v>
      </c>
      <c r="E23" s="77" t="str">
        <f>CONCATENATE(IF(D24="NO CUMPLE",CONCATENATE(E24," / "),""),IF(D25="NO CUMPLE",CONCATENATE(E25," / "),""),IF(D26="NO CUMPLE",CONCATENATE(E26," / "),""))</f>
        <v/>
      </c>
      <c r="F23" s="305" t="s">
        <v>2752</v>
      </c>
      <c r="G23" s="14">
        <f>IF(D23="CUMPLE",1,IF(D23="NO CUMPLE CONDICIÓN",2,3))</f>
        <v>3</v>
      </c>
    </row>
    <row r="24" spans="1:7" ht="316.5">
      <c r="A24" s="261" t="s">
        <v>1859</v>
      </c>
      <c r="B24" s="53" t="s">
        <v>1888</v>
      </c>
      <c r="C24" s="67" t="s">
        <v>2035</v>
      </c>
      <c r="D24" s="140"/>
      <c r="E24" s="138"/>
      <c r="F24" s="305" t="s">
        <v>2534</v>
      </c>
    </row>
    <row r="25" spans="1:7" s="1" customFormat="1" ht="132">
      <c r="A25" s="261" t="s">
        <v>1859</v>
      </c>
      <c r="B25" s="53" t="s">
        <v>1889</v>
      </c>
      <c r="C25" s="56" t="s">
        <v>1890</v>
      </c>
      <c r="D25" s="140"/>
      <c r="E25" s="137"/>
      <c r="F25" s="305" t="s">
        <v>2535</v>
      </c>
      <c r="G25" s="14"/>
    </row>
    <row r="26" spans="1:7" ht="151.5" customHeight="1">
      <c r="A26" s="261" t="s">
        <v>1859</v>
      </c>
      <c r="B26" s="53" t="s">
        <v>1891</v>
      </c>
      <c r="C26" s="67" t="s">
        <v>1892</v>
      </c>
      <c r="D26" s="140"/>
      <c r="E26" s="137"/>
      <c r="F26" s="305" t="s">
        <v>2536</v>
      </c>
    </row>
    <row r="27" spans="1:7" ht="120.75" customHeight="1">
      <c r="A27" s="260"/>
      <c r="B27" s="55" t="s">
        <v>1893</v>
      </c>
      <c r="C27" s="65" t="s">
        <v>1894</v>
      </c>
      <c r="D27" s="80" t="str">
        <f>IF(COUNTIF(D28:D31,"NO CUMPLE")&gt;0,"NO CUMPLE CONDICIÓN",IF(COUNTIF(D28:D31,"CUMPLE")=0,"NO APLICA","CUMPLE"))</f>
        <v>NO APLICA</v>
      </c>
      <c r="E27" s="77" t="str">
        <f>CONCATENATE(IF(D28="NO CUMPLE",CONCATENATE(E28," / "),""),IF(D29="NO CUMPLE",CONCATENATE(E29," / "),""),IF(D30="NO CUMPLE",CONCATENATE(E30," / "),""),IF(D31="NO CUMPLE",CONCATENATE(E31," / "),""))</f>
        <v/>
      </c>
      <c r="F27" s="302" t="s">
        <v>2813</v>
      </c>
      <c r="G27" s="14">
        <f>IF(D27="CUMPLE",1,IF(D27="NO CUMPLE CONDICIÓN",2,3))</f>
        <v>3</v>
      </c>
    </row>
    <row r="28" spans="1:7" ht="65.25" customHeight="1">
      <c r="A28" s="261" t="s">
        <v>1859</v>
      </c>
      <c r="B28" s="53" t="s">
        <v>1895</v>
      </c>
      <c r="C28" s="67" t="s">
        <v>2036</v>
      </c>
      <c r="D28" s="140"/>
      <c r="E28" s="137"/>
      <c r="F28" s="305" t="s">
        <v>1896</v>
      </c>
    </row>
    <row r="29" spans="1:7" ht="96.75" customHeight="1">
      <c r="A29" s="261" t="s">
        <v>1859</v>
      </c>
      <c r="B29" s="53" t="s">
        <v>1897</v>
      </c>
      <c r="C29" s="67" t="s">
        <v>1898</v>
      </c>
      <c r="D29" s="140"/>
      <c r="E29" s="137"/>
      <c r="F29" s="305" t="s">
        <v>2537</v>
      </c>
    </row>
    <row r="30" spans="1:7" ht="84">
      <c r="A30" s="261" t="s">
        <v>1859</v>
      </c>
      <c r="B30" s="53" t="s">
        <v>1899</v>
      </c>
      <c r="C30" s="67" t="s">
        <v>1900</v>
      </c>
      <c r="D30" s="140"/>
      <c r="E30" s="137"/>
      <c r="F30" s="305" t="s">
        <v>2538</v>
      </c>
    </row>
    <row r="31" spans="1:7" s="36" customFormat="1" ht="156">
      <c r="A31" s="261" t="s">
        <v>1859</v>
      </c>
      <c r="B31" s="53" t="s">
        <v>1901</v>
      </c>
      <c r="C31" s="67" t="s">
        <v>2037</v>
      </c>
      <c r="D31" s="140"/>
      <c r="E31" s="138"/>
      <c r="F31" s="305" t="s">
        <v>2539</v>
      </c>
      <c r="G31" s="14"/>
    </row>
    <row r="32" spans="1:7" s="36" customFormat="1" ht="51.75" customHeight="1">
      <c r="A32" s="265"/>
      <c r="B32" s="266" t="s">
        <v>1902</v>
      </c>
      <c r="C32" s="65" t="s">
        <v>1903</v>
      </c>
      <c r="D32" s="80" t="str">
        <f>IF(COUNTIF(D33:D35,"NO CUMPLE")&gt;0,"NO CUMPLE CONDICIÓN",IF(COUNTIF(D33:D35,"CUMPLE")=0,"NO APLICA","CUMPLE"))</f>
        <v>NO APLICA</v>
      </c>
      <c r="E32" s="77" t="str">
        <f>CONCATENATE(IF(D33="NO CUMPLE",CONCATENATE(E33," / "),""),IF(D34="NO CUMPLE",CONCATENATE(E34," / "),""),IF(D35="NO CUMPLE",CONCATENATE(E35," / "),""))</f>
        <v/>
      </c>
      <c r="F32" s="305" t="s">
        <v>2751</v>
      </c>
      <c r="G32" s="14">
        <f>IF(D32="CUMPLE",1,IF(D32="NO CUMPLE CONDICIÓN",2,3))</f>
        <v>3</v>
      </c>
    </row>
    <row r="33" spans="1:7" s="36" customFormat="1" ht="123.75" customHeight="1">
      <c r="A33" s="261" t="s">
        <v>1859</v>
      </c>
      <c r="B33" s="64" t="s">
        <v>1904</v>
      </c>
      <c r="C33" s="67" t="s">
        <v>1905</v>
      </c>
      <c r="D33" s="140"/>
      <c r="E33" s="138"/>
      <c r="F33" s="305" t="s">
        <v>2748</v>
      </c>
      <c r="G33" s="14"/>
    </row>
    <row r="34" spans="1:7" s="36" customFormat="1" ht="108.75" customHeight="1">
      <c r="A34" s="261" t="s">
        <v>1859</v>
      </c>
      <c r="B34" s="64" t="s">
        <v>1906</v>
      </c>
      <c r="C34" s="67" t="s">
        <v>1907</v>
      </c>
      <c r="D34" s="140"/>
      <c r="E34" s="138"/>
      <c r="F34" s="305" t="s">
        <v>2814</v>
      </c>
      <c r="G34" s="14"/>
    </row>
    <row r="35" spans="1:7" s="36" customFormat="1" ht="84" customHeight="1">
      <c r="A35" s="261" t="s">
        <v>1859</v>
      </c>
      <c r="B35" s="64" t="s">
        <v>1908</v>
      </c>
      <c r="C35" s="67" t="s">
        <v>1909</v>
      </c>
      <c r="D35" s="140"/>
      <c r="E35" s="138"/>
      <c r="F35" s="305" t="s">
        <v>2748</v>
      </c>
      <c r="G35" s="14"/>
    </row>
    <row r="36" spans="1:7" ht="73.5" customHeight="1">
      <c r="A36" s="260"/>
      <c r="B36" s="55" t="s">
        <v>1910</v>
      </c>
      <c r="C36" s="65" t="s">
        <v>1911</v>
      </c>
      <c r="D36" s="80" t="str">
        <f>IF(COUNTIF(D37:D37,"NO CUMPLE")&gt;0,"NO CUMPLE CONDICIÓN",IF(COUNTIF(D37:D37,"CUMPLE")=0,"NO APLICA","CUMPLE"))</f>
        <v>NO APLICA</v>
      </c>
      <c r="E36" s="77" t="str">
        <f>CONCATENATE(IF(D37="NO CUMPLE",CONCATENATE(E37," / "),""))</f>
        <v/>
      </c>
      <c r="F36" s="406" t="s">
        <v>2815</v>
      </c>
      <c r="G36" s="14">
        <f>IF(D36="CUMPLE",1,IF(D36="NO CUMPLE CONDICIÓN",2,3))</f>
        <v>3</v>
      </c>
    </row>
    <row r="37" spans="1:7" ht="72">
      <c r="A37" s="261" t="s">
        <v>1859</v>
      </c>
      <c r="B37" s="53" t="s">
        <v>1912</v>
      </c>
      <c r="C37" s="66" t="s">
        <v>1913</v>
      </c>
      <c r="D37" s="140"/>
      <c r="E37" s="137"/>
      <c r="F37" s="305" t="s">
        <v>2816</v>
      </c>
    </row>
    <row r="38" spans="1:7" ht="60">
      <c r="A38" s="260"/>
      <c r="B38" s="55" t="s">
        <v>1914</v>
      </c>
      <c r="C38" s="65" t="s">
        <v>1915</v>
      </c>
      <c r="D38" s="80" t="str">
        <f>IF(COUNTIF(D39:D43,"NO CUMPLE")&gt;0,"NO CUMPLE CONDICIÓN",IF(COUNTIF(D39:D43,"CUMPLE")=0,"NO APLICA","CUMPLE"))</f>
        <v>NO APLICA</v>
      </c>
      <c r="E38" s="77" t="str">
        <f>CONCATENATE(IF(D39="NO CUMPLE",CONCATENATE(E39," / "),""),IF(D40="NO CUMPLE",CONCATENATE(E40," / "),""),IF(D41="NO CUMPLE",CONCATENATE(E41," / "),""),IF(D42="NO CUMPLE",CONCATENATE(E42," / "),""),IF(D43="NO CUMPLE",CONCATENATE(E43," / "),""))</f>
        <v/>
      </c>
      <c r="F38" s="305" t="s">
        <v>2540</v>
      </c>
      <c r="G38" s="14">
        <f>IF(D38="CUMPLE",1,IF(D38="NO CUMPLE CONDICIÓN",2,3))</f>
        <v>3</v>
      </c>
    </row>
    <row r="39" spans="1:7" ht="100.5">
      <c r="A39" s="261" t="s">
        <v>1859</v>
      </c>
      <c r="B39" s="53" t="s">
        <v>1916</v>
      </c>
      <c r="C39" s="67" t="s">
        <v>1917</v>
      </c>
      <c r="D39" s="140"/>
      <c r="E39" s="137"/>
      <c r="F39" s="305" t="s">
        <v>2541</v>
      </c>
    </row>
    <row r="40" spans="1:7" ht="85.5" customHeight="1">
      <c r="A40" s="261" t="s">
        <v>1859</v>
      </c>
      <c r="B40" s="53" t="s">
        <v>1918</v>
      </c>
      <c r="C40" s="67" t="s">
        <v>1919</v>
      </c>
      <c r="D40" s="140"/>
      <c r="E40" s="137"/>
      <c r="F40" s="305" t="s">
        <v>2542</v>
      </c>
    </row>
    <row r="41" spans="1:7" ht="48" customHeight="1">
      <c r="A41" s="261" t="s">
        <v>1859</v>
      </c>
      <c r="B41" s="53" t="s">
        <v>1920</v>
      </c>
      <c r="C41" s="67" t="s">
        <v>1921</v>
      </c>
      <c r="D41" s="140"/>
      <c r="E41" s="137"/>
      <c r="F41" s="305" t="s">
        <v>2543</v>
      </c>
    </row>
    <row r="42" spans="1:7" ht="84">
      <c r="A42" s="261" t="s">
        <v>1859</v>
      </c>
      <c r="B42" s="53" t="s">
        <v>1922</v>
      </c>
      <c r="C42" s="67" t="s">
        <v>1923</v>
      </c>
      <c r="D42" s="140"/>
      <c r="E42" s="137"/>
      <c r="F42" s="305" t="s">
        <v>2544</v>
      </c>
    </row>
    <row r="43" spans="1:7" ht="84">
      <c r="A43" s="261" t="s">
        <v>1859</v>
      </c>
      <c r="B43" s="53" t="s">
        <v>1924</v>
      </c>
      <c r="C43" s="67" t="s">
        <v>1925</v>
      </c>
      <c r="D43" s="140"/>
      <c r="E43" s="137"/>
      <c r="F43" s="305" t="s">
        <v>2545</v>
      </c>
    </row>
    <row r="44" spans="1:7" s="36" customFormat="1" ht="132">
      <c r="A44" s="265"/>
      <c r="B44" s="55" t="s">
        <v>1926</v>
      </c>
      <c r="C44" s="65" t="s">
        <v>1927</v>
      </c>
      <c r="D44" s="80" t="str">
        <f>IF(COUNTIF(D46:D52,"NO CUMPLE")&gt;0,"NO CUMPLE CONDICIÓN",IF(COUNTIF(D46:D52,"CUMPLE")=0,"NO APLICA","CUMPLE"))</f>
        <v>NO APLICA</v>
      </c>
      <c r="E44" s="77" t="str">
        <f>CONCATENATE(IF(D46="NO CUMPLE",CONCATENATE(E46," / "),""),IF(D47="NO CUMPLE",CONCATENATE(E47," / "),""),IF(D48="NO CUMPLE",CONCATENATE(E48," / "),""),IF(D49="NO CUMPLE",CONCATENATE(E49," / "),""),IF(D50="NO CUMPLE",CONCATENATE(E50," / "),""),IF(D51="NO CUMPLE",CONCATENATE(E51," / "),""),IF(D52="NO CUMPLE",CONCATENATE(E52," / "),""))</f>
        <v/>
      </c>
      <c r="F44" s="305" t="s">
        <v>2546</v>
      </c>
      <c r="G44" s="14">
        <f>IF(D44="CUMPLE",1,IF(D44="NO CUMPLE CONDICIÓN",2,3))</f>
        <v>3</v>
      </c>
    </row>
    <row r="45" spans="1:7" s="36" customFormat="1" ht="21" customHeight="1">
      <c r="A45" s="265"/>
      <c r="B45" s="95"/>
      <c r="C45" s="96" t="s">
        <v>1928</v>
      </c>
      <c r="D45" s="97"/>
      <c r="E45" s="98"/>
      <c r="F45" s="302"/>
      <c r="G45" s="14"/>
    </row>
    <row r="46" spans="1:7" ht="171.75">
      <c r="A46" s="261" t="s">
        <v>1859</v>
      </c>
      <c r="B46" s="53" t="s">
        <v>1929</v>
      </c>
      <c r="C46" s="66" t="s">
        <v>2038</v>
      </c>
      <c r="D46" s="140"/>
      <c r="E46" s="137"/>
      <c r="F46" s="305" t="s">
        <v>2039</v>
      </c>
    </row>
    <row r="47" spans="1:7" ht="195" customHeight="1">
      <c r="A47" s="261" t="s">
        <v>1859</v>
      </c>
      <c r="B47" s="53" t="s">
        <v>1930</v>
      </c>
      <c r="C47" s="67" t="s">
        <v>2040</v>
      </c>
      <c r="D47" s="140"/>
      <c r="E47" s="137"/>
      <c r="F47" s="305" t="s">
        <v>2547</v>
      </c>
    </row>
    <row r="48" spans="1:7" ht="314.25">
      <c r="A48" s="261" t="s">
        <v>1859</v>
      </c>
      <c r="B48" s="53" t="s">
        <v>1931</v>
      </c>
      <c r="C48" s="67" t="s">
        <v>2041</v>
      </c>
      <c r="D48" s="140"/>
      <c r="E48" s="137"/>
      <c r="F48" s="305" t="s">
        <v>2548</v>
      </c>
    </row>
    <row r="49" spans="1:7" ht="156">
      <c r="A49" s="261" t="s">
        <v>1859</v>
      </c>
      <c r="B49" s="53" t="s">
        <v>1932</v>
      </c>
      <c r="C49" s="68" t="s">
        <v>2042</v>
      </c>
      <c r="D49" s="140"/>
      <c r="E49" s="137"/>
      <c r="F49" s="305" t="s">
        <v>2549</v>
      </c>
    </row>
    <row r="50" spans="1:7" ht="96">
      <c r="A50" s="261" t="s">
        <v>1859</v>
      </c>
      <c r="B50" s="53" t="s">
        <v>1933</v>
      </c>
      <c r="C50" s="67" t="s">
        <v>1934</v>
      </c>
      <c r="D50" s="140"/>
      <c r="E50" s="137"/>
      <c r="F50" s="305" t="s">
        <v>2550</v>
      </c>
    </row>
    <row r="51" spans="1:7" ht="84">
      <c r="A51" s="261" t="s">
        <v>1859</v>
      </c>
      <c r="B51" s="53" t="s">
        <v>1935</v>
      </c>
      <c r="C51" s="67" t="s">
        <v>1936</v>
      </c>
      <c r="D51" s="140"/>
      <c r="E51" s="137"/>
      <c r="F51" s="305" t="s">
        <v>2551</v>
      </c>
    </row>
    <row r="52" spans="1:7" s="36" customFormat="1" ht="84">
      <c r="A52" s="261" t="s">
        <v>1859</v>
      </c>
      <c r="B52" s="53" t="s">
        <v>1937</v>
      </c>
      <c r="C52" s="67" t="s">
        <v>1938</v>
      </c>
      <c r="D52" s="140"/>
      <c r="E52" s="138"/>
      <c r="F52" s="305" t="s">
        <v>2552</v>
      </c>
      <c r="G52" s="14"/>
    </row>
    <row r="53" spans="1:7" ht="60">
      <c r="A53" s="260"/>
      <c r="B53" s="55" t="s">
        <v>1939</v>
      </c>
      <c r="C53" s="65" t="s">
        <v>1940</v>
      </c>
      <c r="D53" s="80" t="str">
        <f>IF(COUNTIF(D54:D62,"NO CUMPLE")&gt;0,"NO CUMPLE CONDICIÓN",IF(COUNTIF(D54:D62,"CUMPLE")=0,"NO APLICA","CUMPLE"))</f>
        <v>NO APLICA</v>
      </c>
      <c r="E53" s="77" t="str">
        <f>CONCATENATE(IF(D54="NO CUMPLE",CONCATENATE(E54," / "),""),IF(D55="NO CUMPLE",CONCATENATE(E55," / "),""),IF(D56="NO CUMPLE",CONCATENATE(E56," / "),""),IF(D57="NO CUMPLE",CONCATENATE(E57," / "),""),IF(D58="NO CUMPLE",CONCATENATE(E58," / "),""),IF(D60="NO CUMPLE",CONCATENATE(E60," / "),""),IF(D61="NO CUMPLE",CONCATENATE(E61," / "),""),IF(D62="NO CUMPLE",CONCATENATE(E62," / "),""))</f>
        <v/>
      </c>
      <c r="F53" s="305" t="s">
        <v>1941</v>
      </c>
      <c r="G53" s="14">
        <f>IF(D53="CUMPLE",1,IF(D53="NO CUMPLE CONDICIÓN",2,3))</f>
        <v>3</v>
      </c>
    </row>
    <row r="54" spans="1:7" ht="151.5" customHeight="1">
      <c r="A54" s="261" t="s">
        <v>1859</v>
      </c>
      <c r="B54" s="53" t="s">
        <v>1942</v>
      </c>
      <c r="C54" s="67" t="s">
        <v>1943</v>
      </c>
      <c r="D54" s="140"/>
      <c r="E54" s="137"/>
      <c r="F54" s="305" t="s">
        <v>1944</v>
      </c>
    </row>
    <row r="55" spans="1:7" ht="144">
      <c r="A55" s="261" t="s">
        <v>1859</v>
      </c>
      <c r="B55" s="53" t="s">
        <v>1945</v>
      </c>
      <c r="C55" s="67" t="s">
        <v>1946</v>
      </c>
      <c r="D55" s="140"/>
      <c r="E55" s="137"/>
      <c r="F55" s="305" t="s">
        <v>1944</v>
      </c>
    </row>
    <row r="56" spans="1:7" ht="72">
      <c r="A56" s="261" t="s">
        <v>1859</v>
      </c>
      <c r="B56" s="53" t="s">
        <v>1947</v>
      </c>
      <c r="C56" s="67" t="s">
        <v>1948</v>
      </c>
      <c r="D56" s="140"/>
      <c r="E56" s="137"/>
      <c r="F56" s="305" t="s">
        <v>1949</v>
      </c>
    </row>
    <row r="57" spans="1:7" ht="120">
      <c r="A57" s="261" t="s">
        <v>1859</v>
      </c>
      <c r="B57" s="53" t="s">
        <v>1950</v>
      </c>
      <c r="C57" s="67" t="s">
        <v>1951</v>
      </c>
      <c r="D57" s="140"/>
      <c r="E57" s="137"/>
      <c r="F57" s="305" t="s">
        <v>2043</v>
      </c>
    </row>
    <row r="58" spans="1:7" ht="120">
      <c r="A58" s="261" t="s">
        <v>1859</v>
      </c>
      <c r="B58" s="53" t="s">
        <v>1952</v>
      </c>
      <c r="C58" s="67" t="s">
        <v>1953</v>
      </c>
      <c r="D58" s="140"/>
      <c r="E58" s="137"/>
      <c r="F58" s="305" t="s">
        <v>2043</v>
      </c>
    </row>
    <row r="59" spans="1:7" ht="120">
      <c r="A59" s="261" t="s">
        <v>1859</v>
      </c>
      <c r="B59" s="53" t="s">
        <v>1954</v>
      </c>
      <c r="C59" s="56" t="s">
        <v>2044</v>
      </c>
      <c r="D59" s="143"/>
      <c r="E59" s="135"/>
      <c r="F59" s="305" t="s">
        <v>2045</v>
      </c>
    </row>
    <row r="60" spans="1:7" ht="120">
      <c r="A60" s="261" t="s">
        <v>1859</v>
      </c>
      <c r="B60" s="53" t="s">
        <v>1956</v>
      </c>
      <c r="C60" s="67" t="s">
        <v>1955</v>
      </c>
      <c r="D60" s="140"/>
      <c r="E60" s="137"/>
      <c r="F60" s="305" t="s">
        <v>2043</v>
      </c>
    </row>
    <row r="61" spans="1:7" ht="120">
      <c r="A61" s="261" t="s">
        <v>1859</v>
      </c>
      <c r="B61" s="53" t="s">
        <v>1958</v>
      </c>
      <c r="C61" s="67" t="s">
        <v>1957</v>
      </c>
      <c r="D61" s="140"/>
      <c r="E61" s="137"/>
      <c r="F61" s="305" t="s">
        <v>2043</v>
      </c>
    </row>
    <row r="62" spans="1:7" ht="120">
      <c r="A62" s="261" t="s">
        <v>1859</v>
      </c>
      <c r="B62" s="53" t="s">
        <v>2046</v>
      </c>
      <c r="C62" s="69" t="s">
        <v>1959</v>
      </c>
      <c r="D62" s="140"/>
      <c r="E62" s="137"/>
      <c r="F62" s="305" t="s">
        <v>2043</v>
      </c>
    </row>
    <row r="63" spans="1:7" ht="24">
      <c r="A63" s="260"/>
      <c r="B63" s="55" t="s">
        <v>1960</v>
      </c>
      <c r="C63" s="65" t="s">
        <v>1961</v>
      </c>
      <c r="D63" s="80" t="str">
        <f>IF(COUNTIF(D64:D65,"NO CUMPLE")&gt;0,"NO CUMPLE CONDICIÓN",IF(COUNTIF(D64:D65,"CUMPLE")=0,"NO APLICA","CUMPLE"))</f>
        <v>NO APLICA</v>
      </c>
      <c r="E63" s="77" t="str">
        <f>CONCATENATE(IF(D64="NO CUMPLE",CONCATENATE(E64," / "),""),IF(D65="NO CUMPLE",CONCATENATE(E65," / "),""))</f>
        <v/>
      </c>
      <c r="F63" s="305" t="s">
        <v>2749</v>
      </c>
      <c r="G63" s="14">
        <f>IF(D63="CUMPLE",1,IF(D63="NO CUMPLE CONDICIÓN",2,3))</f>
        <v>3</v>
      </c>
    </row>
    <row r="64" spans="1:7" ht="171">
      <c r="A64" s="261" t="s">
        <v>1859</v>
      </c>
      <c r="B64" s="53" t="s">
        <v>1962</v>
      </c>
      <c r="C64" s="67" t="s">
        <v>1963</v>
      </c>
      <c r="D64" s="140"/>
      <c r="E64" s="137"/>
      <c r="F64" s="305" t="s">
        <v>1964</v>
      </c>
    </row>
    <row r="65" spans="1:7" ht="84">
      <c r="A65" s="261" t="s">
        <v>1859</v>
      </c>
      <c r="B65" s="53" t="s">
        <v>1965</v>
      </c>
      <c r="C65" s="56" t="s">
        <v>1966</v>
      </c>
      <c r="D65" s="140"/>
      <c r="E65" s="137"/>
      <c r="F65" s="305" t="s">
        <v>1964</v>
      </c>
    </row>
    <row r="66" spans="1:7" ht="47.25" customHeight="1">
      <c r="A66" s="260"/>
      <c r="B66" s="55" t="s">
        <v>1967</v>
      </c>
      <c r="C66" s="65" t="s">
        <v>1968</v>
      </c>
      <c r="D66" s="80" t="str">
        <f>IF(COUNTIF(D67:D67,"NO CUMPLE")&gt;0,"NO CUMPLE CONDICIÓN",IF(COUNTIF(D67:D67,"CUMPLE")=0,"NO APLICA","CUMPLE"))</f>
        <v>NO APLICA</v>
      </c>
      <c r="E66" s="77" t="str">
        <f>CONCATENATE(IF(D67="NO CUMPLE",CONCATENATE(E67," / "),""))</f>
        <v/>
      </c>
      <c r="F66" s="305" t="s">
        <v>2750</v>
      </c>
      <c r="G66" s="14">
        <f t="shared" ref="G66:G68" si="0">IF(D66="CUMPLE",1,IF(D66="NO CUMPLE CONDICIÓN",2,3))</f>
        <v>3</v>
      </c>
    </row>
    <row r="67" spans="1:7" ht="63.95" customHeight="1">
      <c r="A67" s="261" t="s">
        <v>1859</v>
      </c>
      <c r="B67" s="53" t="s">
        <v>1969</v>
      </c>
      <c r="C67" s="67" t="s">
        <v>1970</v>
      </c>
      <c r="D67" s="140"/>
      <c r="E67" s="137"/>
      <c r="F67" s="305" t="s">
        <v>2553</v>
      </c>
    </row>
    <row r="68" spans="1:7" ht="61.5" customHeight="1">
      <c r="A68" s="260"/>
      <c r="B68" s="55" t="s">
        <v>1971</v>
      </c>
      <c r="C68" s="65" t="s">
        <v>1972</v>
      </c>
      <c r="D68" s="80" t="str">
        <f>IF(COUNTIF(D69:D74,"NO CUMPLE")&gt;0,"NO CUMPLE CONDICIÓN",IF(COUNTIF(D69:D74,"CUMPLE")=0,"NO APLICA","CUMPLE"))</f>
        <v>NO APLICA</v>
      </c>
      <c r="E68" s="77" t="str">
        <f>CONCATENATE(IF(D69="NO CUMPLE",CONCATENATE(E69," / "),""),IF(D70="NO CUMPLE",CONCATENATE(E70," / "),""),IF(D71="NO CUMPLE",CONCATENATE(E71," / "),""),IF(D72="NO CUMPLE",CONCATENATE(E72," / "),""),IF(D73="NO CUMPLE",CONCATENATE(E73," / "),""),IF(D74="NO CUMPLE",CONCATENATE(E74," / "),""))</f>
        <v/>
      </c>
      <c r="F68" s="305" t="s">
        <v>2554</v>
      </c>
      <c r="G68" s="14">
        <f t="shared" si="0"/>
        <v>3</v>
      </c>
    </row>
    <row r="69" spans="1:7" ht="72">
      <c r="A69" s="261" t="s">
        <v>1859</v>
      </c>
      <c r="B69" s="53" t="s">
        <v>1973</v>
      </c>
      <c r="C69" s="67" t="s">
        <v>1974</v>
      </c>
      <c r="D69" s="140"/>
      <c r="E69" s="137"/>
      <c r="F69" s="305" t="s">
        <v>2555</v>
      </c>
    </row>
    <row r="70" spans="1:7" ht="72">
      <c r="A70" s="261" t="s">
        <v>1859</v>
      </c>
      <c r="B70" s="53" t="s">
        <v>1975</v>
      </c>
      <c r="C70" s="67" t="s">
        <v>1976</v>
      </c>
      <c r="D70" s="140"/>
      <c r="E70" s="137"/>
      <c r="F70" s="305" t="s">
        <v>2556</v>
      </c>
    </row>
    <row r="71" spans="1:7" ht="72">
      <c r="A71" s="261" t="s">
        <v>1859</v>
      </c>
      <c r="B71" s="53" t="s">
        <v>1977</v>
      </c>
      <c r="C71" s="67" t="s">
        <v>1978</v>
      </c>
      <c r="D71" s="140"/>
      <c r="E71" s="137"/>
      <c r="F71" s="305" t="s">
        <v>2557</v>
      </c>
    </row>
    <row r="72" spans="1:7" ht="72">
      <c r="A72" s="261" t="s">
        <v>1859</v>
      </c>
      <c r="B72" s="53" t="s">
        <v>1979</v>
      </c>
      <c r="C72" s="67" t="s">
        <v>1980</v>
      </c>
      <c r="D72" s="140"/>
      <c r="E72" s="137"/>
      <c r="F72" s="305" t="s">
        <v>2558</v>
      </c>
    </row>
    <row r="73" spans="1:7" ht="60">
      <c r="A73" s="261" t="s">
        <v>1859</v>
      </c>
      <c r="B73" s="53" t="s">
        <v>1981</v>
      </c>
      <c r="C73" s="67" t="s">
        <v>1982</v>
      </c>
      <c r="D73" s="140"/>
      <c r="E73" s="137"/>
      <c r="F73" s="305" t="s">
        <v>2559</v>
      </c>
    </row>
    <row r="74" spans="1:7" ht="228.75" thickBot="1">
      <c r="A74" s="267" t="s">
        <v>1859</v>
      </c>
      <c r="B74" s="57" t="s">
        <v>1983</v>
      </c>
      <c r="C74" s="70" t="s">
        <v>1984</v>
      </c>
      <c r="D74" s="141"/>
      <c r="E74" s="139"/>
      <c r="F74" s="306" t="s">
        <v>2560</v>
      </c>
    </row>
    <row r="75" spans="1:7">
      <c r="C75" s="14"/>
      <c r="D75" s="14"/>
      <c r="E75" s="14"/>
      <c r="F75" s="307"/>
    </row>
    <row r="76" spans="1:7">
      <c r="C76" s="14"/>
      <c r="D76" s="14"/>
      <c r="E76" s="14"/>
      <c r="F76" s="307"/>
    </row>
    <row r="77" spans="1:7" hidden="1">
      <c r="C77" s="106" t="s">
        <v>1853</v>
      </c>
      <c r="D77" s="14">
        <f>COUNTIF(G3:G74,1)</f>
        <v>0</v>
      </c>
      <c r="E77" s="14"/>
      <c r="F77" s="307"/>
    </row>
    <row r="78" spans="1:7" hidden="1">
      <c r="C78" s="106" t="s">
        <v>1854</v>
      </c>
      <c r="D78" s="14">
        <f>COUNTIF(G3:G74,2)</f>
        <v>0</v>
      </c>
      <c r="E78" s="14"/>
      <c r="F78" s="307"/>
    </row>
    <row r="79" spans="1:7" hidden="1">
      <c r="C79" s="106" t="s">
        <v>1855</v>
      </c>
      <c r="D79" s="14">
        <f>COUNTIF(G3:G74,3)</f>
        <v>13</v>
      </c>
      <c r="E79" s="14"/>
      <c r="F79" s="307"/>
    </row>
    <row r="80" spans="1:7">
      <c r="C80" s="14"/>
      <c r="D80" s="14"/>
      <c r="E80" s="14"/>
      <c r="F80" s="307"/>
    </row>
    <row r="81" spans="3:6">
      <c r="C81" s="14"/>
      <c r="D81" s="14"/>
      <c r="E81" s="14"/>
      <c r="F81" s="307"/>
    </row>
    <row r="82" spans="3:6">
      <c r="C82" s="14"/>
      <c r="D82" s="14"/>
      <c r="E82" s="14"/>
      <c r="F82" s="307"/>
    </row>
    <row r="83" spans="3:6">
      <c r="C83" s="14"/>
      <c r="D83" s="14"/>
      <c r="E83" s="14"/>
      <c r="F83" s="307"/>
    </row>
    <row r="84" spans="3:6">
      <c r="C84" s="14"/>
      <c r="D84" s="14"/>
      <c r="E84" s="14"/>
      <c r="F84" s="307"/>
    </row>
    <row r="85" spans="3:6">
      <c r="F85" s="308"/>
    </row>
    <row r="86" spans="3:6">
      <c r="F86" s="308"/>
    </row>
    <row r="87" spans="3:6">
      <c r="F87" s="308"/>
    </row>
    <row r="88" spans="3:6">
      <c r="F88" s="308"/>
    </row>
  </sheetData>
  <sheetProtection algorithmName="SHA-512" hashValue="wMLR+UwJI90HrE2dWemcHZ8YgRT+s7BrjL5kogdDdkZDPJtjrY1HIJ6c0xQYKmCJb58SUQPe3uSJlJsiibdUPQ==" saltValue="JwrcIESQKvy7fYFXGF4LkQ==" spinCount="100000" sheet="1" formatRows="0" autoFilter="0"/>
  <mergeCells count="1">
    <mergeCell ref="B1:E1"/>
  </mergeCells>
  <conditionalFormatting sqref="D3">
    <cfRule type="cellIs" dxfId="95" priority="27" operator="equal">
      <formula>"NO CUMPLE CONDICIÓN"</formula>
    </cfRule>
    <cfRule type="cellIs" dxfId="94" priority="28" operator="equal">
      <formula>"No Cumple"</formula>
    </cfRule>
  </conditionalFormatting>
  <conditionalFormatting sqref="D12">
    <cfRule type="cellIs" dxfId="93" priority="25" operator="equal">
      <formula>"NO CUMPLE CONDICIÓN"</formula>
    </cfRule>
    <cfRule type="cellIs" dxfId="92" priority="26" operator="equal">
      <formula>"No Cumple"</formula>
    </cfRule>
  </conditionalFormatting>
  <conditionalFormatting sqref="D16">
    <cfRule type="cellIs" dxfId="91" priority="23" operator="equal">
      <formula>"NO CUMPLE CONDICIÓN"</formula>
    </cfRule>
    <cfRule type="cellIs" dxfId="90" priority="24" operator="equal">
      <formula>"No Cumple"</formula>
    </cfRule>
  </conditionalFormatting>
  <conditionalFormatting sqref="D23">
    <cfRule type="cellIs" dxfId="89" priority="21" operator="equal">
      <formula>"NO CUMPLE CONDICIÓN"</formula>
    </cfRule>
    <cfRule type="cellIs" dxfId="88" priority="22" operator="equal">
      <formula>"No Cumple"</formula>
    </cfRule>
  </conditionalFormatting>
  <conditionalFormatting sqref="D27">
    <cfRule type="cellIs" dxfId="87" priority="19" operator="equal">
      <formula>"NO CUMPLE CONDICIÓN"</formula>
    </cfRule>
    <cfRule type="cellIs" dxfId="86" priority="20" operator="equal">
      <formula>"No Cumple"</formula>
    </cfRule>
  </conditionalFormatting>
  <conditionalFormatting sqref="D32">
    <cfRule type="cellIs" dxfId="85" priority="17" operator="equal">
      <formula>"NO CUMPLE CONDICIÓN"</formula>
    </cfRule>
    <cfRule type="cellIs" dxfId="84" priority="18" operator="equal">
      <formula>"No Cumple"</formula>
    </cfRule>
  </conditionalFormatting>
  <conditionalFormatting sqref="D36">
    <cfRule type="cellIs" dxfId="83" priority="15" operator="equal">
      <formula>"NO CUMPLE CONDICIÓN"</formula>
    </cfRule>
    <cfRule type="cellIs" dxfId="82" priority="16" operator="equal">
      <formula>"No Cumple"</formula>
    </cfRule>
  </conditionalFormatting>
  <conditionalFormatting sqref="D38">
    <cfRule type="cellIs" dxfId="81" priority="13" operator="equal">
      <formula>"NO CUMPLE CONDICIÓN"</formula>
    </cfRule>
    <cfRule type="cellIs" dxfId="80" priority="14" operator="equal">
      <formula>"No Cumple"</formula>
    </cfRule>
  </conditionalFormatting>
  <conditionalFormatting sqref="D44">
    <cfRule type="cellIs" dxfId="79" priority="11" operator="equal">
      <formula>"NO CUMPLE CONDICIÓN"</formula>
    </cfRule>
    <cfRule type="cellIs" dxfId="78" priority="12" operator="equal">
      <formula>"No Cumple"</formula>
    </cfRule>
  </conditionalFormatting>
  <conditionalFormatting sqref="D53">
    <cfRule type="cellIs" dxfId="77" priority="9" operator="equal">
      <formula>"NO CUMPLE CONDICIÓN"</formula>
    </cfRule>
    <cfRule type="cellIs" dxfId="76" priority="10" operator="equal">
      <formula>"No Cumple"</formula>
    </cfRule>
  </conditionalFormatting>
  <conditionalFormatting sqref="D63">
    <cfRule type="cellIs" dxfId="75" priority="7" operator="equal">
      <formula>"NO CUMPLE CONDICIÓN"</formula>
    </cfRule>
    <cfRule type="cellIs" dxfId="74" priority="8" operator="equal">
      <formula>"No Cumple"</formula>
    </cfRule>
  </conditionalFormatting>
  <conditionalFormatting sqref="D66">
    <cfRule type="cellIs" dxfId="73" priority="5" operator="equal">
      <formula>"NO CUMPLE CONDICIÓN"</formula>
    </cfRule>
    <cfRule type="cellIs" dxfId="72" priority="6" operator="equal">
      <formula>"No Cumple"</formula>
    </cfRule>
  </conditionalFormatting>
  <conditionalFormatting sqref="D68">
    <cfRule type="cellIs" dxfId="71" priority="1" operator="equal">
      <formula>"NO CUMPLE CONDICIÓN"</formula>
    </cfRule>
    <cfRule type="cellIs" dxfId="70" priority="2" operator="equal">
      <formula>"No Cumple"</formula>
    </cfRule>
  </conditionalFormatting>
  <dataValidations count="2">
    <dataValidation type="list" allowBlank="1" showInputMessage="1" showErrorMessage="1" sqref="D46:D48 D18:D22 D69:D74 D59" xr:uid="{612DBC79-7482-4FC9-972D-9AE4FB904252}">
      <formula1>"CUMPLE,NO CUMPLE,NO APLICA"</formula1>
    </dataValidation>
    <dataValidation type="list" allowBlank="1" showInputMessage="1" showErrorMessage="1" sqref="D13:D15 D28:D31 D33:D35 D37 D39:D43 D49:D52 D4:D11 D64:D65 D67 D24:D26 D54:D58 D60:D62" xr:uid="{D99CE113-D63F-4EF2-AA77-FD72EE6063B1}">
      <formula1>"CUMPLE,NO CUMPLE"</formula1>
    </dataValidation>
  </dataValidations>
  <printOptions horizontalCentered="1"/>
  <pageMargins left="0.11811023622047245" right="0.11811023622047245" top="1.1811023622047245" bottom="0.74803149606299213" header="0.31496062992125984" footer="0.31496062992125984"/>
  <pageSetup scale="67" fitToHeight="0" orientation="landscape" r:id="rId1"/>
  <headerFooter>
    <oddHeader>&amp;L&amp;G&amp;CPROCESO DE INSPECCIÓN, VIGILANCIA Y CONTROL
INSTRUMENTO IV
CENTRO DE EMERGENCIA
&amp;RINXX.IVC
Versión 1 
XX/03/2026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G23"/>
  <sheetViews>
    <sheetView zoomScale="90" zoomScaleNormal="90" workbookViewId="0"/>
  </sheetViews>
  <sheetFormatPr baseColWidth="10" defaultColWidth="11.42578125" defaultRowHeight="15"/>
  <cols>
    <col min="1" max="1" width="6.85546875" style="32" customWidth="1"/>
    <col min="2" max="2" width="9.85546875" style="38" customWidth="1"/>
    <col min="3" max="3" width="73.85546875" style="33" customWidth="1"/>
    <col min="4" max="4" width="19.85546875" style="35" customWidth="1"/>
    <col min="5" max="5" width="83.7109375" style="35" customWidth="1"/>
    <col min="6" max="6" width="45" style="120" customWidth="1"/>
    <col min="7" max="7" width="16.140625" style="31" hidden="1" customWidth="1"/>
    <col min="8" max="16384" width="11.42578125" style="35"/>
  </cols>
  <sheetData>
    <row r="1" spans="1:7" ht="21" customHeight="1" thickBot="1">
      <c r="B1" s="459" t="s">
        <v>2047</v>
      </c>
      <c r="C1" s="460"/>
      <c r="D1" s="460"/>
      <c r="E1" s="461"/>
      <c r="F1" s="119"/>
    </row>
    <row r="2" spans="1:7" ht="74.25" customHeight="1" thickBot="1">
      <c r="A2" s="116" t="s">
        <v>1662</v>
      </c>
      <c r="B2" s="82" t="s">
        <v>1663</v>
      </c>
      <c r="C2" s="83" t="s">
        <v>1664</v>
      </c>
      <c r="D2" s="84" t="s">
        <v>1665</v>
      </c>
      <c r="E2" s="85" t="s">
        <v>1666</v>
      </c>
      <c r="F2" s="37" t="s">
        <v>1667</v>
      </c>
    </row>
    <row r="3" spans="1:7" ht="30.6" customHeight="1">
      <c r="B3" s="52" t="s">
        <v>2048</v>
      </c>
      <c r="C3" s="343" t="s">
        <v>2049</v>
      </c>
      <c r="D3" s="309" t="str">
        <f>IF(COUNTIF(D4:D6,"NO CUMPLE")&gt;0,"NO CUMPLE CONDICIÓN",IF(COUNTIF(D4:D6,"CUMPLE")=0,"NO APLICA","CUMPLE"))</f>
        <v>NO APLICA</v>
      </c>
      <c r="E3" s="227" t="str">
        <f>CONCATENATE(IF(D4="NO CUMPLE",CONCATENATE(E4," / "),""),IF(D5="NO CUMPLE",CONCATENATE(E5," / "),""),IF(D6="NO CUMPLE",CONCATENATE(E6," / "),""))</f>
        <v/>
      </c>
      <c r="F3" s="50" t="s">
        <v>2050</v>
      </c>
      <c r="G3" s="76">
        <f>IF(D3="CUMPLE",1,IF(D3="NO CUMPLE CONDICIÓN",2,3))</f>
        <v>3</v>
      </c>
    </row>
    <row r="4" spans="1:7" ht="31.5" customHeight="1">
      <c r="A4" s="118" t="s">
        <v>2051</v>
      </c>
      <c r="B4" s="53" t="s">
        <v>2052</v>
      </c>
      <c r="C4" s="286" t="s">
        <v>2053</v>
      </c>
      <c r="D4" s="347"/>
      <c r="E4" s="230"/>
      <c r="F4" s="50" t="s">
        <v>2054</v>
      </c>
      <c r="G4" s="76"/>
    </row>
    <row r="5" spans="1:7" ht="91.5" customHeight="1">
      <c r="A5" s="118" t="s">
        <v>2051</v>
      </c>
      <c r="B5" s="53" t="s">
        <v>2055</v>
      </c>
      <c r="C5" s="56" t="s">
        <v>2056</v>
      </c>
      <c r="D5" s="347"/>
      <c r="E5" s="348"/>
      <c r="F5" s="50" t="s">
        <v>2054</v>
      </c>
      <c r="G5" s="76"/>
    </row>
    <row r="6" spans="1:7" ht="171">
      <c r="A6" s="118" t="s">
        <v>2051</v>
      </c>
      <c r="B6" s="53" t="s">
        <v>2057</v>
      </c>
      <c r="C6" s="56" t="s">
        <v>2058</v>
      </c>
      <c r="D6" s="347"/>
      <c r="E6" s="230"/>
      <c r="F6" s="50" t="s">
        <v>2059</v>
      </c>
      <c r="G6" s="76"/>
    </row>
    <row r="7" spans="1:7" ht="42" customHeight="1">
      <c r="B7" s="55" t="s">
        <v>2060</v>
      </c>
      <c r="C7" s="65" t="s">
        <v>2061</v>
      </c>
      <c r="D7" s="309" t="str">
        <f>IF(COUNTIF(D9:D19,"NO CUMPLE")&gt;0,"NO CUMPLE CONDICIÓN",IF(COUNTIF(D9:D19,"CUMPLE")=0,"NO APLICA","CUMPLE"))</f>
        <v>NO APLICA</v>
      </c>
      <c r="E7" s="227"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c>
      <c r="F7" s="50" t="s">
        <v>2062</v>
      </c>
      <c r="G7" s="76">
        <f>IF(D7="CUMPLE",1,IF(D7="NO CUMPLE CONDICIÓN",2,3))</f>
        <v>3</v>
      </c>
    </row>
    <row r="8" spans="1:7" ht="42.75">
      <c r="B8" s="95"/>
      <c r="C8" s="96" t="s">
        <v>2063</v>
      </c>
      <c r="D8" s="97"/>
      <c r="E8" s="98"/>
      <c r="F8" s="50" t="s">
        <v>2064</v>
      </c>
      <c r="G8" s="76"/>
    </row>
    <row r="9" spans="1:7" ht="42.75">
      <c r="A9" s="118" t="s">
        <v>2051</v>
      </c>
      <c r="B9" s="53" t="s">
        <v>2065</v>
      </c>
      <c r="C9" s="56" t="s">
        <v>2066</v>
      </c>
      <c r="D9" s="347"/>
      <c r="E9" s="348"/>
      <c r="F9" s="50" t="s">
        <v>2067</v>
      </c>
      <c r="G9" s="76"/>
    </row>
    <row r="10" spans="1:7" ht="33.75" customHeight="1">
      <c r="A10" s="118" t="s">
        <v>2051</v>
      </c>
      <c r="B10" s="53" t="s">
        <v>2068</v>
      </c>
      <c r="C10" s="56" t="s">
        <v>2069</v>
      </c>
      <c r="D10" s="347"/>
      <c r="E10" s="348"/>
      <c r="F10" s="50" t="s">
        <v>2070</v>
      </c>
      <c r="G10" s="76"/>
    </row>
    <row r="11" spans="1:7" ht="92.25" customHeight="1">
      <c r="A11" s="118" t="s">
        <v>2051</v>
      </c>
      <c r="B11" s="53" t="s">
        <v>2071</v>
      </c>
      <c r="C11" s="66" t="s">
        <v>2072</v>
      </c>
      <c r="D11" s="347"/>
      <c r="E11" s="348"/>
      <c r="F11" s="50" t="s">
        <v>2073</v>
      </c>
      <c r="G11" s="76"/>
    </row>
    <row r="12" spans="1:7" ht="215.25" customHeight="1">
      <c r="A12" s="118"/>
      <c r="B12" s="53" t="s">
        <v>2074</v>
      </c>
      <c r="C12" s="66" t="s">
        <v>2075</v>
      </c>
      <c r="D12" s="347"/>
      <c r="E12" s="348"/>
      <c r="F12" s="50" t="s">
        <v>2076</v>
      </c>
      <c r="G12" s="76"/>
    </row>
    <row r="13" spans="1:7" ht="114">
      <c r="A13" s="118" t="s">
        <v>2051</v>
      </c>
      <c r="B13" s="53" t="s">
        <v>2077</v>
      </c>
      <c r="C13" s="66" t="s">
        <v>2757</v>
      </c>
      <c r="D13" s="347"/>
      <c r="E13" s="348"/>
      <c r="F13" s="50" t="s">
        <v>2076</v>
      </c>
      <c r="G13" s="76"/>
    </row>
    <row r="14" spans="1:7" ht="57">
      <c r="A14" s="118" t="s">
        <v>2051</v>
      </c>
      <c r="B14" s="53" t="s">
        <v>2078</v>
      </c>
      <c r="C14" s="66" t="s">
        <v>2079</v>
      </c>
      <c r="D14" s="347"/>
      <c r="E14" s="349"/>
      <c r="F14" s="50" t="s">
        <v>2080</v>
      </c>
      <c r="G14" s="76"/>
    </row>
    <row r="15" spans="1:7" ht="97.5" customHeight="1">
      <c r="A15" s="118" t="s">
        <v>2051</v>
      </c>
      <c r="B15" s="53" t="s">
        <v>2081</v>
      </c>
      <c r="C15" s="66" t="s">
        <v>2082</v>
      </c>
      <c r="D15" s="347"/>
      <c r="E15" s="348"/>
      <c r="F15" s="345" t="s">
        <v>2083</v>
      </c>
      <c r="G15" s="76"/>
    </row>
    <row r="16" spans="1:7" ht="85.5">
      <c r="A16" s="118" t="s">
        <v>2051</v>
      </c>
      <c r="B16" s="53" t="s">
        <v>2084</v>
      </c>
      <c r="C16" s="66" t="s">
        <v>2085</v>
      </c>
      <c r="D16" s="347"/>
      <c r="E16" s="348"/>
      <c r="F16" s="345" t="s">
        <v>2086</v>
      </c>
      <c r="G16" s="76"/>
    </row>
    <row r="17" spans="1:7" ht="84" customHeight="1">
      <c r="A17" s="118" t="s">
        <v>2051</v>
      </c>
      <c r="B17" s="53" t="s">
        <v>2087</v>
      </c>
      <c r="C17" s="66" t="s">
        <v>2088</v>
      </c>
      <c r="D17" s="347"/>
      <c r="E17" s="348"/>
      <c r="F17" s="345" t="s">
        <v>2089</v>
      </c>
      <c r="G17" s="76"/>
    </row>
    <row r="18" spans="1:7" ht="99.75">
      <c r="A18" s="118" t="s">
        <v>2051</v>
      </c>
      <c r="B18" s="53" t="s">
        <v>2090</v>
      </c>
      <c r="C18" s="66" t="s">
        <v>2091</v>
      </c>
      <c r="D18" s="347"/>
      <c r="E18" s="348"/>
      <c r="F18" s="345" t="s">
        <v>2092</v>
      </c>
      <c r="G18" s="76"/>
    </row>
    <row r="19" spans="1:7" ht="111" customHeight="1" thickBot="1">
      <c r="A19" s="118" t="s">
        <v>2051</v>
      </c>
      <c r="B19" s="57" t="s">
        <v>2093</v>
      </c>
      <c r="C19" s="103" t="s">
        <v>2094</v>
      </c>
      <c r="D19" s="350"/>
      <c r="E19" s="351"/>
      <c r="F19" s="346" t="s">
        <v>2086</v>
      </c>
      <c r="G19" s="76"/>
    </row>
    <row r="21" spans="1:7" hidden="1">
      <c r="C21" s="106" t="s">
        <v>1853</v>
      </c>
      <c r="D21" s="14">
        <f>COUNTIF(G3:G19,1)</f>
        <v>0</v>
      </c>
    </row>
    <row r="22" spans="1:7" hidden="1">
      <c r="C22" s="106" t="s">
        <v>1854</v>
      </c>
      <c r="D22" s="14">
        <f>COUNTIF(G3:G19,2)</f>
        <v>0</v>
      </c>
    </row>
    <row r="23" spans="1:7" hidden="1">
      <c r="C23" s="106" t="s">
        <v>1855</v>
      </c>
      <c r="D23" s="14">
        <f>COUNTIF(G3:G19,3)</f>
        <v>2</v>
      </c>
    </row>
  </sheetData>
  <sheetProtection algorithmName="SHA-512" hashValue="l/g4hYNO+dTeJ61DYayn83UcqitUx0OUm9cZYw5lywQDMCWBUZby+atiNdU8+d+4J0Tw4PWvLCs7DUhOI/5U5w==" saltValue="9BwbHPRUsSzP7EADH7JGJA==" spinCount="100000" sheet="1" formatRows="0" autoFilter="0"/>
  <mergeCells count="1">
    <mergeCell ref="B1:E1"/>
  </mergeCells>
  <phoneticPr fontId="34" type="noConversion"/>
  <conditionalFormatting sqref="D3">
    <cfRule type="cellIs" dxfId="69" priority="1" operator="equal">
      <formula>"NO CUMPLE CONDICIÓN"</formula>
    </cfRule>
    <cfRule type="cellIs" dxfId="68" priority="2" operator="equal">
      <formula>"No Cumple"</formula>
    </cfRule>
  </conditionalFormatting>
  <conditionalFormatting sqref="D7">
    <cfRule type="cellIs" dxfId="67" priority="9" operator="equal">
      <formula>"NO CUMPLE CONDICIÓN"</formula>
    </cfRule>
    <cfRule type="cellIs" dxfId="66" priority="10" operator="equal">
      <formula>"No Cumple"</formula>
    </cfRule>
  </conditionalFormatting>
  <dataValidations count="2">
    <dataValidation type="list" allowBlank="1" showInputMessage="1" showErrorMessage="1" sqref="D4:D6 D9:D18" xr:uid="{00000000-0002-0000-0600-000000000000}">
      <formula1>"CUMPLE,NO CUMPLE"</formula1>
    </dataValidation>
    <dataValidation type="list" allowBlank="1" showInputMessage="1" showErrorMessage="1" sqref="D19" xr:uid="{8BC619EC-4D8A-4A1F-B356-BB76E0E090E5}">
      <formula1>"CUMPLE,NO CUMPLE,NO APLICA"</formula1>
    </dataValidation>
  </dataValidations>
  <printOptions horizontalCentered="1"/>
  <pageMargins left="0.11811023622047245" right="0.11811023622047245" top="1.1811023622047245" bottom="0.74803149606299213" header="0.31496062992125984" footer="0.31496062992125984"/>
  <pageSetup scale="72"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4"/>
  <sheetViews>
    <sheetView topLeftCell="A107" zoomScale="85" zoomScaleNormal="85" workbookViewId="0">
      <selection activeCell="C109" sqref="C109"/>
    </sheetView>
  </sheetViews>
  <sheetFormatPr baseColWidth="10" defaultColWidth="11.42578125" defaultRowHeight="15"/>
  <cols>
    <col min="2" max="2" width="9.42578125" style="125" bestFit="1" customWidth="1"/>
    <col min="3" max="3" width="62" customWidth="1"/>
    <col min="4" max="4" width="23.85546875" style="29" customWidth="1"/>
    <col min="5" max="5" width="81.85546875" style="29" customWidth="1"/>
    <col min="6" max="6" width="32.42578125" style="204" customWidth="1"/>
    <col min="7" max="7" width="13" hidden="1" customWidth="1"/>
  </cols>
  <sheetData>
    <row r="1" spans="1:18" ht="21.75" thickBot="1">
      <c r="B1" s="459" t="s">
        <v>2157</v>
      </c>
      <c r="C1" s="460"/>
      <c r="D1" s="460"/>
      <c r="E1" s="461"/>
    </row>
    <row r="2" spans="1:18" s="125" customFormat="1" ht="60.75" thickBot="1">
      <c r="A2" s="221" t="s">
        <v>1662</v>
      </c>
      <c r="B2" s="58" t="s">
        <v>2158</v>
      </c>
      <c r="C2" s="83" t="s">
        <v>2159</v>
      </c>
      <c r="D2" s="84" t="s">
        <v>1665</v>
      </c>
      <c r="E2" s="85" t="s">
        <v>1666</v>
      </c>
      <c r="F2" s="205" t="s">
        <v>2160</v>
      </c>
      <c r="I2" s="126"/>
      <c r="K2" s="126"/>
      <c r="M2" s="126"/>
      <c r="O2" s="126"/>
      <c r="Q2" s="126"/>
    </row>
    <row r="3" spans="1:18" s="45" customFormat="1" ht="66">
      <c r="B3" s="223" t="s">
        <v>2484</v>
      </c>
      <c r="C3" s="123" t="s">
        <v>2161</v>
      </c>
      <c r="D3" s="80" t="str">
        <f>IF(COUNTIF(D4:D4,"NO CUMPLE")&gt;0,"NO CUMPLE CONDICIÓN",IF(COUNTIF(D4:D4,"CUMPLE")=0,"NO APLICA","CUMPLE"))</f>
        <v>NO APLICA</v>
      </c>
      <c r="E3" s="224" t="str">
        <f>CONCATENATE(IF(D4="NO CUMPLE",CONCATENATE(E4," / "),""))</f>
        <v/>
      </c>
      <c r="F3" s="222" t="s">
        <v>2162</v>
      </c>
      <c r="G3" s="107">
        <f>IF(D3="CUMPLE",1,IF(D3="NO CUMPLE CONDICIÓN",2,3))</f>
        <v>3</v>
      </c>
      <c r="I3" s="46"/>
      <c r="K3" s="46"/>
      <c r="M3" s="46"/>
      <c r="O3" s="46"/>
      <c r="Q3" s="46"/>
    </row>
    <row r="4" spans="1:18" s="47" customFormat="1" ht="100.5">
      <c r="A4" s="118" t="s">
        <v>2051</v>
      </c>
      <c r="B4" s="225" t="s">
        <v>2129</v>
      </c>
      <c r="C4" s="67" t="s">
        <v>2591</v>
      </c>
      <c r="D4" s="142"/>
      <c r="E4" s="226"/>
      <c r="F4" s="206" t="s">
        <v>2162</v>
      </c>
      <c r="G4" s="121"/>
      <c r="J4" s="45"/>
      <c r="K4" s="122"/>
      <c r="M4" s="122"/>
      <c r="O4" s="122"/>
      <c r="Q4" s="122"/>
    </row>
    <row r="5" spans="1:18" s="47" customFormat="1" ht="102.6" customHeight="1">
      <c r="B5" s="223" t="s">
        <v>2485</v>
      </c>
      <c r="C5" s="310" t="s">
        <v>2163</v>
      </c>
      <c r="D5" s="80" t="str">
        <f>IF(COUNTIF(D7:D9,"NO CUMPLE")&gt;0,"NO CUMPLE CONDICIÓN",IF(COUNTIF(D7:D9,"CUMPLE")=0,"NO APLICA","CUMPLE"))</f>
        <v>NO APLICA</v>
      </c>
      <c r="E5" s="227" t="str">
        <f>CONCATENATE(IF(D7="NO CUMPLE",CONCATENATE(E7," / "),""),IF(D8="NO CUMPLE",CONCATENATE(E8," / "),""),IF(D9="NO CUMPLE",CONCATENATE(E9," / "),""))</f>
        <v/>
      </c>
      <c r="F5" s="222" t="s">
        <v>2164</v>
      </c>
      <c r="G5" s="107">
        <f>IF(D5="CUMPLE",1,IF(D5="NO CUMPLE CONDICIÓN",2,3))</f>
        <v>3</v>
      </c>
      <c r="H5" s="45"/>
      <c r="J5" s="45"/>
      <c r="K5" s="46"/>
      <c r="L5" s="45"/>
      <c r="M5" s="46"/>
      <c r="N5" s="45"/>
      <c r="O5" s="46"/>
      <c r="P5" s="45"/>
      <c r="Q5" s="46"/>
      <c r="R5" s="45"/>
    </row>
    <row r="6" spans="1:18" s="45" customFormat="1" ht="43.5" customHeight="1">
      <c r="B6" s="228"/>
      <c r="C6" s="311" t="s">
        <v>2165</v>
      </c>
      <c r="D6" s="128"/>
      <c r="E6" s="98"/>
      <c r="F6" s="207" t="s">
        <v>2064</v>
      </c>
      <c r="G6" s="107"/>
      <c r="K6" s="46"/>
      <c r="M6" s="46"/>
      <c r="O6" s="46"/>
      <c r="Q6" s="46"/>
    </row>
    <row r="7" spans="1:18" s="45" customFormat="1" ht="82.5">
      <c r="A7" s="118" t="s">
        <v>2051</v>
      </c>
      <c r="B7" s="229" t="s">
        <v>2133</v>
      </c>
      <c r="C7" s="284" t="s">
        <v>2166</v>
      </c>
      <c r="D7" s="143"/>
      <c r="E7" s="230"/>
      <c r="F7" s="207" t="s">
        <v>2167</v>
      </c>
      <c r="G7" s="107"/>
      <c r="K7" s="46"/>
      <c r="M7" s="46"/>
      <c r="O7" s="46"/>
      <c r="Q7" s="46"/>
    </row>
    <row r="8" spans="1:18" s="45" customFormat="1" ht="85.5">
      <c r="A8" s="118" t="s">
        <v>2051</v>
      </c>
      <c r="B8" s="229" t="s">
        <v>2136</v>
      </c>
      <c r="C8" s="284" t="s">
        <v>2168</v>
      </c>
      <c r="D8" s="143"/>
      <c r="E8" s="230"/>
      <c r="F8" s="207" t="s">
        <v>2167</v>
      </c>
      <c r="G8" s="107"/>
      <c r="K8" s="46"/>
      <c r="M8" s="46"/>
      <c r="O8" s="46"/>
      <c r="Q8" s="46"/>
    </row>
    <row r="9" spans="1:18" s="45" customFormat="1" ht="82.5">
      <c r="A9" s="118" t="s">
        <v>2051</v>
      </c>
      <c r="B9" s="229" t="s">
        <v>2138</v>
      </c>
      <c r="C9" s="284" t="s">
        <v>2169</v>
      </c>
      <c r="D9" s="143"/>
      <c r="E9" s="230"/>
      <c r="F9" s="207" t="s">
        <v>2167</v>
      </c>
      <c r="G9" s="107"/>
      <c r="K9" s="46"/>
      <c r="M9" s="46"/>
      <c r="O9" s="46"/>
      <c r="Q9" s="46"/>
    </row>
    <row r="10" spans="1:18" s="45" customFormat="1" ht="42" customHeight="1">
      <c r="B10" s="223" t="s">
        <v>2486</v>
      </c>
      <c r="C10" s="123" t="s">
        <v>2170</v>
      </c>
      <c r="D10" s="80" t="str">
        <f>IF(COUNTIF(D12:D17,"NO CUMPLE")&gt;0,"NO CUMPLE CONDICIÓN",IF(COUNTIF(D12:D17,"CUMPLE")=0,"NO APLICA","CUMPLE"))</f>
        <v>NO APLICA</v>
      </c>
      <c r="E10" s="227" t="str">
        <f>CONCATENATE(IF(D12="NO CUMPLE",CONCATENATE(E12," / "),""),IF(D13="NO CUMPLE",CONCATENATE(E13," / "),""),IF(D14="NO CUMPLE",CONCATENATE(E14," / "),""),IF(D15="NO CUMPLE",CONCATENATE(E15," / "),""),IF(D16="NO CUMPLE",CONCATENATE(E16," / "),""),IF(D17="NO CUMPLE",CONCATENATE(E17," / "),""))</f>
        <v/>
      </c>
      <c r="F10" s="222" t="s">
        <v>2171</v>
      </c>
      <c r="G10" s="107">
        <f>IF(D10="CUMPLE",1,IF(D10="NO CUMPLE CONDICIÓN",2,3))</f>
        <v>3</v>
      </c>
      <c r="K10" s="46"/>
      <c r="M10" s="46"/>
      <c r="O10" s="46"/>
      <c r="Q10" s="46"/>
    </row>
    <row r="11" spans="1:18" s="45" customFormat="1" ht="47.25" customHeight="1">
      <c r="B11" s="228"/>
      <c r="C11" s="100" t="s">
        <v>2165</v>
      </c>
      <c r="D11" s="128"/>
      <c r="E11" s="98"/>
      <c r="F11" s="207" t="s">
        <v>2064</v>
      </c>
      <c r="G11" s="107"/>
      <c r="K11" s="46"/>
      <c r="M11" s="46"/>
      <c r="O11" s="46"/>
      <c r="Q11" s="46"/>
    </row>
    <row r="12" spans="1:18" s="45" customFormat="1" ht="82.5">
      <c r="A12" s="118" t="s">
        <v>2051</v>
      </c>
      <c r="B12" s="229" t="s">
        <v>2592</v>
      </c>
      <c r="C12" s="54" t="s">
        <v>2172</v>
      </c>
      <c r="D12" s="143"/>
      <c r="E12" s="230"/>
      <c r="F12" s="207" t="s">
        <v>2173</v>
      </c>
      <c r="G12" s="107"/>
      <c r="K12" s="46"/>
      <c r="M12" s="46"/>
      <c r="O12" s="46"/>
      <c r="Q12" s="46"/>
    </row>
    <row r="13" spans="1:18" s="45" customFormat="1" ht="93" customHeight="1">
      <c r="A13" s="118" t="s">
        <v>2051</v>
      </c>
      <c r="B13" s="229" t="s">
        <v>2593</v>
      </c>
      <c r="C13" s="54" t="s">
        <v>2174</v>
      </c>
      <c r="D13" s="143"/>
      <c r="E13" s="230"/>
      <c r="F13" s="207" t="s">
        <v>2173</v>
      </c>
      <c r="G13" s="107"/>
      <c r="K13" s="46"/>
      <c r="M13" s="46"/>
      <c r="O13" s="46"/>
      <c r="Q13" s="46"/>
    </row>
    <row r="14" spans="1:18" s="45" customFormat="1" ht="82.5">
      <c r="A14" s="118" t="s">
        <v>2051</v>
      </c>
      <c r="B14" s="229" t="s">
        <v>2594</v>
      </c>
      <c r="C14" s="54" t="s">
        <v>2175</v>
      </c>
      <c r="D14" s="143"/>
      <c r="E14" s="230"/>
      <c r="F14" s="207" t="s">
        <v>2176</v>
      </c>
      <c r="G14" s="107"/>
      <c r="K14" s="46"/>
      <c r="M14" s="46"/>
      <c r="O14" s="46"/>
      <c r="Q14" s="46"/>
    </row>
    <row r="15" spans="1:18" s="47" customFormat="1" ht="82.5">
      <c r="A15" s="118" t="s">
        <v>2051</v>
      </c>
      <c r="B15" s="229" t="s">
        <v>2595</v>
      </c>
      <c r="C15" s="54" t="s">
        <v>2177</v>
      </c>
      <c r="D15" s="143"/>
      <c r="E15" s="230"/>
      <c r="F15" s="207" t="s">
        <v>2176</v>
      </c>
      <c r="G15" s="107"/>
      <c r="H15" s="45"/>
      <c r="J15" s="45"/>
      <c r="K15" s="46"/>
      <c r="L15" s="45"/>
      <c r="M15" s="46"/>
      <c r="N15" s="45"/>
      <c r="O15" s="46"/>
      <c r="P15" s="45"/>
      <c r="Q15" s="46"/>
      <c r="R15" s="45"/>
    </row>
    <row r="16" spans="1:18" s="45" customFormat="1" ht="82.5">
      <c r="A16" s="118" t="s">
        <v>2051</v>
      </c>
      <c r="B16" s="229" t="s">
        <v>2596</v>
      </c>
      <c r="C16" s="54" t="s">
        <v>2178</v>
      </c>
      <c r="D16" s="143"/>
      <c r="E16" s="230"/>
      <c r="F16" s="207" t="s">
        <v>2176</v>
      </c>
      <c r="G16" s="107"/>
      <c r="K16" s="46"/>
      <c r="M16" s="46"/>
      <c r="O16" s="46"/>
      <c r="Q16" s="46"/>
    </row>
    <row r="17" spans="1:18" s="45" customFormat="1" ht="82.5">
      <c r="A17" s="118" t="s">
        <v>2051</v>
      </c>
      <c r="B17" s="229" t="s">
        <v>2597</v>
      </c>
      <c r="C17" s="54" t="s">
        <v>2179</v>
      </c>
      <c r="D17" s="143"/>
      <c r="E17" s="230"/>
      <c r="F17" s="207" t="s">
        <v>2176</v>
      </c>
      <c r="G17" s="107"/>
      <c r="K17" s="46"/>
      <c r="M17" s="46"/>
      <c r="O17" s="46"/>
      <c r="Q17" s="46"/>
    </row>
    <row r="18" spans="1:18" s="45" customFormat="1" ht="66">
      <c r="B18" s="223" t="s">
        <v>2487</v>
      </c>
      <c r="C18" s="124" t="s">
        <v>2180</v>
      </c>
      <c r="D18" s="80" t="str">
        <f>IF(COUNTIF(D20:D30,"NO CUMPLE")&gt;0,"NO CUMPLE CONDICIÓN",IF(COUNTIF(D20:D30,"CUMPLE")=0,"NO APLICA","CUMPLE"))</f>
        <v>NO APLICA</v>
      </c>
      <c r="E18" s="227"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22" t="s">
        <v>2181</v>
      </c>
      <c r="G18" s="107">
        <f>IF(D18="CUMPLE",1,IF(D18="NO CUMPLE CONDICIÓN",2,3))</f>
        <v>3</v>
      </c>
      <c r="K18" s="46"/>
      <c r="M18" s="46"/>
      <c r="O18" s="46"/>
      <c r="Q18" s="46"/>
    </row>
    <row r="19" spans="1:18" s="45" customFormat="1" ht="42" customHeight="1">
      <c r="B19" s="228"/>
      <c r="C19" s="100" t="s">
        <v>2165</v>
      </c>
      <c r="D19" s="128"/>
      <c r="E19" s="98"/>
      <c r="F19" s="207" t="s">
        <v>2064</v>
      </c>
      <c r="G19" s="107"/>
      <c r="K19" s="46"/>
      <c r="M19" s="46"/>
      <c r="O19" s="46"/>
      <c r="Q19" s="46"/>
    </row>
    <row r="20" spans="1:18" s="48" customFormat="1" ht="90.75">
      <c r="A20" s="118" t="s">
        <v>2051</v>
      </c>
      <c r="B20" s="229" t="s">
        <v>2598</v>
      </c>
      <c r="C20" s="54" t="s">
        <v>2182</v>
      </c>
      <c r="D20" s="143"/>
      <c r="E20" s="230"/>
      <c r="F20" s="207" t="s">
        <v>2183</v>
      </c>
      <c r="G20" s="107"/>
      <c r="H20" s="45"/>
      <c r="J20" s="45"/>
      <c r="K20" s="46"/>
      <c r="L20" s="45"/>
      <c r="M20" s="46"/>
      <c r="N20" s="45"/>
      <c r="O20" s="46"/>
      <c r="P20" s="45"/>
      <c r="Q20" s="46"/>
      <c r="R20" s="45"/>
    </row>
    <row r="21" spans="1:18" s="45" customFormat="1" ht="90.75">
      <c r="A21" s="118" t="s">
        <v>2051</v>
      </c>
      <c r="B21" s="229" t="s">
        <v>2599</v>
      </c>
      <c r="C21" s="54" t="s">
        <v>2184</v>
      </c>
      <c r="D21" s="143"/>
      <c r="E21" s="230"/>
      <c r="F21" s="207" t="s">
        <v>2183</v>
      </c>
      <c r="G21" s="107"/>
      <c r="K21" s="46"/>
      <c r="M21" s="46"/>
      <c r="O21" s="46"/>
      <c r="Q21" s="46"/>
    </row>
    <row r="22" spans="1:18" s="45" customFormat="1" ht="90.75">
      <c r="A22" s="118" t="s">
        <v>2051</v>
      </c>
      <c r="B22" s="229" t="s">
        <v>2600</v>
      </c>
      <c r="C22" s="54" t="s">
        <v>2185</v>
      </c>
      <c r="D22" s="143"/>
      <c r="E22" s="230"/>
      <c r="F22" s="207" t="s">
        <v>2186</v>
      </c>
      <c r="G22" s="107"/>
      <c r="K22" s="46"/>
      <c r="M22" s="46"/>
      <c r="O22" s="46"/>
      <c r="Q22" s="46"/>
    </row>
    <row r="23" spans="1:18" s="45" customFormat="1" ht="90.75">
      <c r="A23" s="118" t="s">
        <v>2051</v>
      </c>
      <c r="B23" s="229" t="s">
        <v>2601</v>
      </c>
      <c r="C23" s="284" t="s">
        <v>2187</v>
      </c>
      <c r="D23" s="143"/>
      <c r="E23" s="230"/>
      <c r="F23" s="207" t="s">
        <v>2188</v>
      </c>
      <c r="G23" s="107"/>
      <c r="K23" s="46"/>
      <c r="M23" s="46"/>
      <c r="O23" s="46"/>
      <c r="Q23" s="46"/>
    </row>
    <row r="24" spans="1:18" s="45" customFormat="1" ht="90.75">
      <c r="A24" s="118" t="s">
        <v>2051</v>
      </c>
      <c r="B24" s="229" t="s">
        <v>2602</v>
      </c>
      <c r="C24" s="54" t="s">
        <v>2189</v>
      </c>
      <c r="D24" s="143"/>
      <c r="E24" s="230"/>
      <c r="F24" s="207" t="s">
        <v>2188</v>
      </c>
      <c r="G24" s="107"/>
      <c r="K24" s="46"/>
      <c r="M24" s="46"/>
      <c r="O24" s="46"/>
      <c r="Q24" s="46"/>
    </row>
    <row r="25" spans="1:18" s="45" customFormat="1" ht="90.75">
      <c r="A25" s="118" t="s">
        <v>2051</v>
      </c>
      <c r="B25" s="229" t="s">
        <v>2603</v>
      </c>
      <c r="C25" s="54" t="s">
        <v>2190</v>
      </c>
      <c r="D25" s="143"/>
      <c r="E25" s="230"/>
      <c r="F25" s="207" t="s">
        <v>2188</v>
      </c>
      <c r="G25" s="107"/>
      <c r="K25" s="46"/>
      <c r="M25" s="46"/>
      <c r="O25" s="46"/>
      <c r="Q25" s="46"/>
    </row>
    <row r="26" spans="1:18" s="45" customFormat="1" ht="90.75">
      <c r="A26" s="118" t="s">
        <v>2051</v>
      </c>
      <c r="B26" s="229" t="s">
        <v>2604</v>
      </c>
      <c r="C26" s="54" t="s">
        <v>2191</v>
      </c>
      <c r="D26" s="143"/>
      <c r="E26" s="230"/>
      <c r="F26" s="207" t="s">
        <v>2192</v>
      </c>
      <c r="G26" s="107"/>
      <c r="K26" s="46"/>
      <c r="M26" s="46"/>
      <c r="O26" s="46"/>
      <c r="Q26" s="46"/>
    </row>
    <row r="27" spans="1:18" s="48" customFormat="1" ht="90.75">
      <c r="A27" s="118" t="s">
        <v>2051</v>
      </c>
      <c r="B27" s="229" t="s">
        <v>2605</v>
      </c>
      <c r="C27" s="54" t="s">
        <v>2193</v>
      </c>
      <c r="D27" s="143"/>
      <c r="E27" s="230"/>
      <c r="F27" s="207" t="s">
        <v>2192</v>
      </c>
      <c r="G27" s="107"/>
      <c r="H27" s="45"/>
      <c r="J27" s="45"/>
      <c r="K27" s="46"/>
      <c r="L27" s="45"/>
      <c r="M27" s="46"/>
      <c r="N27" s="45"/>
      <c r="O27" s="46"/>
      <c r="P27" s="45"/>
      <c r="Q27" s="46"/>
      <c r="R27" s="45"/>
    </row>
    <row r="28" spans="1:18" s="45" customFormat="1" ht="90.75">
      <c r="A28" s="118" t="s">
        <v>2051</v>
      </c>
      <c r="B28" s="229" t="s">
        <v>2606</v>
      </c>
      <c r="C28" s="54" t="s">
        <v>2194</v>
      </c>
      <c r="D28" s="143"/>
      <c r="E28" s="230"/>
      <c r="F28" s="207" t="s">
        <v>2192</v>
      </c>
      <c r="G28" s="107"/>
      <c r="K28" s="46"/>
      <c r="M28" s="46"/>
      <c r="O28" s="46"/>
      <c r="Q28" s="46"/>
    </row>
    <row r="29" spans="1:18" s="45" customFormat="1" ht="90.75">
      <c r="A29" s="118" t="s">
        <v>2051</v>
      </c>
      <c r="B29" s="229" t="s">
        <v>2607</v>
      </c>
      <c r="C29" s="54" t="s">
        <v>2195</v>
      </c>
      <c r="D29" s="143"/>
      <c r="E29" s="230"/>
      <c r="F29" s="207" t="s">
        <v>2196</v>
      </c>
      <c r="G29" s="107"/>
      <c r="K29" s="46"/>
      <c r="M29" s="46"/>
      <c r="O29" s="46"/>
      <c r="Q29" s="46"/>
    </row>
    <row r="30" spans="1:18" s="45" customFormat="1" ht="90.75">
      <c r="A30" s="118" t="s">
        <v>2051</v>
      </c>
      <c r="B30" s="229" t="s">
        <v>2608</v>
      </c>
      <c r="C30" s="54" t="s">
        <v>2197</v>
      </c>
      <c r="D30" s="143"/>
      <c r="E30" s="230"/>
      <c r="F30" s="207" t="s">
        <v>2196</v>
      </c>
      <c r="G30" s="107"/>
      <c r="K30" s="46"/>
      <c r="M30" s="46"/>
      <c r="O30" s="46"/>
      <c r="Q30" s="46"/>
    </row>
    <row r="31" spans="1:18" s="45" customFormat="1" ht="66">
      <c r="B31" s="223" t="s">
        <v>2488</v>
      </c>
      <c r="C31" s="124" t="s">
        <v>2198</v>
      </c>
      <c r="D31" s="80" t="str">
        <f>IF(COUNTIF(D34:D44,"NO CUMPLE")&gt;0,"NO CUMPLE CONDICIÓN",IF(COUNTIF(D34:D44,"CUMPLE")=0,"NO APLICA","CUMPLE"))</f>
        <v>NO APLICA</v>
      </c>
      <c r="E31" s="227"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"),""),IF(D44="NO CUMPLE",CONCATENATE(E44," / "),""))</f>
        <v/>
      </c>
      <c r="F31" s="222" t="s">
        <v>2199</v>
      </c>
      <c r="G31" s="107">
        <f>IF(D31="CUMPLE",1,IF(D31="NO CUMPLE CONDICIÓN",2,3))</f>
        <v>3</v>
      </c>
      <c r="K31" s="46"/>
      <c r="M31" s="46"/>
      <c r="O31" s="46"/>
      <c r="Q31" s="46"/>
    </row>
    <row r="32" spans="1:18" s="45" customFormat="1" ht="66">
      <c r="B32" s="223" t="s">
        <v>2488</v>
      </c>
      <c r="C32" s="124" t="s">
        <v>2198</v>
      </c>
      <c r="D32" s="80" t="str">
        <f>IF(COUNTIF(D45:D54,"NO CUMPLE")&gt;0,"NO CUMPLE CONDICIÓN",IF(COUNTIF(D45:D54,"CUMPLE")=0,"NO APLICA","CUMPLE"))</f>
        <v>NO APLICA</v>
      </c>
      <c r="E32" s="227" t="str">
        <f>CONCATENATE(IF(D45="NO CUMPLE",CONCATENATE(E45," / "),""),CONCATENATE(IF(D46="NO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32" s="222" t="s">
        <v>2199</v>
      </c>
      <c r="G32" s="107">
        <f>IF(D32="CUMPLE",1,IF(D32="NO CUMPLE CONDICIÓN",2,3))</f>
        <v>3</v>
      </c>
      <c r="K32" s="46"/>
      <c r="M32" s="46"/>
      <c r="O32" s="46"/>
      <c r="Q32" s="46"/>
    </row>
    <row r="33" spans="1:18" s="45" customFormat="1" ht="42" customHeight="1">
      <c r="B33" s="228"/>
      <c r="C33" s="100" t="s">
        <v>2165</v>
      </c>
      <c r="D33" s="128"/>
      <c r="E33" s="98"/>
      <c r="F33" s="207" t="s">
        <v>2064</v>
      </c>
      <c r="G33" s="107"/>
      <c r="K33" s="46"/>
      <c r="M33" s="46"/>
      <c r="O33" s="46"/>
      <c r="Q33" s="46"/>
    </row>
    <row r="34" spans="1:18" s="45" customFormat="1" ht="90.75">
      <c r="A34" s="118" t="s">
        <v>2051</v>
      </c>
      <c r="B34" s="229" t="s">
        <v>2609</v>
      </c>
      <c r="C34" s="54" t="s">
        <v>2200</v>
      </c>
      <c r="D34" s="143"/>
      <c r="E34" s="230"/>
      <c r="F34" s="207" t="s">
        <v>2201</v>
      </c>
      <c r="G34" s="107"/>
      <c r="K34" s="46"/>
      <c r="M34" s="46"/>
      <c r="O34" s="46"/>
      <c r="Q34" s="46"/>
    </row>
    <row r="35" spans="1:18" s="45" customFormat="1" ht="90.75">
      <c r="A35" s="118" t="s">
        <v>2051</v>
      </c>
      <c r="B35" s="229" t="s">
        <v>2610</v>
      </c>
      <c r="C35" s="54" t="s">
        <v>2202</v>
      </c>
      <c r="D35" s="143"/>
      <c r="E35" s="230"/>
      <c r="F35" s="207" t="s">
        <v>2203</v>
      </c>
      <c r="G35" s="107"/>
      <c r="K35" s="46"/>
      <c r="M35" s="46"/>
      <c r="O35" s="46"/>
      <c r="Q35" s="46"/>
    </row>
    <row r="36" spans="1:18" s="45" customFormat="1" ht="90.75">
      <c r="A36" s="118" t="s">
        <v>2051</v>
      </c>
      <c r="B36" s="229" t="s">
        <v>2611</v>
      </c>
      <c r="C36" s="54" t="s">
        <v>2204</v>
      </c>
      <c r="D36" s="143"/>
      <c r="E36" s="230"/>
      <c r="F36" s="207" t="s">
        <v>2205</v>
      </c>
      <c r="G36" s="107"/>
      <c r="K36" s="46"/>
      <c r="M36" s="46"/>
      <c r="O36" s="46"/>
      <c r="Q36" s="46"/>
    </row>
    <row r="37" spans="1:18" s="45" customFormat="1" ht="82.5">
      <c r="A37" s="118" t="s">
        <v>2051</v>
      </c>
      <c r="B37" s="229" t="s">
        <v>2612</v>
      </c>
      <c r="C37" s="56" t="s">
        <v>2206</v>
      </c>
      <c r="D37" s="143"/>
      <c r="E37" s="230"/>
      <c r="F37" s="207" t="s">
        <v>2207</v>
      </c>
      <c r="G37" s="107"/>
      <c r="K37" s="46"/>
      <c r="M37" s="46"/>
      <c r="O37" s="46"/>
      <c r="Q37" s="46"/>
    </row>
    <row r="38" spans="1:18" s="45" customFormat="1" ht="85.5">
      <c r="A38" s="118" t="s">
        <v>2051</v>
      </c>
      <c r="B38" s="229" t="s">
        <v>2613</v>
      </c>
      <c r="C38" s="56" t="s">
        <v>2208</v>
      </c>
      <c r="D38" s="143"/>
      <c r="E38" s="230"/>
      <c r="F38" s="207" t="s">
        <v>2209</v>
      </c>
      <c r="G38" s="107"/>
      <c r="K38" s="46"/>
      <c r="M38" s="46"/>
      <c r="O38" s="46"/>
      <c r="Q38" s="46"/>
    </row>
    <row r="39" spans="1:18" s="45" customFormat="1" ht="82.5">
      <c r="A39" s="118" t="s">
        <v>2051</v>
      </c>
      <c r="B39" s="229" t="s">
        <v>2614</v>
      </c>
      <c r="C39" s="56" t="s">
        <v>2210</v>
      </c>
      <c r="D39" s="143"/>
      <c r="E39" s="230"/>
      <c r="F39" s="207" t="s">
        <v>2209</v>
      </c>
      <c r="G39" s="107"/>
      <c r="K39" s="46"/>
      <c r="M39" s="46"/>
      <c r="O39" s="46"/>
      <c r="Q39" s="46"/>
    </row>
    <row r="40" spans="1:18" s="45" customFormat="1" ht="82.5">
      <c r="A40" s="118" t="s">
        <v>2051</v>
      </c>
      <c r="B40" s="229" t="s">
        <v>2615</v>
      </c>
      <c r="C40" s="56" t="s">
        <v>2211</v>
      </c>
      <c r="D40" s="143"/>
      <c r="E40" s="230"/>
      <c r="F40" s="207" t="s">
        <v>2209</v>
      </c>
      <c r="G40" s="107"/>
      <c r="K40" s="46"/>
      <c r="M40" s="46"/>
      <c r="O40" s="46"/>
      <c r="Q40" s="46"/>
    </row>
    <row r="41" spans="1:18" s="48" customFormat="1" ht="82.5">
      <c r="A41" s="118" t="s">
        <v>2051</v>
      </c>
      <c r="B41" s="229" t="s">
        <v>2616</v>
      </c>
      <c r="C41" s="56" t="s">
        <v>2212</v>
      </c>
      <c r="D41" s="143"/>
      <c r="E41" s="230"/>
      <c r="F41" s="207" t="s">
        <v>2209</v>
      </c>
      <c r="G41" s="107"/>
      <c r="H41" s="45"/>
      <c r="J41" s="45"/>
      <c r="K41" s="46"/>
      <c r="L41" s="45"/>
      <c r="M41" s="46"/>
      <c r="N41" s="45"/>
      <c r="O41" s="46"/>
      <c r="P41" s="45"/>
      <c r="Q41" s="46"/>
      <c r="R41" s="45"/>
    </row>
    <row r="42" spans="1:18" s="45" customFormat="1" ht="82.5">
      <c r="A42" s="118" t="s">
        <v>2051</v>
      </c>
      <c r="B42" s="229" t="s">
        <v>2617</v>
      </c>
      <c r="C42" s="56" t="s">
        <v>2213</v>
      </c>
      <c r="D42" s="143"/>
      <c r="E42" s="230"/>
      <c r="F42" s="207" t="s">
        <v>2209</v>
      </c>
      <c r="G42" s="107"/>
      <c r="K42" s="46"/>
      <c r="M42" s="46"/>
      <c r="O42" s="46"/>
      <c r="Q42" s="46"/>
    </row>
    <row r="43" spans="1:18" s="45" customFormat="1" ht="82.5">
      <c r="A43" s="118" t="s">
        <v>2051</v>
      </c>
      <c r="B43" s="229" t="s">
        <v>2618</v>
      </c>
      <c r="C43" s="56" t="s">
        <v>2214</v>
      </c>
      <c r="D43" s="143"/>
      <c r="E43" s="230"/>
      <c r="F43" s="207" t="s">
        <v>2209</v>
      </c>
      <c r="G43" s="107"/>
      <c r="K43" s="46"/>
      <c r="M43" s="46"/>
      <c r="O43" s="46"/>
      <c r="Q43" s="46"/>
    </row>
    <row r="44" spans="1:18" s="45" customFormat="1" ht="82.5">
      <c r="A44" s="118" t="s">
        <v>2051</v>
      </c>
      <c r="B44" s="229" t="s">
        <v>2619</v>
      </c>
      <c r="C44" s="56" t="s">
        <v>2215</v>
      </c>
      <c r="D44" s="143"/>
      <c r="E44" s="230"/>
      <c r="F44" s="207" t="s">
        <v>2209</v>
      </c>
      <c r="G44" s="107"/>
      <c r="K44" s="46"/>
      <c r="M44" s="46"/>
      <c r="O44" s="46"/>
      <c r="Q44" s="46"/>
    </row>
    <row r="45" spans="1:18" s="45" customFormat="1" ht="82.5">
      <c r="A45" s="118" t="s">
        <v>2051</v>
      </c>
      <c r="B45" s="229" t="s">
        <v>2620</v>
      </c>
      <c r="C45" s="56" t="s">
        <v>2216</v>
      </c>
      <c r="D45" s="143"/>
      <c r="E45" s="230"/>
      <c r="F45" s="207" t="s">
        <v>2209</v>
      </c>
      <c r="G45" s="107"/>
      <c r="K45" s="46"/>
      <c r="M45" s="46"/>
      <c r="O45" s="46"/>
      <c r="Q45" s="46"/>
    </row>
    <row r="46" spans="1:18" s="45" customFormat="1" ht="82.5">
      <c r="A46" s="118" t="s">
        <v>2051</v>
      </c>
      <c r="B46" s="229" t="s">
        <v>2621</v>
      </c>
      <c r="C46" s="56" t="s">
        <v>2217</v>
      </c>
      <c r="D46" s="143"/>
      <c r="E46" s="230"/>
      <c r="F46" s="207" t="s">
        <v>2218</v>
      </c>
      <c r="G46" s="107"/>
      <c r="K46" s="46"/>
      <c r="M46" s="46"/>
      <c r="O46" s="46"/>
      <c r="Q46" s="46"/>
    </row>
    <row r="47" spans="1:18" s="45" customFormat="1" ht="82.5">
      <c r="A47" s="118" t="s">
        <v>2051</v>
      </c>
      <c r="B47" s="229" t="s">
        <v>2622</v>
      </c>
      <c r="C47" s="56" t="s">
        <v>2219</v>
      </c>
      <c r="D47" s="143"/>
      <c r="E47" s="230"/>
      <c r="F47" s="207" t="s">
        <v>2218</v>
      </c>
      <c r="G47" s="107"/>
      <c r="K47" s="46"/>
      <c r="M47" s="46"/>
      <c r="O47" s="46"/>
      <c r="Q47" s="46"/>
    </row>
    <row r="48" spans="1:18" s="45" customFormat="1" ht="82.5">
      <c r="A48" s="118" t="s">
        <v>2051</v>
      </c>
      <c r="B48" s="229" t="s">
        <v>2623</v>
      </c>
      <c r="C48" s="56" t="s">
        <v>2220</v>
      </c>
      <c r="D48" s="143"/>
      <c r="E48" s="230"/>
      <c r="F48" s="207" t="s">
        <v>2218</v>
      </c>
      <c r="G48" s="107"/>
      <c r="K48" s="46"/>
      <c r="M48" s="46"/>
      <c r="O48" s="46"/>
      <c r="Q48" s="46"/>
    </row>
    <row r="49" spans="1:17" s="45" customFormat="1" ht="82.5">
      <c r="A49" s="118" t="s">
        <v>2051</v>
      </c>
      <c r="B49" s="229" t="s">
        <v>2624</v>
      </c>
      <c r="C49" s="56" t="s">
        <v>2221</v>
      </c>
      <c r="D49" s="143"/>
      <c r="E49" s="230"/>
      <c r="F49" s="207" t="s">
        <v>2218</v>
      </c>
      <c r="G49" s="107"/>
      <c r="K49" s="46"/>
      <c r="M49" s="46"/>
      <c r="O49" s="46"/>
      <c r="Q49" s="46"/>
    </row>
    <row r="50" spans="1:17" s="45" customFormat="1" ht="82.5">
      <c r="A50" s="118" t="s">
        <v>2051</v>
      </c>
      <c r="B50" s="229" t="s">
        <v>2625</v>
      </c>
      <c r="C50" s="56" t="s">
        <v>2222</v>
      </c>
      <c r="D50" s="143"/>
      <c r="E50" s="230"/>
      <c r="F50" s="207" t="s">
        <v>2218</v>
      </c>
      <c r="G50" s="107"/>
      <c r="K50" s="46"/>
      <c r="M50" s="46"/>
      <c r="O50" s="46"/>
      <c r="Q50" s="46"/>
    </row>
    <row r="51" spans="1:17" s="45" customFormat="1" ht="82.5">
      <c r="A51" s="118" t="s">
        <v>2051</v>
      </c>
      <c r="B51" s="229" t="s">
        <v>2626</v>
      </c>
      <c r="C51" s="56" t="s">
        <v>2223</v>
      </c>
      <c r="D51" s="143"/>
      <c r="E51" s="230"/>
      <c r="F51" s="207" t="s">
        <v>2224</v>
      </c>
      <c r="G51" s="107"/>
      <c r="K51" s="46"/>
      <c r="M51" s="46"/>
      <c r="O51" s="46"/>
      <c r="Q51" s="46"/>
    </row>
    <row r="52" spans="1:17" s="45" customFormat="1" ht="82.5">
      <c r="A52" s="118" t="s">
        <v>2051</v>
      </c>
      <c r="B52" s="229" t="s">
        <v>2627</v>
      </c>
      <c r="C52" s="56" t="s">
        <v>2225</v>
      </c>
      <c r="D52" s="143"/>
      <c r="E52" s="230"/>
      <c r="F52" s="207" t="s">
        <v>2224</v>
      </c>
      <c r="G52" s="107"/>
      <c r="K52" s="46"/>
      <c r="M52" s="46"/>
      <c r="O52" s="46"/>
      <c r="Q52" s="46"/>
    </row>
    <row r="53" spans="1:17" s="45" customFormat="1" ht="128.25">
      <c r="A53" s="118" t="s">
        <v>2051</v>
      </c>
      <c r="B53" s="229" t="s">
        <v>2628</v>
      </c>
      <c r="C53" s="56" t="s">
        <v>2226</v>
      </c>
      <c r="D53" s="143"/>
      <c r="E53" s="230"/>
      <c r="F53" s="207" t="s">
        <v>2227</v>
      </c>
      <c r="G53" s="107"/>
      <c r="K53" s="46"/>
      <c r="M53" s="46"/>
      <c r="O53" s="46"/>
      <c r="Q53" s="46"/>
    </row>
    <row r="54" spans="1:17" s="45" customFormat="1" ht="90.75">
      <c r="A54" s="118" t="s">
        <v>2051</v>
      </c>
      <c r="B54" s="229" t="s">
        <v>2629</v>
      </c>
      <c r="C54" s="56" t="s">
        <v>2228</v>
      </c>
      <c r="D54" s="143"/>
      <c r="E54" s="230"/>
      <c r="F54" s="207" t="s">
        <v>2229</v>
      </c>
      <c r="G54" s="107"/>
      <c r="K54" s="46"/>
      <c r="M54" s="46"/>
      <c r="O54" s="46"/>
      <c r="Q54" s="46"/>
    </row>
    <row r="55" spans="1:17" s="45" customFormat="1" ht="53.45" customHeight="1">
      <c r="B55" s="223" t="s">
        <v>2489</v>
      </c>
      <c r="C55" s="124" t="s">
        <v>2230</v>
      </c>
      <c r="D55" s="80" t="str">
        <f>IF(COUNTIF(D57:D62,"NO CUMPLE")&gt;0,"NO CUMPLE CONDICIÓN",IF(COUNTIF(D57:D62,"CUMPLE")=0,"NO APLICA","CUMPLE"))</f>
        <v>NO APLICA</v>
      </c>
      <c r="E55" s="227" t="str">
        <f>CONCATENATE(IF(D57="NO CUMPLE",CONCATENATE(E57," / "),""),IF(D58="NO CUMPLE",CONCATENATE(E58," / "),""),IF(D59="NO CUMPLE",CONCATENATE(E59," / "),""),IF(D60="NO CUMPLE",CONCATENATE(E60," / "),""),IF(D61="NO CUMPLE",CONCATENATE(E61," / "),""),IF(D62="NO CUMPLE",CONCATENATE(E62," / "),""))</f>
        <v/>
      </c>
      <c r="F55" s="222" t="s">
        <v>2231</v>
      </c>
      <c r="G55" s="107">
        <f>IF(D55="CUMPLE",1,IF(D55="NO CUMPLE CONDICIÓN",2,3))</f>
        <v>3</v>
      </c>
      <c r="K55" s="46"/>
      <c r="M55" s="46"/>
      <c r="O55" s="46"/>
      <c r="Q55" s="46"/>
    </row>
    <row r="56" spans="1:17" s="45" customFormat="1" ht="46.5" customHeight="1">
      <c r="B56" s="228"/>
      <c r="C56" s="100" t="s">
        <v>2165</v>
      </c>
      <c r="D56" s="128"/>
      <c r="E56" s="98"/>
      <c r="F56" s="207" t="s">
        <v>2064</v>
      </c>
      <c r="G56" s="107"/>
      <c r="K56" s="46"/>
      <c r="M56" s="46"/>
      <c r="O56" s="46"/>
      <c r="Q56" s="46"/>
    </row>
    <row r="57" spans="1:17" s="45" customFormat="1" ht="82.5">
      <c r="A57" s="118" t="s">
        <v>2051</v>
      </c>
      <c r="B57" s="229" t="s">
        <v>2630</v>
      </c>
      <c r="C57" s="56" t="s">
        <v>2232</v>
      </c>
      <c r="D57" s="143"/>
      <c r="E57" s="230"/>
      <c r="F57" s="207" t="s">
        <v>2233</v>
      </c>
      <c r="G57" s="107"/>
      <c r="K57" s="46"/>
      <c r="M57" s="46"/>
      <c r="O57" s="46"/>
      <c r="Q57" s="46"/>
    </row>
    <row r="58" spans="1:17" s="45" customFormat="1" ht="82.5">
      <c r="A58" s="118" t="s">
        <v>2051</v>
      </c>
      <c r="B58" s="229" t="s">
        <v>2631</v>
      </c>
      <c r="C58" s="56" t="s">
        <v>2234</v>
      </c>
      <c r="D58" s="143"/>
      <c r="E58" s="230"/>
      <c r="F58" s="207" t="s">
        <v>2233</v>
      </c>
      <c r="G58" s="107"/>
      <c r="K58" s="46"/>
      <c r="M58" s="46"/>
      <c r="O58" s="46"/>
      <c r="Q58" s="46"/>
    </row>
    <row r="59" spans="1:17" s="45" customFormat="1" ht="82.5">
      <c r="A59" s="118" t="s">
        <v>2051</v>
      </c>
      <c r="B59" s="229" t="s">
        <v>2632</v>
      </c>
      <c r="C59" s="56" t="s">
        <v>2235</v>
      </c>
      <c r="D59" s="143"/>
      <c r="E59" s="230"/>
      <c r="F59" s="207" t="s">
        <v>2233</v>
      </c>
      <c r="G59" s="107"/>
      <c r="K59" s="46"/>
      <c r="M59" s="46"/>
      <c r="O59" s="46"/>
      <c r="Q59" s="46"/>
    </row>
    <row r="60" spans="1:17" s="45" customFormat="1" ht="82.5">
      <c r="A60" s="118" t="s">
        <v>2051</v>
      </c>
      <c r="B60" s="229" t="s">
        <v>2633</v>
      </c>
      <c r="C60" s="56" t="s">
        <v>2236</v>
      </c>
      <c r="D60" s="143"/>
      <c r="E60" s="230"/>
      <c r="F60" s="207" t="s">
        <v>2233</v>
      </c>
      <c r="G60" s="107"/>
      <c r="K60" s="46"/>
      <c r="M60" s="46"/>
      <c r="O60" s="46"/>
      <c r="Q60" s="46"/>
    </row>
    <row r="61" spans="1:17" s="45" customFormat="1" ht="82.5">
      <c r="A61" s="118" t="s">
        <v>2051</v>
      </c>
      <c r="B61" s="229" t="s">
        <v>2634</v>
      </c>
      <c r="C61" s="56" t="s">
        <v>2237</v>
      </c>
      <c r="D61" s="143"/>
      <c r="E61" s="230"/>
      <c r="F61" s="207" t="s">
        <v>2233</v>
      </c>
      <c r="G61" s="107"/>
      <c r="K61" s="46"/>
      <c r="M61" s="46"/>
      <c r="O61" s="46"/>
      <c r="Q61" s="46"/>
    </row>
    <row r="62" spans="1:17" s="45" customFormat="1" ht="82.5">
      <c r="A62" s="118" t="s">
        <v>2051</v>
      </c>
      <c r="B62" s="229" t="s">
        <v>2635</v>
      </c>
      <c r="C62" s="56" t="s">
        <v>2238</v>
      </c>
      <c r="D62" s="143"/>
      <c r="E62" s="230"/>
      <c r="F62" s="207" t="s">
        <v>2239</v>
      </c>
      <c r="G62" s="107"/>
      <c r="K62" s="46"/>
      <c r="M62" s="46"/>
      <c r="O62" s="46"/>
      <c r="Q62" s="46"/>
    </row>
    <row r="63" spans="1:17" s="45" customFormat="1" ht="53.1" customHeight="1">
      <c r="B63" s="231" t="s">
        <v>2636</v>
      </c>
      <c r="C63" s="124" t="s">
        <v>2240</v>
      </c>
      <c r="D63" s="80" t="str">
        <f>IF(COUNTIF(D65:D65,"NO CUMPLE")&gt;0,"NO CUMPLE CONDICIÓN",IF(COUNTIF(D65:D65,"CUMPLE")=0,"NO APLICA","CUMPLE"))</f>
        <v>NO APLICA</v>
      </c>
      <c r="E63" s="227" t="str">
        <f>CONCATENATE(IF(D65="NO CUMPLE",CONCATENATE(E65," / "),""))</f>
        <v/>
      </c>
      <c r="F63" s="222" t="s">
        <v>2241</v>
      </c>
      <c r="G63" s="107">
        <f>IF(D63="CUMPLE",1,IF(D63="NO CUMPLE CONDICIÓN",2,3))</f>
        <v>3</v>
      </c>
      <c r="K63" s="46"/>
      <c r="M63" s="46"/>
      <c r="O63" s="46"/>
      <c r="Q63" s="46"/>
    </row>
    <row r="64" spans="1:17" s="45" customFormat="1" ht="43.5" customHeight="1">
      <c r="B64" s="228"/>
      <c r="C64" s="100" t="s">
        <v>2165</v>
      </c>
      <c r="D64" s="128"/>
      <c r="E64" s="98"/>
      <c r="F64" s="207" t="s">
        <v>2064</v>
      </c>
      <c r="G64" s="107"/>
      <c r="K64" s="46"/>
      <c r="M64" s="46"/>
      <c r="O64" s="46"/>
      <c r="Q64" s="46"/>
    </row>
    <row r="65" spans="1:18" s="48" customFormat="1" ht="90.75">
      <c r="A65" s="118" t="s">
        <v>2051</v>
      </c>
      <c r="B65" s="229" t="s">
        <v>2637</v>
      </c>
      <c r="C65" s="56" t="s">
        <v>2242</v>
      </c>
      <c r="D65" s="143"/>
      <c r="E65" s="230"/>
      <c r="F65" s="207" t="s">
        <v>2243</v>
      </c>
      <c r="G65" s="107"/>
      <c r="H65" s="45"/>
      <c r="J65" s="45"/>
      <c r="K65" s="46"/>
      <c r="L65" s="45"/>
      <c r="M65" s="46"/>
      <c r="N65" s="45"/>
      <c r="O65" s="46"/>
      <c r="P65" s="45"/>
      <c r="Q65" s="46"/>
      <c r="R65" s="45"/>
    </row>
    <row r="66" spans="1:18" s="45" customFormat="1" ht="66">
      <c r="B66" s="231" t="s">
        <v>2638</v>
      </c>
      <c r="C66" s="124" t="s">
        <v>2244</v>
      </c>
      <c r="D66" s="80" t="str">
        <f>IF(COUNTIF(D68:D76,"NO CUMPLE")&gt;0,"NO CUMPLE CONDICIÓN",IF(COUNTIF(D68:D76,"CUMPLE")=0,"NO APLICA","CUMPLE"))</f>
        <v>NO APLICA</v>
      </c>
      <c r="E66" s="227" t="str">
        <f>CONCATENATE(IF(D68="NO CUMPLE",CONCATENATE(E68," / "),""),IF(D69="NO CUMPLE",CONCATENATE(E69," / "),""),IF(D70="NO CUMPLE",CONCATENATE(E70," / "),""),IF(D71="NO CUMPLE",CONCATENATE(E71," / "),""),IF(D72="NO CUMPLE",CONCATENATE(E72," / "),""),IF(D73="NO CUMPLE",CONCATENATE(E73," / "),""),IF(D74="NO CUMPLE",CONCATENATE(E74," / "),""),IF(D75="NO CUMPLE",CONCATENATE(E75," / "),""),IF(D76="NO CUMPLE",CONCATENATE(E76," / "),""))</f>
        <v/>
      </c>
      <c r="F66" s="222" t="s">
        <v>2245</v>
      </c>
      <c r="G66" s="107">
        <f>IF(D66="CUMPLE",1,IF(D66="NO CUMPLE CONDICIÓN",2,3))</f>
        <v>3</v>
      </c>
      <c r="K66" s="46"/>
      <c r="M66" s="46"/>
      <c r="O66" s="46"/>
      <c r="Q66" s="46"/>
    </row>
    <row r="67" spans="1:18" s="45" customFormat="1" ht="45" customHeight="1">
      <c r="B67" s="228"/>
      <c r="C67" s="100" t="s">
        <v>2165</v>
      </c>
      <c r="D67" s="128"/>
      <c r="E67" s="98"/>
      <c r="F67" s="207" t="s">
        <v>2064</v>
      </c>
      <c r="G67" s="107"/>
      <c r="K67" s="46"/>
      <c r="M67" s="46"/>
      <c r="O67" s="46"/>
      <c r="Q67" s="46"/>
    </row>
    <row r="68" spans="1:18" s="45" customFormat="1" ht="82.5">
      <c r="A68" s="118" t="s">
        <v>2051</v>
      </c>
      <c r="B68" s="229" t="s">
        <v>2639</v>
      </c>
      <c r="C68" s="56" t="s">
        <v>2246</v>
      </c>
      <c r="D68" s="143"/>
      <c r="E68" s="230"/>
      <c r="F68" s="207" t="s">
        <v>2247</v>
      </c>
      <c r="G68" s="107"/>
      <c r="K68" s="46"/>
      <c r="M68" s="46"/>
      <c r="O68" s="46"/>
      <c r="Q68" s="46"/>
    </row>
    <row r="69" spans="1:18" s="45" customFormat="1" ht="82.5">
      <c r="A69" s="118" t="s">
        <v>2051</v>
      </c>
      <c r="B69" s="229" t="s">
        <v>2640</v>
      </c>
      <c r="C69" s="56" t="s">
        <v>2248</v>
      </c>
      <c r="D69" s="143"/>
      <c r="E69" s="230"/>
      <c r="F69" s="207" t="s">
        <v>2247</v>
      </c>
      <c r="G69" s="107"/>
      <c r="K69" s="46"/>
      <c r="M69" s="46"/>
      <c r="O69" s="46"/>
      <c r="Q69" s="46"/>
    </row>
    <row r="70" spans="1:18" s="45" customFormat="1" ht="82.5">
      <c r="A70" s="118" t="s">
        <v>2051</v>
      </c>
      <c r="B70" s="229" t="s">
        <v>2641</v>
      </c>
      <c r="C70" s="56" t="s">
        <v>2249</v>
      </c>
      <c r="D70" s="143"/>
      <c r="E70" s="230"/>
      <c r="F70" s="207" t="s">
        <v>2247</v>
      </c>
      <c r="G70" s="107"/>
      <c r="K70" s="46"/>
      <c r="M70" s="46"/>
      <c r="O70" s="46"/>
      <c r="Q70" s="46"/>
    </row>
    <row r="71" spans="1:18" s="45" customFormat="1" ht="108.75" customHeight="1">
      <c r="A71" s="118" t="s">
        <v>2051</v>
      </c>
      <c r="B71" s="229" t="s">
        <v>2642</v>
      </c>
      <c r="C71" s="56" t="s">
        <v>2250</v>
      </c>
      <c r="D71" s="143"/>
      <c r="E71" s="230"/>
      <c r="F71" s="207" t="s">
        <v>2251</v>
      </c>
      <c r="G71" s="107"/>
      <c r="K71" s="46"/>
      <c r="M71" s="46"/>
      <c r="O71" s="46"/>
      <c r="Q71" s="46"/>
    </row>
    <row r="72" spans="1:18" s="45" customFormat="1" ht="82.5">
      <c r="A72" s="118" t="s">
        <v>2051</v>
      </c>
      <c r="B72" s="229" t="s">
        <v>2643</v>
      </c>
      <c r="C72" s="56" t="s">
        <v>2252</v>
      </c>
      <c r="D72" s="143"/>
      <c r="E72" s="230"/>
      <c r="F72" s="207" t="s">
        <v>2251</v>
      </c>
      <c r="G72" s="107"/>
      <c r="K72" s="46"/>
      <c r="M72" s="46"/>
      <c r="O72" s="46"/>
      <c r="Q72" s="46"/>
    </row>
    <row r="73" spans="1:18" s="48" customFormat="1" ht="82.5">
      <c r="A73" s="118" t="s">
        <v>2051</v>
      </c>
      <c r="B73" s="229" t="s">
        <v>2644</v>
      </c>
      <c r="C73" s="56" t="s">
        <v>2253</v>
      </c>
      <c r="D73" s="143"/>
      <c r="E73" s="230"/>
      <c r="F73" s="207" t="s">
        <v>2251</v>
      </c>
      <c r="G73" s="107"/>
      <c r="H73" s="45"/>
      <c r="J73" s="45"/>
      <c r="K73" s="46"/>
      <c r="L73" s="45"/>
      <c r="M73" s="46"/>
      <c r="N73" s="45"/>
      <c r="O73" s="46"/>
      <c r="P73" s="45"/>
      <c r="Q73" s="46"/>
      <c r="R73" s="45"/>
    </row>
    <row r="74" spans="1:18" s="45" customFormat="1" ht="82.5">
      <c r="A74" s="118" t="s">
        <v>2051</v>
      </c>
      <c r="B74" s="229" t="s">
        <v>2645</v>
      </c>
      <c r="C74" s="56" t="s">
        <v>2254</v>
      </c>
      <c r="D74" s="143"/>
      <c r="E74" s="230"/>
      <c r="F74" s="207" t="s">
        <v>2251</v>
      </c>
      <c r="G74" s="107"/>
      <c r="K74" s="46"/>
      <c r="M74" s="46"/>
      <c r="O74" s="46"/>
      <c r="Q74" s="46"/>
    </row>
    <row r="75" spans="1:18" s="48" customFormat="1" ht="82.5">
      <c r="A75" s="118" t="s">
        <v>2051</v>
      </c>
      <c r="B75" s="229" t="s">
        <v>2646</v>
      </c>
      <c r="C75" s="56" t="s">
        <v>2255</v>
      </c>
      <c r="D75" s="143"/>
      <c r="E75" s="230"/>
      <c r="F75" s="207" t="s">
        <v>2251</v>
      </c>
      <c r="G75" s="107"/>
      <c r="H75" s="45"/>
      <c r="J75" s="45"/>
      <c r="K75" s="46"/>
      <c r="L75" s="45"/>
      <c r="M75" s="46"/>
      <c r="N75" s="45"/>
      <c r="O75" s="46"/>
      <c r="P75" s="45"/>
      <c r="Q75" s="46"/>
      <c r="R75" s="45"/>
    </row>
    <row r="76" spans="1:18" s="45" customFormat="1" ht="85.5">
      <c r="A76" s="118" t="s">
        <v>2051</v>
      </c>
      <c r="B76" s="229" t="s">
        <v>2647</v>
      </c>
      <c r="C76" s="56" t="s">
        <v>2256</v>
      </c>
      <c r="D76" s="143"/>
      <c r="E76" s="230"/>
      <c r="F76" s="207" t="s">
        <v>2251</v>
      </c>
      <c r="G76" s="107"/>
      <c r="K76" s="46"/>
      <c r="M76" s="46"/>
      <c r="O76" s="46"/>
      <c r="Q76" s="46"/>
    </row>
    <row r="77" spans="1:18" s="45" customFormat="1" ht="50.1" customHeight="1">
      <c r="B77" s="223" t="s">
        <v>2648</v>
      </c>
      <c r="C77" s="124" t="s">
        <v>2257</v>
      </c>
      <c r="D77" s="80" t="str">
        <f>IF(COUNTIF(D79:D85,"NO CUMPLE")&gt;0,"NO CUMPLE CONDICIÓN",IF(COUNTIF(D79:D85,"CUMPLE")=0,"NO APLICA","CUMPLE"))</f>
        <v>NO APLICA</v>
      </c>
      <c r="E77" s="227" t="str">
        <f>CONCATENATE(IF(D79="NO CUMPLE",CONCATENATE(E79," / "),""),IF(D80="NO CUMPLE",CONCATENATE(E80," / "),""),IF(D81="NO CUMPLE",CONCATENATE(E81," / "),""),IF(D82="NO CUMPLE",CONCATENATE(E82," / "),""),IF(D83="NO CUMPLE",CONCATENATE(E83," / "),""),IF(D84="NO CUMPLE",CONCATENATE(E84," / "),""),IF(D85="NO CUMPLE",CONCATENATE(E85," / "),""))</f>
        <v/>
      </c>
      <c r="F77" s="222" t="s">
        <v>2258</v>
      </c>
      <c r="G77" s="107">
        <f t="shared" ref="G77:G102" si="0">IF(D77="CUMPLE",1,IF(D77="NO CUMPLE CONDICIÓN",2,3))</f>
        <v>3</v>
      </c>
      <c r="K77" s="46"/>
      <c r="M77" s="46"/>
      <c r="O77" s="46"/>
      <c r="Q77" s="46"/>
    </row>
    <row r="78" spans="1:18" s="45" customFormat="1" ht="42" customHeight="1">
      <c r="B78" s="228"/>
      <c r="C78" s="100" t="s">
        <v>2165</v>
      </c>
      <c r="D78" s="128"/>
      <c r="E78" s="98"/>
      <c r="F78" s="207" t="s">
        <v>2064</v>
      </c>
      <c r="G78" s="107"/>
      <c r="K78" s="46"/>
      <c r="M78" s="46"/>
      <c r="O78" s="46"/>
      <c r="Q78" s="46"/>
    </row>
    <row r="79" spans="1:18" s="45" customFormat="1" ht="82.5">
      <c r="A79" s="118" t="s">
        <v>2051</v>
      </c>
      <c r="B79" s="229" t="s">
        <v>2649</v>
      </c>
      <c r="C79" s="56" t="s">
        <v>2259</v>
      </c>
      <c r="D79" s="143"/>
      <c r="E79" s="230"/>
      <c r="F79" s="207" t="s">
        <v>2260</v>
      </c>
      <c r="G79" s="107"/>
      <c r="K79" s="46"/>
      <c r="M79" s="46"/>
      <c r="O79" s="46"/>
      <c r="Q79" s="46"/>
    </row>
    <row r="80" spans="1:18" s="45" customFormat="1" ht="82.5">
      <c r="A80" s="118" t="s">
        <v>2051</v>
      </c>
      <c r="B80" s="229" t="s">
        <v>2650</v>
      </c>
      <c r="C80" s="56" t="s">
        <v>2261</v>
      </c>
      <c r="D80" s="143"/>
      <c r="E80" s="230"/>
      <c r="F80" s="207" t="s">
        <v>2260</v>
      </c>
      <c r="G80" s="107"/>
      <c r="K80" s="46"/>
      <c r="M80" s="46"/>
      <c r="O80" s="46"/>
      <c r="Q80" s="46"/>
    </row>
    <row r="81" spans="1:18" s="45" customFormat="1" ht="82.5">
      <c r="A81" s="118" t="s">
        <v>2051</v>
      </c>
      <c r="B81" s="229" t="s">
        <v>2651</v>
      </c>
      <c r="C81" s="56" t="s">
        <v>2262</v>
      </c>
      <c r="D81" s="143"/>
      <c r="E81" s="230"/>
      <c r="F81" s="207" t="s">
        <v>2260</v>
      </c>
      <c r="G81" s="107"/>
      <c r="K81" s="46"/>
      <c r="M81" s="46"/>
      <c r="O81" s="46"/>
      <c r="Q81" s="46"/>
    </row>
    <row r="82" spans="1:18" s="45" customFormat="1" ht="82.5">
      <c r="A82" s="118" t="s">
        <v>2051</v>
      </c>
      <c r="B82" s="229" t="s">
        <v>2652</v>
      </c>
      <c r="C82" s="56" t="s">
        <v>2263</v>
      </c>
      <c r="D82" s="143"/>
      <c r="E82" s="230"/>
      <c r="F82" s="207" t="s">
        <v>2260</v>
      </c>
      <c r="G82" s="107"/>
      <c r="K82" s="46"/>
      <c r="M82" s="46"/>
      <c r="O82" s="46"/>
      <c r="Q82" s="46"/>
    </row>
    <row r="83" spans="1:18" s="45" customFormat="1" ht="85.5">
      <c r="A83" s="118" t="s">
        <v>2051</v>
      </c>
      <c r="B83" s="229" t="s">
        <v>2653</v>
      </c>
      <c r="C83" s="56" t="s">
        <v>2264</v>
      </c>
      <c r="D83" s="143"/>
      <c r="E83" s="230"/>
      <c r="F83" s="207" t="s">
        <v>2260</v>
      </c>
      <c r="G83" s="107"/>
      <c r="K83" s="46"/>
      <c r="M83" s="46"/>
      <c r="O83" s="46"/>
      <c r="Q83" s="46"/>
    </row>
    <row r="84" spans="1:18" s="45" customFormat="1" ht="82.5">
      <c r="A84" s="118" t="s">
        <v>2051</v>
      </c>
      <c r="B84" s="229" t="s">
        <v>2654</v>
      </c>
      <c r="C84" s="56" t="s">
        <v>2265</v>
      </c>
      <c r="D84" s="143"/>
      <c r="E84" s="230"/>
      <c r="F84" s="207" t="s">
        <v>2260</v>
      </c>
      <c r="G84" s="107"/>
      <c r="K84" s="46"/>
      <c r="M84" s="46"/>
      <c r="O84" s="46"/>
      <c r="Q84" s="46"/>
    </row>
    <row r="85" spans="1:18" s="45" customFormat="1" ht="82.5">
      <c r="A85" s="118" t="s">
        <v>2051</v>
      </c>
      <c r="B85" s="229" t="s">
        <v>2655</v>
      </c>
      <c r="C85" s="56" t="s">
        <v>2177</v>
      </c>
      <c r="D85" s="143"/>
      <c r="E85" s="230"/>
      <c r="F85" s="207" t="s">
        <v>2266</v>
      </c>
      <c r="G85" s="107"/>
      <c r="K85" s="46"/>
      <c r="M85" s="46"/>
      <c r="O85" s="46"/>
      <c r="Q85" s="46"/>
    </row>
    <row r="86" spans="1:18" s="48" customFormat="1" ht="48.6" customHeight="1">
      <c r="B86" s="231" t="s">
        <v>2656</v>
      </c>
      <c r="C86" s="124" t="s">
        <v>2267</v>
      </c>
      <c r="D86" s="80" t="str">
        <f>IF(COUNTIF(D88:D93,"NO CUMPLE")&gt;0,"NO CUMPLE CONDICIÓN",IF(COUNTIF(D88:D93,"CUMPLE")=0,"NO APLICA","CUMPLE"))</f>
        <v>NO APLICA</v>
      </c>
      <c r="E86" s="227" t="str">
        <f>CONCATENATE(IF(D88="NO CUMPLE",CONCATENATE(E88," / "),""),IF(D89="NO CUMPLE",CONCATENATE(E89," / "),""),IF(D90="NO CUMPLE",CONCATENATE(E90," / "),""),IF(D91="NO CUMPLE",CONCATENATE(E91," / "),""),IF(D92="NO CUMPLE",CONCATENATE(E92," / "),""),IF(D93="NO CUMPLE",CONCATENATE(E93," / "),""))</f>
        <v/>
      </c>
      <c r="F86" s="222" t="s">
        <v>2268</v>
      </c>
      <c r="G86" s="107">
        <f t="shared" si="0"/>
        <v>3</v>
      </c>
      <c r="H86" s="45"/>
      <c r="J86" s="45"/>
      <c r="K86" s="46"/>
      <c r="L86" s="45"/>
      <c r="M86" s="46"/>
      <c r="N86" s="45"/>
      <c r="O86" s="46"/>
      <c r="P86" s="45"/>
      <c r="Q86" s="46"/>
      <c r="R86" s="45"/>
    </row>
    <row r="87" spans="1:18" s="45" customFormat="1" ht="43.5" customHeight="1">
      <c r="B87" s="228"/>
      <c r="C87" s="100" t="s">
        <v>2165</v>
      </c>
      <c r="D87" s="128"/>
      <c r="E87" s="98"/>
      <c r="F87" s="207" t="s">
        <v>2064</v>
      </c>
      <c r="G87" s="107"/>
      <c r="K87" s="46"/>
      <c r="M87" s="46"/>
      <c r="O87" s="46"/>
      <c r="Q87" s="46"/>
    </row>
    <row r="88" spans="1:18" s="45" customFormat="1" ht="82.5">
      <c r="A88" s="118" t="s">
        <v>2051</v>
      </c>
      <c r="B88" s="229" t="s">
        <v>2657</v>
      </c>
      <c r="C88" s="56" t="s">
        <v>2269</v>
      </c>
      <c r="D88" s="143"/>
      <c r="E88" s="230"/>
      <c r="F88" s="207" t="s">
        <v>2270</v>
      </c>
      <c r="G88" s="107"/>
      <c r="K88" s="46"/>
      <c r="M88" s="46"/>
      <c r="O88" s="46"/>
      <c r="Q88" s="46"/>
    </row>
    <row r="89" spans="1:18" s="45" customFormat="1" ht="82.5">
      <c r="A89" s="118" t="s">
        <v>2051</v>
      </c>
      <c r="B89" s="229" t="s">
        <v>2658</v>
      </c>
      <c r="C89" s="56" t="s">
        <v>2271</v>
      </c>
      <c r="D89" s="143"/>
      <c r="E89" s="230"/>
      <c r="F89" s="207" t="s">
        <v>2270</v>
      </c>
      <c r="G89" s="107"/>
      <c r="K89" s="46"/>
      <c r="M89" s="46"/>
      <c r="O89" s="46"/>
      <c r="Q89" s="46"/>
    </row>
    <row r="90" spans="1:18" s="45" customFormat="1" ht="82.5">
      <c r="A90" s="118" t="s">
        <v>2051</v>
      </c>
      <c r="B90" s="229" t="s">
        <v>2659</v>
      </c>
      <c r="C90" s="56" t="s">
        <v>2272</v>
      </c>
      <c r="D90" s="143"/>
      <c r="E90" s="230"/>
      <c r="F90" s="207" t="s">
        <v>2273</v>
      </c>
      <c r="G90" s="107"/>
      <c r="K90" s="46"/>
      <c r="M90" s="46"/>
      <c r="O90" s="46"/>
      <c r="Q90" s="46"/>
    </row>
    <row r="91" spans="1:18" s="45" customFormat="1" ht="82.5">
      <c r="A91" s="118" t="s">
        <v>2051</v>
      </c>
      <c r="B91" s="229" t="s">
        <v>2660</v>
      </c>
      <c r="C91" s="56" t="s">
        <v>2274</v>
      </c>
      <c r="D91" s="143"/>
      <c r="E91" s="230"/>
      <c r="F91" s="207" t="s">
        <v>2275</v>
      </c>
      <c r="G91" s="107"/>
      <c r="K91" s="46"/>
      <c r="M91" s="46"/>
      <c r="O91" s="46"/>
      <c r="Q91" s="46"/>
    </row>
    <row r="92" spans="1:18" s="45" customFormat="1" ht="82.5">
      <c r="A92" s="118" t="s">
        <v>2051</v>
      </c>
      <c r="B92" s="229" t="s">
        <v>2661</v>
      </c>
      <c r="C92" s="56" t="s">
        <v>2276</v>
      </c>
      <c r="D92" s="143"/>
      <c r="E92" s="230"/>
      <c r="F92" s="207" t="s">
        <v>2275</v>
      </c>
      <c r="G92" s="107"/>
      <c r="K92" s="46"/>
      <c r="M92" s="46"/>
      <c r="O92" s="46"/>
      <c r="Q92" s="46"/>
    </row>
    <row r="93" spans="1:18" s="45" customFormat="1" ht="82.5">
      <c r="A93" s="118" t="s">
        <v>2051</v>
      </c>
      <c r="B93" s="229" t="s">
        <v>2662</v>
      </c>
      <c r="C93" s="56" t="s">
        <v>2277</v>
      </c>
      <c r="D93" s="143"/>
      <c r="E93" s="230"/>
      <c r="F93" s="207" t="s">
        <v>2275</v>
      </c>
      <c r="G93" s="107"/>
      <c r="K93" s="46"/>
      <c r="M93" s="46"/>
      <c r="O93" s="46"/>
      <c r="Q93" s="46"/>
    </row>
    <row r="94" spans="1:18" s="45" customFormat="1" ht="66">
      <c r="B94" s="231" t="s">
        <v>2663</v>
      </c>
      <c r="C94" s="124" t="s">
        <v>2278</v>
      </c>
      <c r="D94" s="80" t="str">
        <f>IF(COUNTIF(D96:D101,"NO CUMPLE")&gt;0,"NO CUMPLE CONDICIÓN",IF(COUNTIF(D96:D101,"CUMPLE")=0,"NO APLICA","CUMPLE"))</f>
        <v>NO APLICA</v>
      </c>
      <c r="E94" s="227" t="str">
        <f>CONCATENATE(IF(D96="NO CUMPLE",CONCATENATE(E96," / "),""),IF(D97="NO CUMPLE",CONCATENATE(E97," / "),""),IF(D98="NO CUMPLE",CONCATENATE(E98," / "),""),IF(D99="NO CUMPLE",CONCATENATE(E99," / "),""),IF(D100="NO CUMPLE",CONCATENATE(E100," / "),""),IF(D101="NO CUMPLE",CONCATENATE(E101," / "),""))</f>
        <v/>
      </c>
      <c r="F94" s="222" t="s">
        <v>2279</v>
      </c>
      <c r="G94" s="107">
        <f t="shared" si="0"/>
        <v>3</v>
      </c>
      <c r="K94" s="46"/>
      <c r="M94" s="46"/>
      <c r="O94" s="46"/>
      <c r="Q94" s="46"/>
    </row>
    <row r="95" spans="1:18" s="45" customFormat="1" ht="42" customHeight="1">
      <c r="B95" s="228"/>
      <c r="C95" s="100" t="s">
        <v>2165</v>
      </c>
      <c r="D95" s="128"/>
      <c r="E95" s="98"/>
      <c r="F95" s="207" t="s">
        <v>2064</v>
      </c>
      <c r="G95" s="107"/>
      <c r="K95" s="46"/>
      <c r="M95" s="46"/>
      <c r="O95" s="46"/>
      <c r="Q95" s="46"/>
    </row>
    <row r="96" spans="1:18" s="48" customFormat="1" ht="90.75">
      <c r="A96" s="118" t="s">
        <v>2051</v>
      </c>
      <c r="B96" s="229" t="s">
        <v>2664</v>
      </c>
      <c r="C96" s="56" t="s">
        <v>2280</v>
      </c>
      <c r="D96" s="143"/>
      <c r="E96" s="230"/>
      <c r="F96" s="207" t="s">
        <v>2281</v>
      </c>
      <c r="G96" s="107"/>
      <c r="H96" s="45"/>
      <c r="J96" s="45"/>
      <c r="K96" s="46"/>
      <c r="L96" s="45"/>
      <c r="M96" s="46"/>
      <c r="N96" s="45"/>
      <c r="O96" s="46"/>
      <c r="P96" s="45"/>
      <c r="Q96" s="46"/>
      <c r="R96" s="45"/>
    </row>
    <row r="97" spans="1:18" s="45" customFormat="1" ht="99">
      <c r="A97" s="118" t="s">
        <v>2051</v>
      </c>
      <c r="B97" s="229" t="s">
        <v>2665</v>
      </c>
      <c r="C97" s="56" t="s">
        <v>2282</v>
      </c>
      <c r="D97" s="143"/>
      <c r="E97" s="230"/>
      <c r="F97" s="207" t="s">
        <v>2283</v>
      </c>
      <c r="G97" s="107"/>
      <c r="K97" s="46"/>
      <c r="M97" s="46"/>
      <c r="O97" s="46"/>
      <c r="Q97" s="46"/>
    </row>
    <row r="98" spans="1:18" s="45" customFormat="1" ht="99">
      <c r="A98" s="118" t="s">
        <v>2051</v>
      </c>
      <c r="B98" s="229" t="s">
        <v>2666</v>
      </c>
      <c r="C98" s="56" t="s">
        <v>2284</v>
      </c>
      <c r="D98" s="143"/>
      <c r="E98" s="230"/>
      <c r="F98" s="207" t="s">
        <v>2283</v>
      </c>
      <c r="G98" s="107"/>
      <c r="K98" s="46"/>
      <c r="M98" s="46"/>
      <c r="O98" s="46"/>
      <c r="Q98" s="46"/>
    </row>
    <row r="99" spans="1:18" s="45" customFormat="1" ht="99">
      <c r="A99" s="118" t="s">
        <v>2051</v>
      </c>
      <c r="B99" s="229" t="s">
        <v>2667</v>
      </c>
      <c r="C99" s="56" t="s">
        <v>2285</v>
      </c>
      <c r="D99" s="143"/>
      <c r="E99" s="230"/>
      <c r="F99" s="207" t="s">
        <v>2283</v>
      </c>
      <c r="G99" s="107"/>
      <c r="K99" s="46"/>
      <c r="M99" s="46"/>
      <c r="O99" s="46"/>
      <c r="Q99" s="46"/>
    </row>
    <row r="100" spans="1:18" s="45" customFormat="1" ht="99">
      <c r="A100" s="118" t="s">
        <v>2051</v>
      </c>
      <c r="B100" s="229" t="s">
        <v>2668</v>
      </c>
      <c r="C100" s="56" t="s">
        <v>2286</v>
      </c>
      <c r="D100" s="143"/>
      <c r="E100" s="230"/>
      <c r="F100" s="207" t="s">
        <v>2283</v>
      </c>
      <c r="G100" s="107"/>
      <c r="K100" s="46"/>
      <c r="M100" s="46"/>
      <c r="O100" s="46"/>
      <c r="Q100" s="46"/>
    </row>
    <row r="101" spans="1:18" s="45" customFormat="1" ht="99">
      <c r="A101" s="118" t="s">
        <v>2051</v>
      </c>
      <c r="B101" s="229" t="s">
        <v>2669</v>
      </c>
      <c r="C101" s="56" t="s">
        <v>2287</v>
      </c>
      <c r="D101" s="143"/>
      <c r="E101" s="230"/>
      <c r="F101" s="207" t="s">
        <v>2283</v>
      </c>
      <c r="G101" s="107"/>
      <c r="K101" s="46"/>
      <c r="M101" s="46"/>
      <c r="O101" s="46"/>
      <c r="Q101" s="46"/>
    </row>
    <row r="102" spans="1:18" s="45" customFormat="1" ht="71.25" customHeight="1">
      <c r="B102" s="231" t="s">
        <v>2670</v>
      </c>
      <c r="C102" s="124" t="s">
        <v>2288</v>
      </c>
      <c r="D102" s="80" t="str">
        <f>IF(COUNTIF(D104:D110,"NO CUMPLE")&gt;0,"NO CUMPLE CONDICIÓN",IF(COUNTIF(D104:D110,"CUMPLE")=0,"NO APLICA","CUMPLE"))</f>
        <v>NO APLICA</v>
      </c>
      <c r="E102" s="227" t="str">
        <f>CONCATENATE(IF(D104="NO CUMPLE",CONCATENATE(E104," / "),""),IF(D105="NO CUMPLE",CONCATENATE(E105," / "),""),IF(D106="NO CUMPLE",CONCATENATE(E106," / "),""),IF(D107="NO CUMPLE",CONCATENATE(E107," / "),""),IF(D108="NO CUMPLE",CONCATENATE(E108," / "),""),IF(D109="NO CUMPLE",CONCATENATE(E109," / "),""),IF(D110="NO CUMPLE",CONCATENATE(E110," / "),""))</f>
        <v/>
      </c>
      <c r="F102" s="222" t="s">
        <v>2289</v>
      </c>
      <c r="G102" s="107">
        <f t="shared" si="0"/>
        <v>3</v>
      </c>
      <c r="K102" s="46"/>
      <c r="M102" s="46"/>
      <c r="O102" s="46"/>
      <c r="Q102" s="46"/>
    </row>
    <row r="103" spans="1:18" s="45" customFormat="1" ht="46.5" customHeight="1">
      <c r="B103" s="228"/>
      <c r="C103" s="100" t="s">
        <v>2165</v>
      </c>
      <c r="D103" s="128"/>
      <c r="E103" s="98"/>
      <c r="F103" s="207" t="s">
        <v>2064</v>
      </c>
      <c r="G103" s="107"/>
      <c r="K103" s="46"/>
      <c r="M103" s="46"/>
      <c r="O103" s="46"/>
      <c r="Q103" s="46"/>
    </row>
    <row r="104" spans="1:18" s="48" customFormat="1" ht="99">
      <c r="A104" s="118" t="s">
        <v>2051</v>
      </c>
      <c r="B104" s="229" t="s">
        <v>2671</v>
      </c>
      <c r="C104" s="56" t="s">
        <v>2290</v>
      </c>
      <c r="D104" s="143"/>
      <c r="E104" s="230"/>
      <c r="F104" s="207" t="s">
        <v>2291</v>
      </c>
      <c r="G104" s="107"/>
      <c r="H104" s="45"/>
      <c r="J104" s="45"/>
      <c r="K104" s="46"/>
      <c r="L104" s="45"/>
      <c r="M104" s="46"/>
      <c r="N104" s="45"/>
      <c r="O104" s="46"/>
      <c r="P104" s="45"/>
      <c r="Q104" s="46"/>
      <c r="R104" s="45"/>
    </row>
    <row r="105" spans="1:18" s="45" customFormat="1" ht="99">
      <c r="A105" s="118" t="s">
        <v>2051</v>
      </c>
      <c r="B105" s="229" t="s">
        <v>2672</v>
      </c>
      <c r="C105" s="56" t="s">
        <v>2292</v>
      </c>
      <c r="D105" s="143"/>
      <c r="E105" s="230"/>
      <c r="F105" s="207" t="s">
        <v>2291</v>
      </c>
      <c r="G105" s="107"/>
      <c r="K105" s="46"/>
      <c r="M105" s="46"/>
      <c r="O105" s="46"/>
      <c r="Q105" s="46"/>
    </row>
    <row r="106" spans="1:18" s="45" customFormat="1" ht="99">
      <c r="A106" s="118" t="s">
        <v>2051</v>
      </c>
      <c r="B106" s="229" t="s">
        <v>2673</v>
      </c>
      <c r="C106" s="56" t="s">
        <v>2293</v>
      </c>
      <c r="D106" s="143"/>
      <c r="E106" s="230"/>
      <c r="F106" s="207" t="s">
        <v>2291</v>
      </c>
      <c r="G106" s="107"/>
      <c r="K106" s="46"/>
      <c r="M106" s="46"/>
      <c r="O106" s="46"/>
      <c r="Q106" s="46"/>
    </row>
    <row r="107" spans="1:18" s="45" customFormat="1" ht="99">
      <c r="A107" s="118" t="s">
        <v>2051</v>
      </c>
      <c r="B107" s="229" t="s">
        <v>2674</v>
      </c>
      <c r="C107" s="56" t="s">
        <v>2294</v>
      </c>
      <c r="D107" s="143"/>
      <c r="E107" s="230"/>
      <c r="F107" s="207" t="s">
        <v>2295</v>
      </c>
      <c r="G107" s="107"/>
      <c r="K107" s="46"/>
      <c r="M107" s="46"/>
      <c r="O107" s="46"/>
      <c r="Q107" s="46"/>
    </row>
    <row r="108" spans="1:18" s="45" customFormat="1" ht="99">
      <c r="A108" s="118" t="s">
        <v>2051</v>
      </c>
      <c r="B108" s="229" t="s">
        <v>2675</v>
      </c>
      <c r="C108" s="56" t="s">
        <v>2296</v>
      </c>
      <c r="D108" s="143"/>
      <c r="E108" s="230"/>
      <c r="F108" s="207" t="s">
        <v>2295</v>
      </c>
      <c r="G108" s="107"/>
      <c r="K108" s="46"/>
      <c r="M108" s="46"/>
      <c r="O108" s="46"/>
      <c r="Q108" s="46"/>
    </row>
    <row r="109" spans="1:18" s="45" customFormat="1" ht="148.5">
      <c r="A109" s="118" t="s">
        <v>2051</v>
      </c>
      <c r="B109" s="229" t="s">
        <v>2676</v>
      </c>
      <c r="C109" s="56" t="s">
        <v>2297</v>
      </c>
      <c r="D109" s="143"/>
      <c r="E109" s="230"/>
      <c r="F109" s="207" t="s">
        <v>2298</v>
      </c>
      <c r="G109" s="107"/>
      <c r="K109" s="46"/>
      <c r="M109" s="46"/>
      <c r="O109" s="46"/>
      <c r="Q109" s="46"/>
    </row>
    <row r="110" spans="1:18" s="45" customFormat="1" ht="99.75" thickBot="1">
      <c r="A110" s="118" t="s">
        <v>2051</v>
      </c>
      <c r="B110" s="232" t="s">
        <v>2677</v>
      </c>
      <c r="C110" s="101" t="s">
        <v>2299</v>
      </c>
      <c r="D110" s="197"/>
      <c r="E110" s="233"/>
      <c r="F110" s="207" t="s">
        <v>2300</v>
      </c>
      <c r="G110" s="107"/>
      <c r="K110" s="46"/>
      <c r="M110" s="46"/>
      <c r="O110" s="46"/>
      <c r="Q110" s="46"/>
    </row>
    <row r="112" spans="1:18" hidden="1">
      <c r="C112" s="106" t="s">
        <v>1853</v>
      </c>
      <c r="D112">
        <f>COUNTIF(G3:G110,1)</f>
        <v>0</v>
      </c>
      <c r="E112" s="106"/>
    </row>
    <row r="113" spans="3:4" hidden="1">
      <c r="C113" s="106" t="s">
        <v>1854</v>
      </c>
      <c r="D113">
        <f>COUNTIF(G3:G110,2)</f>
        <v>0</v>
      </c>
    </row>
    <row r="114" spans="3:4" hidden="1">
      <c r="C114" s="106" t="s">
        <v>1855</v>
      </c>
      <c r="D114">
        <f>COUNTIF(G3:G110,3)</f>
        <v>13</v>
      </c>
    </row>
  </sheetData>
  <sheetProtection algorithmName="SHA-512" hashValue="Po5jvaDmzR4F1/DM+LU1HXqUCJx+kL2d+hEg3UhEHL167DHsQlFN1ZW8JakOykzUwT5ktSFfftsANv3f99KM+Q==" saltValue="uVPvEOmK6LMJK8s36Ys0bg==" spinCount="100000" sheet="1" formatRows="0" autoFilter="0"/>
  <mergeCells count="1">
    <mergeCell ref="B1:E1"/>
  </mergeCells>
  <conditionalFormatting sqref="D3">
    <cfRule type="cellIs" dxfId="65" priority="1" operator="equal">
      <formula>"NO CUMPLE CONDICIÓN"</formula>
    </cfRule>
    <cfRule type="cellIs" dxfId="64" priority="2" operator="equal">
      <formula>"No Cumple"</formula>
    </cfRule>
  </conditionalFormatting>
  <conditionalFormatting sqref="D5">
    <cfRule type="cellIs" dxfId="63" priority="32" operator="equal">
      <formula>"NO CUMPLE CONDICIÓN"</formula>
    </cfRule>
    <cfRule type="cellIs" dxfId="62" priority="33" operator="equal">
      <formula>"No Cumple"</formula>
    </cfRule>
  </conditionalFormatting>
  <conditionalFormatting sqref="D10">
    <cfRule type="cellIs" dxfId="61" priority="30" operator="equal">
      <formula>"NO CUMPLE CONDICIÓN"</formula>
    </cfRule>
    <cfRule type="cellIs" dxfId="60" priority="31" operator="equal">
      <formula>"No Cumple"</formula>
    </cfRule>
  </conditionalFormatting>
  <conditionalFormatting sqref="D18">
    <cfRule type="cellIs" dxfId="59" priority="28" operator="equal">
      <formula>"NO CUMPLE CONDICIÓN"</formula>
    </cfRule>
    <cfRule type="cellIs" dxfId="58" priority="29" operator="equal">
      <formula>"No Cumple"</formula>
    </cfRule>
  </conditionalFormatting>
  <conditionalFormatting sqref="D31:D32">
    <cfRule type="cellIs" dxfId="57" priority="26" operator="equal">
      <formula>"NO CUMPLE CONDICIÓN"</formula>
    </cfRule>
    <cfRule type="cellIs" dxfId="56" priority="27" operator="equal">
      <formula>"No Cumple"</formula>
    </cfRule>
  </conditionalFormatting>
  <conditionalFormatting sqref="D55">
    <cfRule type="cellIs" dxfId="55" priority="24" operator="equal">
      <formula>"NO CUMPLE CONDICIÓN"</formula>
    </cfRule>
    <cfRule type="cellIs" dxfId="54" priority="25" operator="equal">
      <formula>"No Cumple"</formula>
    </cfRule>
  </conditionalFormatting>
  <conditionalFormatting sqref="D63">
    <cfRule type="cellIs" dxfId="53" priority="22" operator="equal">
      <formula>"NO CUMPLE CONDICIÓN"</formula>
    </cfRule>
    <cfRule type="cellIs" dxfId="52" priority="23" operator="equal">
      <formula>"No Cumple"</formula>
    </cfRule>
  </conditionalFormatting>
  <conditionalFormatting sqref="D66">
    <cfRule type="cellIs" dxfId="51" priority="20" operator="equal">
      <formula>"NO CUMPLE CONDICIÓN"</formula>
    </cfRule>
    <cfRule type="cellIs" dxfId="50" priority="21" operator="equal">
      <formula>"No Cumple"</formula>
    </cfRule>
  </conditionalFormatting>
  <conditionalFormatting sqref="D77">
    <cfRule type="cellIs" dxfId="49" priority="18" operator="equal">
      <formula>"NO CUMPLE CONDICIÓN"</formula>
    </cfRule>
    <cfRule type="cellIs" dxfId="48" priority="19" operator="equal">
      <formula>"No Cumple"</formula>
    </cfRule>
  </conditionalFormatting>
  <conditionalFormatting sqref="D86">
    <cfRule type="cellIs" dxfId="47" priority="16" operator="equal">
      <formula>"NO CUMPLE CONDICIÓN"</formula>
    </cfRule>
    <cfRule type="cellIs" dxfId="46" priority="17" operator="equal">
      <formula>"No Cumple"</formula>
    </cfRule>
  </conditionalFormatting>
  <conditionalFormatting sqref="D94">
    <cfRule type="cellIs" dxfId="45" priority="14" operator="equal">
      <formula>"NO CUMPLE CONDICIÓN"</formula>
    </cfRule>
    <cfRule type="cellIs" dxfId="44" priority="15" operator="equal">
      <formula>"No Cumple"</formula>
    </cfRule>
  </conditionalFormatting>
  <conditionalFormatting sqref="D102">
    <cfRule type="cellIs" dxfId="43" priority="12" operator="equal">
      <formula>"NO CUMPLE CONDICIÓN"</formula>
    </cfRule>
    <cfRule type="cellIs" dxfId="42" priority="13" operator="equal">
      <formula>"No Cumple"</formula>
    </cfRule>
  </conditionalFormatting>
  <dataValidations count="2">
    <dataValidation type="list" allowBlank="1" showInputMessage="1" showErrorMessage="1" sqref="D12:D17 D20:D30 D34:D54 D57:D62 D65 D68:D76 D79:D85 D88:D93 D96:D101 D104:D110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498B5-7628-4C32-9343-3AD20DA991C6}">
  <sheetPr>
    <tabColor rgb="FFFFCCCC"/>
    <pageSetUpPr fitToPage="1"/>
  </sheetPr>
  <dimension ref="A1:H38"/>
  <sheetViews>
    <sheetView topLeftCell="A27" zoomScale="80" zoomScaleNormal="80" workbookViewId="0">
      <selection activeCell="C30" sqref="C30"/>
    </sheetView>
  </sheetViews>
  <sheetFormatPr baseColWidth="10" defaultColWidth="11.42578125" defaultRowHeight="15"/>
  <cols>
    <col min="1" max="1" width="6.85546875" style="32" customWidth="1"/>
    <col min="2" max="2" width="9.85546875" style="38" customWidth="1"/>
    <col min="3" max="3" width="68.140625" style="33" customWidth="1"/>
    <col min="4" max="4" width="19.85546875" style="35" customWidth="1"/>
    <col min="5" max="5" width="89.7109375" style="35" customWidth="1"/>
    <col min="6" max="6" width="45" style="120" customWidth="1"/>
    <col min="7" max="7" width="16.140625" style="31" hidden="1" customWidth="1"/>
    <col min="8" max="16384" width="11.42578125" style="35"/>
  </cols>
  <sheetData>
    <row r="1" spans="1:7" ht="21" customHeight="1" thickBot="1">
      <c r="B1" s="459" t="s">
        <v>2565</v>
      </c>
      <c r="C1" s="460"/>
      <c r="D1" s="460"/>
      <c r="E1" s="461"/>
      <c r="F1" s="119"/>
    </row>
    <row r="2" spans="1:7" ht="74.25" customHeight="1" thickBot="1">
      <c r="A2" s="116" t="s">
        <v>1662</v>
      </c>
      <c r="B2" s="82" t="s">
        <v>1663</v>
      </c>
      <c r="C2" s="83" t="s">
        <v>1664</v>
      </c>
      <c r="D2" s="84" t="s">
        <v>1665</v>
      </c>
      <c r="E2" s="85" t="s">
        <v>1666</v>
      </c>
      <c r="F2" s="37" t="s">
        <v>1667</v>
      </c>
    </row>
    <row r="3" spans="1:7" ht="72.75" customHeight="1">
      <c r="B3" s="55" t="s">
        <v>2301</v>
      </c>
      <c r="C3" s="65" t="s">
        <v>2095</v>
      </c>
      <c r="D3" s="80" t="str">
        <f>IF(COUNTIF(D6:D14,"NO CUMPLE")&gt;0,"NO CUMPLE CONDICIÓN",IF(COUNTIF(D6:D14,"CUMPLE")=0,"NO APLICA","CUMPLE"))</f>
        <v>NO APLICA</v>
      </c>
      <c r="E3" s="75" t="str">
        <f>CONCATENATE(IF(D6="NO CUMPLE",CONCATENATE(E6," / "),""),IF(D7="NO CUMPLE",CONCATENATE(E7," / "),""),IF(D8="NO CUMPLE",CONCATENATE(E8," / "),""),IF(D9="NO CUMPLE",CONCATENATE(E9," / "),""),IF(D10="NO CUMPLE",CONCATENATE(E10," / "),""),IF(D11="NO CUMPLE",CONCATENATE(E11," / "),""),IF(D12="NO CUMPLE",CONCATENATE(E12," / "),""),IF(D13="NO CUMPLE",CONCATENATE(E13," / "),""),IF(D14="NO CUMPLE",CONCATENATE(E14," / "),""))</f>
        <v/>
      </c>
      <c r="F3" s="50" t="s">
        <v>2096</v>
      </c>
      <c r="G3" s="76">
        <f>IF(D3="CUMPLE",1,IF(D3="NO CUMPLE CONDICIÓN",2,3))</f>
        <v>3</v>
      </c>
    </row>
    <row r="4" spans="1:7" ht="72.75" customHeight="1">
      <c r="B4" s="55" t="s">
        <v>2301</v>
      </c>
      <c r="C4" s="65" t="s">
        <v>2095</v>
      </c>
      <c r="D4" s="80" t="str">
        <f>IF(COUNTIF(D15:D24,"NO CUMPLE")&gt;0,"NO CUMPLE CONDICIÓN",IF(COUNTIF(D15:D24,"CUMPLE")=0,"NO APLICA","CUMPLE"))</f>
        <v>NO APLICA</v>
      </c>
      <c r="E4" s="75"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4" s="50" t="s">
        <v>2096</v>
      </c>
      <c r="G4" s="76">
        <f>IF(D4="CUMPLE",1,IF(D4="NO CUMPLE CONDICIÓN",2,3))</f>
        <v>3</v>
      </c>
    </row>
    <row r="5" spans="1:7" ht="72.75" customHeight="1">
      <c r="B5" s="55" t="s">
        <v>2301</v>
      </c>
      <c r="C5" s="65" t="s">
        <v>2095</v>
      </c>
      <c r="D5" s="80" t="str">
        <f>IF(COUNTIF(D25:D34,"NO CUMPLE")&gt;0,"NO CUMPLE CONDICIÓN",IF(COUNTIF(D25:D34,"CUMPLE")=0,"NO APLICA","CUMPLE"))</f>
        <v>NO APLICA</v>
      </c>
      <c r="E5" s="75"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5" s="50" t="s">
        <v>2096</v>
      </c>
      <c r="G5" s="76">
        <f>IF(D5="CUMPLE",1,IF(D5="NO CUMPLE CONDICIÓN",2,3))</f>
        <v>3</v>
      </c>
    </row>
    <row r="6" spans="1:7" ht="114">
      <c r="A6" s="118" t="s">
        <v>2051</v>
      </c>
      <c r="B6" s="53" t="s">
        <v>2562</v>
      </c>
      <c r="C6" s="102" t="s">
        <v>2097</v>
      </c>
      <c r="D6" s="352"/>
      <c r="E6" s="135"/>
      <c r="F6" s="50" t="s">
        <v>2096</v>
      </c>
      <c r="G6" s="76"/>
    </row>
    <row r="7" spans="1:7" ht="38.25" customHeight="1">
      <c r="A7" s="200" t="s">
        <v>2098</v>
      </c>
      <c r="B7" s="53" t="s">
        <v>2566</v>
      </c>
      <c r="C7" s="56" t="s">
        <v>2758</v>
      </c>
      <c r="D7" s="352"/>
      <c r="E7" s="135"/>
      <c r="F7" s="50" t="s">
        <v>2099</v>
      </c>
      <c r="G7" s="76"/>
    </row>
    <row r="8" spans="1:7" ht="52.5" customHeight="1">
      <c r="B8" s="99"/>
      <c r="C8" s="96" t="s">
        <v>2100</v>
      </c>
      <c r="D8" s="96"/>
      <c r="E8" s="344"/>
      <c r="F8" s="50" t="s">
        <v>2064</v>
      </c>
      <c r="G8" s="76"/>
    </row>
    <row r="9" spans="1:7" ht="194.25" customHeight="1">
      <c r="A9" s="118" t="s">
        <v>2051</v>
      </c>
      <c r="B9" s="53" t="s">
        <v>2563</v>
      </c>
      <c r="C9" s="66" t="s">
        <v>2101</v>
      </c>
      <c r="D9" s="352"/>
      <c r="E9" s="135"/>
      <c r="F9" s="50" t="s">
        <v>2102</v>
      </c>
      <c r="G9" s="76"/>
    </row>
    <row r="10" spans="1:7" ht="129.75" customHeight="1">
      <c r="A10" s="118" t="s">
        <v>2051</v>
      </c>
      <c r="B10" s="53" t="s">
        <v>2312</v>
      </c>
      <c r="C10" s="56" t="s">
        <v>2103</v>
      </c>
      <c r="D10" s="352"/>
      <c r="E10" s="135"/>
      <c r="F10" s="50" t="s">
        <v>2102</v>
      </c>
      <c r="G10" s="76"/>
    </row>
    <row r="11" spans="1:7" ht="115.5">
      <c r="A11" s="118" t="s">
        <v>2051</v>
      </c>
      <c r="B11" s="53" t="s">
        <v>2567</v>
      </c>
      <c r="C11" s="56" t="s">
        <v>2104</v>
      </c>
      <c r="D11" s="352"/>
      <c r="E11" s="135"/>
      <c r="F11" s="50" t="s">
        <v>2102</v>
      </c>
      <c r="G11" s="76"/>
    </row>
    <row r="12" spans="1:7" ht="115.5">
      <c r="A12" s="118" t="s">
        <v>2051</v>
      </c>
      <c r="B12" s="53" t="s">
        <v>2568</v>
      </c>
      <c r="C12" s="56" t="s">
        <v>2105</v>
      </c>
      <c r="D12" s="352"/>
      <c r="E12" s="135"/>
      <c r="F12" s="50" t="s">
        <v>2102</v>
      </c>
      <c r="G12" s="76"/>
    </row>
    <row r="13" spans="1:7" ht="115.5">
      <c r="A13" s="118" t="s">
        <v>2051</v>
      </c>
      <c r="B13" s="53" t="s">
        <v>2569</v>
      </c>
      <c r="C13" s="56" t="s">
        <v>2106</v>
      </c>
      <c r="D13" s="352"/>
      <c r="E13" s="135"/>
      <c r="F13" s="50" t="s">
        <v>2102</v>
      </c>
      <c r="G13" s="76"/>
    </row>
    <row r="14" spans="1:7" ht="115.5">
      <c r="A14" s="118" t="s">
        <v>2051</v>
      </c>
      <c r="B14" s="53" t="s">
        <v>2570</v>
      </c>
      <c r="C14" s="56" t="s">
        <v>2107</v>
      </c>
      <c r="D14" s="352"/>
      <c r="E14" s="135"/>
      <c r="F14" s="50" t="s">
        <v>2102</v>
      </c>
      <c r="G14" s="76"/>
    </row>
    <row r="15" spans="1:7" ht="115.5">
      <c r="A15" s="118" t="s">
        <v>2051</v>
      </c>
      <c r="B15" s="53" t="s">
        <v>2571</v>
      </c>
      <c r="C15" s="56" t="s">
        <v>2108</v>
      </c>
      <c r="D15" s="352"/>
      <c r="E15" s="135"/>
      <c r="F15" s="50" t="s">
        <v>2102</v>
      </c>
      <c r="G15" s="76"/>
    </row>
    <row r="16" spans="1:7" ht="115.5">
      <c r="A16" s="118" t="s">
        <v>2051</v>
      </c>
      <c r="B16" s="53" t="s">
        <v>2572</v>
      </c>
      <c r="C16" s="56" t="s">
        <v>2109</v>
      </c>
      <c r="D16" s="352"/>
      <c r="E16" s="135"/>
      <c r="F16" s="50" t="s">
        <v>2102</v>
      </c>
      <c r="G16" s="76"/>
    </row>
    <row r="17" spans="1:8" ht="115.5">
      <c r="A17" s="118" t="s">
        <v>2051</v>
      </c>
      <c r="B17" s="53" t="s">
        <v>2573</v>
      </c>
      <c r="C17" s="56" t="s">
        <v>2110</v>
      </c>
      <c r="D17" s="352"/>
      <c r="E17" s="135"/>
      <c r="F17" s="50" t="s">
        <v>2102</v>
      </c>
      <c r="G17" s="76"/>
    </row>
    <row r="18" spans="1:8" ht="115.5">
      <c r="A18" s="118" t="s">
        <v>2051</v>
      </c>
      <c r="B18" s="53" t="s">
        <v>2574</v>
      </c>
      <c r="C18" s="56" t="s">
        <v>2111</v>
      </c>
      <c r="D18" s="352"/>
      <c r="E18" s="135"/>
      <c r="F18" s="50" t="s">
        <v>2102</v>
      </c>
      <c r="G18" s="76"/>
    </row>
    <row r="19" spans="1:8" ht="115.5">
      <c r="A19" s="118" t="s">
        <v>2051</v>
      </c>
      <c r="B19" s="53" t="s">
        <v>2575</v>
      </c>
      <c r="C19" s="56" t="s">
        <v>2112</v>
      </c>
      <c r="D19" s="352"/>
      <c r="E19" s="135"/>
      <c r="F19" s="50" t="s">
        <v>2102</v>
      </c>
      <c r="G19" s="76"/>
    </row>
    <row r="20" spans="1:8" ht="115.5">
      <c r="A20" s="118" t="s">
        <v>2051</v>
      </c>
      <c r="B20" s="53" t="s">
        <v>2576</v>
      </c>
      <c r="C20" s="56" t="s">
        <v>2113</v>
      </c>
      <c r="D20" s="352"/>
      <c r="E20" s="135"/>
      <c r="F20" s="50" t="s">
        <v>2102</v>
      </c>
      <c r="G20" s="76"/>
    </row>
    <row r="21" spans="1:8" ht="115.5">
      <c r="A21" s="118" t="s">
        <v>2051</v>
      </c>
      <c r="B21" s="53" t="s">
        <v>2577</v>
      </c>
      <c r="C21" s="56" t="s">
        <v>2114</v>
      </c>
      <c r="D21" s="352"/>
      <c r="E21" s="135"/>
      <c r="F21" s="50" t="s">
        <v>2102</v>
      </c>
      <c r="G21" s="76"/>
    </row>
    <row r="22" spans="1:8" ht="115.5">
      <c r="A22" s="118" t="s">
        <v>2051</v>
      </c>
      <c r="B22" s="53" t="s">
        <v>2578</v>
      </c>
      <c r="C22" s="56" t="s">
        <v>2115</v>
      </c>
      <c r="D22" s="352"/>
      <c r="E22" s="135"/>
      <c r="F22" s="50" t="s">
        <v>2102</v>
      </c>
      <c r="G22" s="76"/>
    </row>
    <row r="23" spans="1:8" ht="115.5">
      <c r="A23" s="118" t="s">
        <v>2051</v>
      </c>
      <c r="B23" s="53" t="s">
        <v>2579</v>
      </c>
      <c r="C23" s="56" t="s">
        <v>2116</v>
      </c>
      <c r="D23" s="352"/>
      <c r="E23" s="135"/>
      <c r="F23" s="50" t="s">
        <v>2102</v>
      </c>
      <c r="G23" s="76"/>
    </row>
    <row r="24" spans="1:8" ht="115.5">
      <c r="A24" s="118" t="s">
        <v>2051</v>
      </c>
      <c r="B24" s="53" t="s">
        <v>2580</v>
      </c>
      <c r="C24" s="56" t="s">
        <v>2117</v>
      </c>
      <c r="D24" s="352"/>
      <c r="E24" s="135"/>
      <c r="F24" s="50" t="s">
        <v>2102</v>
      </c>
      <c r="G24" s="76"/>
      <c r="H24" s="244"/>
    </row>
    <row r="25" spans="1:8" ht="299.25">
      <c r="A25" s="118" t="s">
        <v>2051</v>
      </c>
      <c r="B25" s="53" t="s">
        <v>2581</v>
      </c>
      <c r="C25" s="56" t="s">
        <v>2759</v>
      </c>
      <c r="D25" s="352"/>
      <c r="E25" s="135"/>
      <c r="F25" s="50" t="s">
        <v>2102</v>
      </c>
      <c r="G25" s="76"/>
    </row>
    <row r="26" spans="1:8" ht="115.5">
      <c r="A26" s="118" t="s">
        <v>2051</v>
      </c>
      <c r="B26" s="53" t="s">
        <v>2582</v>
      </c>
      <c r="C26" s="56" t="s">
        <v>2118</v>
      </c>
      <c r="D26" s="352"/>
      <c r="E26" s="135"/>
      <c r="F26" s="50" t="s">
        <v>2102</v>
      </c>
      <c r="G26" s="76"/>
    </row>
    <row r="27" spans="1:8" ht="115.5">
      <c r="A27" s="118" t="s">
        <v>2051</v>
      </c>
      <c r="B27" s="53" t="s">
        <v>2583</v>
      </c>
      <c r="C27" s="56" t="s">
        <v>2119</v>
      </c>
      <c r="D27" s="352"/>
      <c r="E27" s="135"/>
      <c r="F27" s="50" t="s">
        <v>2102</v>
      </c>
      <c r="G27" s="76"/>
    </row>
    <row r="28" spans="1:8" ht="123.75">
      <c r="A28" s="117" t="s">
        <v>1859</v>
      </c>
      <c r="B28" s="53" t="s">
        <v>2584</v>
      </c>
      <c r="C28" s="56" t="s">
        <v>2120</v>
      </c>
      <c r="D28" s="352"/>
      <c r="E28" s="135"/>
      <c r="F28" s="50" t="s">
        <v>2121</v>
      </c>
      <c r="G28" s="76"/>
    </row>
    <row r="29" spans="1:8" ht="123.75">
      <c r="A29" s="117" t="s">
        <v>1859</v>
      </c>
      <c r="B29" s="53" t="s">
        <v>2585</v>
      </c>
      <c r="C29" s="56" t="s">
        <v>2122</v>
      </c>
      <c r="D29" s="352"/>
      <c r="E29" s="135"/>
      <c r="F29" s="50" t="s">
        <v>2121</v>
      </c>
      <c r="G29" s="76"/>
    </row>
    <row r="30" spans="1:8" ht="123.75">
      <c r="A30" s="118"/>
      <c r="B30" s="53" t="s">
        <v>2586</v>
      </c>
      <c r="C30" s="56" t="s">
        <v>2123</v>
      </c>
      <c r="D30" s="352"/>
      <c r="E30" s="135"/>
      <c r="F30" s="50" t="s">
        <v>2121</v>
      </c>
      <c r="G30" s="76"/>
    </row>
    <row r="31" spans="1:8" ht="123.75">
      <c r="A31" s="118"/>
      <c r="B31" s="53" t="s">
        <v>2587</v>
      </c>
      <c r="C31" s="56" t="s">
        <v>2124</v>
      </c>
      <c r="D31" s="352"/>
      <c r="E31" s="135"/>
      <c r="F31" s="50" t="s">
        <v>2125</v>
      </c>
      <c r="G31" s="76"/>
    </row>
    <row r="32" spans="1:8" ht="123.75">
      <c r="A32" s="118"/>
      <c r="B32" s="53" t="s">
        <v>2588</v>
      </c>
      <c r="C32" s="56" t="s">
        <v>2126</v>
      </c>
      <c r="D32" s="352"/>
      <c r="E32" s="135"/>
      <c r="F32" s="50" t="s">
        <v>2121</v>
      </c>
      <c r="G32" s="76"/>
    </row>
    <row r="33" spans="1:7" ht="123.75">
      <c r="A33" s="114" t="s">
        <v>1670</v>
      </c>
      <c r="B33" s="53" t="s">
        <v>2589</v>
      </c>
      <c r="C33" s="56" t="s">
        <v>2127</v>
      </c>
      <c r="D33" s="352"/>
      <c r="E33" s="135"/>
      <c r="F33" s="50" t="s">
        <v>2121</v>
      </c>
      <c r="G33" s="76"/>
    </row>
    <row r="34" spans="1:7" ht="186">
      <c r="A34" s="200" t="s">
        <v>2098</v>
      </c>
      <c r="B34" s="53" t="s">
        <v>2590</v>
      </c>
      <c r="C34" s="56" t="s">
        <v>2760</v>
      </c>
      <c r="D34" s="352"/>
      <c r="E34" s="135"/>
      <c r="F34" s="50" t="s">
        <v>2102</v>
      </c>
      <c r="G34" s="76"/>
    </row>
    <row r="36" spans="1:7" hidden="1">
      <c r="C36" s="106" t="s">
        <v>1853</v>
      </c>
      <c r="D36" s="14">
        <f>COUNTIF(G3:G34,1)</f>
        <v>0</v>
      </c>
    </row>
    <row r="37" spans="1:7" hidden="1">
      <c r="C37" s="106" t="s">
        <v>1854</v>
      </c>
      <c r="D37" s="14">
        <f>COUNTIF(G3:G34,2)</f>
        <v>0</v>
      </c>
    </row>
    <row r="38" spans="1:7" hidden="1">
      <c r="C38" s="106" t="s">
        <v>1855</v>
      </c>
      <c r="D38" s="14">
        <f>COUNTIF(G3:G34,3)</f>
        <v>3</v>
      </c>
    </row>
  </sheetData>
  <sheetProtection algorithmName="SHA-512" hashValue="gTfouFxs4KKtubz/hn/GYSW21JJhK4SdOFqrKJiIzvgpHtwGu1sVz1zz+vXwCDojN0UngY6uS4R5jG6KZXxFFA==" saltValue="wuH6CBNakvSAR7HEQVBLbA==" spinCount="100000" sheet="1" formatRows="0" autoFilter="0"/>
  <mergeCells count="1">
    <mergeCell ref="B1:E1"/>
  </mergeCells>
  <conditionalFormatting sqref="D3:D5">
    <cfRule type="cellIs" dxfId="41" priority="1" operator="equal">
      <formula>"NO CUMPLE CONDICIÓN"</formula>
    </cfRule>
    <cfRule type="cellIs" dxfId="40" priority="2" operator="equal">
      <formula>"No Cumple"</formula>
    </cfRule>
  </conditionalFormatting>
  <dataValidations count="1">
    <dataValidation type="list" allowBlank="1" showInputMessage="1" showErrorMessage="1" sqref="D6:D7 D9:D34" xr:uid="{A6D35C2D-5164-482D-927E-0863BCFD51EF}">
      <formula1>"CUMPLE,NO CUMPLE"</formula1>
    </dataValidation>
  </dataValidations>
  <printOptions horizontalCentered="1"/>
  <pageMargins left="0.11811023622047245" right="0.11811023622047245" top="1.1811023622047245" bottom="0.74803149606299213" header="0.31496062992125984" footer="0.31496062992125984"/>
  <pageSetup scale="72"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BFD792-5AA2-4CA8-9EF9-69B556B32D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2.xml><?xml version="1.0" encoding="utf-8"?>
<ds:datastoreItem xmlns:ds="http://schemas.openxmlformats.org/officeDocument/2006/customXml" ds:itemID="{B8883BF3-76E3-4728-A9E2-E14AE53BF0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C51A37-CF35-45FE-8BCE-963A82912AC3}">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17</vt:i4>
      </vt:variant>
    </vt:vector>
  </HeadingPairs>
  <TitlesOfParts>
    <vt:vector size="37" baseType="lpstr">
      <vt:lpstr>LISTAS</vt:lpstr>
      <vt:lpstr>PORTADA</vt:lpstr>
      <vt:lpstr>INSTRUCTIVO</vt:lpstr>
      <vt:lpstr>1. Información General</vt:lpstr>
      <vt:lpstr>2. Ambientes Adecuados y Seguro</vt:lpstr>
      <vt:lpstr>3. Alimentacion y Nutrición </vt:lpstr>
      <vt:lpstr>4. Modelo de Atencion </vt:lpstr>
      <vt:lpstr>5. Situaciones de riesgo</vt:lpstr>
      <vt:lpstr>6. Código de Etica</vt:lpstr>
      <vt:lpstr>7. Talento Humano</vt:lpstr>
      <vt:lpstr>8. Financiero</vt:lpstr>
      <vt:lpstr>9. Dotacion</vt:lpstr>
      <vt:lpstr>Anexo 1. Discapacidad</vt:lpstr>
      <vt:lpstr>Oculto</vt:lpstr>
      <vt:lpstr>Tabla 1 Evid. no cumpl M.A.</vt:lpstr>
      <vt:lpstr>Tabla 2. Talento Humano </vt:lpstr>
      <vt:lpstr>Tabla 3. Amb Adec y Seg - Á </vt:lpstr>
      <vt:lpstr>TEMP</vt:lpstr>
      <vt:lpstr>Condiciones NO cumplimiento</vt:lpstr>
      <vt:lpstr>Acta_Cierre</vt:lpstr>
      <vt:lpstr>'1. Información General'!Área_de_impresión</vt:lpstr>
      <vt:lpstr>'2. Ambientes Adecuados y Seguro'!Área_de_impresión</vt:lpstr>
      <vt:lpstr>'3. Alimentacion y Nutrición '!Área_de_impresión</vt:lpstr>
      <vt:lpstr>'4. Modelo de Atencion '!Área_de_impresión</vt:lpstr>
      <vt:lpstr>'5. Situaciones de riesgo'!Área_de_impresión</vt:lpstr>
      <vt:lpstr>'6. Código de Etica'!Área_de_impresión</vt:lpstr>
      <vt:lpstr>'7. Talento Humano'!Área_de_impresión</vt:lpstr>
      <vt:lpstr>'8. Financiero'!Área_de_impresión</vt:lpstr>
      <vt:lpstr>'9. Dotacion'!Área_de_impresión</vt:lpstr>
      <vt:lpstr>Acta_Cierre!Área_de_impresión</vt:lpstr>
      <vt:lpstr>'Anexo 1. Discapacidad'!Área_de_impresión</vt:lpstr>
      <vt:lpstr>'Condiciones NO cumplimiento'!Área_de_impresión</vt:lpstr>
      <vt:lpstr>INSTRUCTIVO!Área_de_impresión</vt:lpstr>
      <vt:lpstr>PORTADA!Área_de_impresión</vt:lpstr>
      <vt:lpstr>'Tabla 2. Talento Humano '!Área_de_impresión</vt:lpstr>
      <vt:lpstr>'Tabla 3. Amb Adec y Seg - Á '!Área_de_impresión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2026-03-16T14:14:29Z</cp:lastPrinted>
  <dcterms:created xsi:type="dcterms:W3CDTF">2025-06-13T16:00:54Z</dcterms:created>
  <dcterms:modified xsi:type="dcterms:W3CDTF">2026-03-17T15:26:23Z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MediaServiceImageTags">
    <vt:lpwstr/>
  </property>
</Properties>
</file>