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553" documentId="8_{F8F1155F-0317-4EE3-922B-BE4C8D998296}" xr6:coauthVersionLast="47" xr6:coauthVersionMax="47" xr10:uidLastSave="{6CC5609C-3E5F-467A-A4A9-2B51DBB3B2CF}"/>
  <bookViews>
    <workbookView xWindow="-120" yWindow="-120" windowWidth="29040" windowHeight="15720" tabRatio="829" firstSheet="1" activeTab="1" xr2:uid="{00000000-000D-0000-FFFF-FFFF00000000}"/>
  </bookViews>
  <sheets>
    <sheet name="LISTAS" sheetId="2" state="hidden" r:id="rId1"/>
    <sheet name="PORTADA" sheetId="42" r:id="rId2"/>
    <sheet name="INSTRUCTIVO" sheetId="43" r:id="rId3"/>
    <sheet name="1. Información General" sheetId="1" r:id="rId4"/>
    <sheet name="2. Ambientes Adecuados y Seg" sheetId="44" r:id="rId5"/>
    <sheet name="3. Alimentacion y Nutrición" sheetId="45" r:id="rId6"/>
    <sheet name="4. Mod. Atención CAE convcional" sheetId="46" r:id="rId7"/>
    <sheet name="4.A. Mod. Atención CAE Abierto" sheetId="47" r:id="rId8"/>
    <sheet name="4.B. Estrategia CAE Pre-egreso" sheetId="48" r:id="rId9"/>
    <sheet name="5. Situaciones especiales" sheetId="49" r:id="rId10"/>
    <sheet name="6. Código Ético" sheetId="50" r:id="rId11"/>
    <sheet name="7. Talento Humano" sheetId="51" r:id="rId12"/>
    <sheet name="8. Financiero" sheetId="52" r:id="rId13"/>
    <sheet name="9. Dotación" sheetId="53" r:id="rId14"/>
    <sheet name="Tabla 1. Amb Adec y Seg - Áreas" sheetId="41" r:id="rId15"/>
    <sheet name="Tabla 2. Talento Humano" sheetId="54" r:id="rId16"/>
    <sheet name="Tabla 3. Evid. No_Cumplimiento" sheetId="55" r:id="rId17"/>
    <sheet name="Tabla 4. Registro Talento Human" sheetId="56" r:id="rId18"/>
    <sheet name="TEMP" sheetId="38" state="hidden" r:id="rId19"/>
    <sheet name="Condiciones NO cumplimiento" sheetId="32" r:id="rId20"/>
    <sheet name="Acta_Cierre" sheetId="14" r:id="rId21"/>
    <sheet name="Oculto " sheetId="57" state="hidden" r:id="rId22"/>
    <sheet name="Oculto" sheetId="39" state="hidden" r:id="rId23"/>
    <sheet name="Plan de Mejoramiento" sheetId="40" state="hidden" r:id="rId24"/>
  </sheets>
  <externalReferences>
    <externalReference r:id="rId25"/>
  </externalReferences>
  <definedNames>
    <definedName name="_xlnm._FilterDatabase" localSheetId="4" hidden="1">'2. Ambientes Adecuados y Seg'!$A$2:$G$103</definedName>
    <definedName name="_xlnm._FilterDatabase" localSheetId="5" hidden="1">'3. Alimentacion y Nutrición'!$A$2:$G$2</definedName>
    <definedName name="_xlnm._FilterDatabase" localSheetId="11" hidden="1">'7. Talento Humano'!$A$2:$J$2</definedName>
    <definedName name="_xlnm._FilterDatabase" localSheetId="12" hidden="1">'8. Financiero'!$A$2:$F$2</definedName>
    <definedName name="_xlnm._FilterDatabase" localSheetId="13" hidden="1">'9. Dotación'!$A$2:$G$15</definedName>
    <definedName name="_xlnm._FilterDatabase" localSheetId="19" hidden="1">'Condiciones NO cumplimiento'!$A$2:$G$2</definedName>
    <definedName name="_xlnm._FilterDatabase" localSheetId="23" hidden="1">'Plan de Mejoramiento'!$A$3:$K$3</definedName>
    <definedName name="_xlnm.Print_Area" localSheetId="4">'2. Ambientes Adecuados y Seg'!$B$1:$E$103</definedName>
    <definedName name="_xlnm.Print_Area" localSheetId="5">'3. Alimentacion y Nutrición'!$B$1:$E$70</definedName>
    <definedName name="_xlnm.Print_Area" localSheetId="6">'4. Mod. Atención CAE convcional'!$B$1:$E$34</definedName>
    <definedName name="_xlnm.Print_Area" localSheetId="7">'4.A. Mod. Atención CAE Abierto'!$B$1:$E$39</definedName>
    <definedName name="_xlnm.Print_Area" localSheetId="8">'4.B. Estrategia CAE Pre-egreso'!$B$1:$E$37</definedName>
    <definedName name="_xlnm.Print_Area" localSheetId="9">'5. Situaciones especiales'!$B$1:$E$76</definedName>
    <definedName name="_xlnm.Print_Area" localSheetId="10">'6. Código Ético'!$B$1:$E$32</definedName>
    <definedName name="_xlnm.Print_Area" localSheetId="11">'7. Talento Humano'!$B$1:$E$20</definedName>
    <definedName name="_xlnm.Print_Area" localSheetId="12">'8. Financiero'!$B$1:$E$13</definedName>
    <definedName name="_xlnm.Print_Area" localSheetId="13">'9. Dotación'!$B$1:$E$21</definedName>
    <definedName name="_xlnm.Print_Area" localSheetId="20">Acta_Cierre!$A$1:$F$50</definedName>
    <definedName name="_xlnm.Print_Area" localSheetId="19">'Condiciones NO cumplimiento'!$A$2:$G$40</definedName>
    <definedName name="_xlnm.Print_Area" localSheetId="2">INSTRUCTIVO!$A$1:$B$90</definedName>
    <definedName name="_xlnm.Print_Area" localSheetId="1">PORTADA!$A$1:$E$41</definedName>
    <definedName name="_xlnm.Print_Area" localSheetId="14">'Tabla 1. Amb Adec y Seg - Áreas'!$A$1:$I$72</definedName>
    <definedName name="_xlnm.Print_Area" localSheetId="15">'Tabla 2. Talento Humano'!$A$1:$D$29</definedName>
    <definedName name="_xlnm.Print_Area" localSheetId="16">'Tabla 3. Evid. No_Cumplimiento'!$A$1:$X$13</definedName>
    <definedName name="_xlnm.Print_Area" localSheetId="17">'Tabla 4. Registro Talento Human'!$A$1:$AS$14</definedName>
    <definedName name="_xlnm.Print_Area" localSheetId="18">TEMP!#REF!</definedName>
    <definedName name="Auditoría" localSheetId="2">#REF!</definedName>
    <definedName name="Auditoría">[1]!Acciones[Auditoría]</definedName>
    <definedName name="b" localSheetId="2">#REF!</definedName>
    <definedName name="b" localSheetId="14">'[1]Verificables Comp. Legal'!$D$40</definedName>
    <definedName name="b">'[1]Verificables Comp. Legal'!$D$40</definedName>
    <definedName name="ca" localSheetId="2">#REF!</definedName>
    <definedName name="ca" localSheetId="14">'[1]Verificables Comp. Legal'!$K$19</definedName>
    <definedName name="ca">'[1]Verificables Comp. Legal'!$K$19</definedName>
    <definedName name="camp" localSheetId="2">#REF!</definedName>
    <definedName name="camp" localSheetId="14">'[1]Verificables Comp. Legal'!$U$16</definedName>
    <definedName name="camp">'[1]Verificables Comp. Legal'!$U$16</definedName>
    <definedName name="cap" localSheetId="2">#REF!</definedName>
    <definedName name="cap" localSheetId="14">'[1]Verificables Comp. Legal'!$O$29</definedName>
    <definedName name="cap">'[1]Verificables Comp. Legal'!$O$29</definedName>
    <definedName name="car" localSheetId="2">#REF!</definedName>
    <definedName name="car" localSheetId="14">'[1]Verificables Comp. Legal'!$K$16</definedName>
    <definedName name="car">'[1]Verificables Comp. Legal'!$K$16</definedName>
    <definedName name="carg" localSheetId="2">#REF!</definedName>
    <definedName name="carg" localSheetId="14">'[1]Verificables Comp. Legal'!$K$17</definedName>
    <definedName name="carg">'[1]Verificables Comp. Legal'!$K$17</definedName>
    <definedName name="cargo" localSheetId="2">#REF!</definedName>
    <definedName name="cargo" localSheetId="14">'[1]Verificables Comp. Legal'!$K$18</definedName>
    <definedName name="cargo">'[1]Verificables Comp. Legal'!$K$18</definedName>
    <definedName name="cargoo" localSheetId="2">#REF!</definedName>
    <definedName name="cargoo" localSheetId="14">'[1]Verificables Comp. Legal'!$J$38</definedName>
    <definedName name="cargoo">'[1]Verificables Comp. Legal'!$J$38</definedName>
    <definedName name="cargooo" localSheetId="2">#REF!</definedName>
    <definedName name="cargooo" localSheetId="14">'[1]Verificables Comp. Legal'!$J$37</definedName>
    <definedName name="cargooo">'[1]Verificables Comp. Legal'!$J$37</definedName>
    <definedName name="carrr" localSheetId="2">#REF!</definedName>
    <definedName name="carrr" localSheetId="14">'[1]Verificables Comp. Legal'!$J$39</definedName>
    <definedName name="carrr">'[1]Verificables Comp. Legal'!$J$39</definedName>
    <definedName name="carrrr" localSheetId="2">#REF!</definedName>
    <definedName name="carrrr" localSheetId="14">'[1]Verificables Comp. Legal'!$J$40</definedName>
    <definedName name="carrrr">'[1]Verificables Comp. Legal'!$J$40</definedName>
    <definedName name="codpo" localSheetId="2">#REF!</definedName>
    <definedName name="codpo" localSheetId="14">'[1]Verificables Comp. Legal'!$B$34</definedName>
    <definedName name="codpo">'[1]Verificables Comp. Legal'!$B$34</definedName>
    <definedName name="com" localSheetId="2">#REF!</definedName>
    <definedName name="com" localSheetId="14">'[1]Verificables Comp. Legal'!$U$17</definedName>
    <definedName name="com">'[1]Verificables Comp. Legal'!$U$17</definedName>
    <definedName name="com´p" localSheetId="2">#REF!</definedName>
    <definedName name="com´p" localSheetId="14">'[1]Verificables Comp. Legal'!$U$18</definedName>
    <definedName name="com´p">'[1]Verificables Comp. Legal'!$U$18</definedName>
    <definedName name="compel" localSheetId="2">#REF!</definedName>
    <definedName name="compel" localSheetId="14">'[1]Verificables Comp. Legal'!$Q$38</definedName>
    <definedName name="compel">'[1]Verificables Comp. Legal'!$Q$38</definedName>
    <definedName name="compen" localSheetId="2">#REF!</definedName>
    <definedName name="compen" localSheetId="14">'[1]Verificables Comp. Legal'!$Q$37</definedName>
    <definedName name="compen">'[1]Verificables Comp. Legal'!$Q$37</definedName>
    <definedName name="compo" localSheetId="2">#REF!</definedName>
    <definedName name="compo" localSheetId="14">'[1]Verificables Comp. Legal'!$U$19</definedName>
    <definedName name="compo">'[1]Verificables Comp. Legal'!$U$19</definedName>
    <definedName name="comppa" localSheetId="2">#REF!</definedName>
    <definedName name="comppa" localSheetId="14">'[1]Verificables Comp. Legal'!$Q$39</definedName>
    <definedName name="comppa">'[1]Verificables Comp. Legal'!$Q$39</definedName>
    <definedName name="comppar" localSheetId="2">#REF!</definedName>
    <definedName name="comppar" localSheetId="14">'[1]Verificables Comp. Legal'!$Q$40</definedName>
    <definedName name="comppar">'[1]Verificables Comp. Legal'!$Q$40</definedName>
    <definedName name="correo" localSheetId="2">#REF!</definedName>
    <definedName name="correo" localSheetId="14">'[1]Verificables Comp. Legal'!$U$23</definedName>
    <definedName name="correo">'[1]Verificables Comp. Legal'!$U$23</definedName>
    <definedName name="CPIA" localSheetId="2">#REF!</definedName>
    <definedName name="CPIA">[1]!Acciones[Auditoría]</definedName>
    <definedName name="cumple" localSheetId="13">#REF!</definedName>
    <definedName name="cumple" localSheetId="14">#REF!</definedName>
    <definedName name="cumple">#REF!</definedName>
    <definedName name="cupo" localSheetId="2">#REF!</definedName>
    <definedName name="cupo" localSheetId="14">'[1]Verificables Comp. Legal'!$Q$29</definedName>
    <definedName name="cupo">'[1]Verificables Comp. Legal'!$Q$29</definedName>
    <definedName name="cz" localSheetId="2">#REF!</definedName>
    <definedName name="cz" localSheetId="14">'[1]Verificables Comp. Legal'!$O$22</definedName>
    <definedName name="cz">'[1]Verificables Comp. Legal'!$O$22</definedName>
    <definedName name="desp" localSheetId="2">#REF!</definedName>
    <definedName name="desp" localSheetId="14">'[1]Verificables Comp. Legal'!$M$30</definedName>
    <definedName name="desp">'[1]Verificables Comp. Legal'!$M$30</definedName>
    <definedName name="dir" localSheetId="2">#REF!</definedName>
    <definedName name="dir" localSheetId="14">'[1]Verificables Comp. Legal'!$D$25</definedName>
    <definedName name="dir">'[1]Verificables Comp. Legal'!$D$25</definedName>
    <definedName name="dirse" localSheetId="2">#REF!</definedName>
    <definedName name="dirse" localSheetId="14">'[1]Verificables Comp. Legal'!$D$32</definedName>
    <definedName name="dirse">'[1]Verificables Comp. Legal'!$D$32</definedName>
    <definedName name="dr" localSheetId="2">#REF!</definedName>
    <definedName name="dr" localSheetId="14">'[1]Verificables Comp. Legal'!$K$28</definedName>
    <definedName name="dr">'[1]Verificables Comp. Legal'!$K$28</definedName>
    <definedName name="email" localSheetId="2">#REF!</definedName>
    <definedName name="email" localSheetId="14">'[1]Verificables Comp. Legal'!$S$28</definedName>
    <definedName name="email">'[1]Verificables Comp. Legal'!$S$28</definedName>
    <definedName name="fal" localSheetId="2">#REF!</definedName>
    <definedName name="fal" localSheetId="14">'[1]Verificables Comp. Legal'!$C$30</definedName>
    <definedName name="fal">'[1]Verificables Comp. Legal'!$C$30</definedName>
    <definedName name="fecha" localSheetId="2">#REF!</definedName>
    <definedName name="fecha" localSheetId="14">'[1]Verificables Comp. Legal'!$D$11</definedName>
    <definedName name="fecha">'[1]Verificables Comp. Legal'!$D$11</definedName>
    <definedName name="fechaa" localSheetId="2">#REF!</definedName>
    <definedName name="fechaa" localSheetId="14">'[1]Verificables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4">'[1]Verificables Comp. Legal'!$M$26</definedName>
    <definedName name="lf">'[1]Verificables Comp. Legal'!$M$26</definedName>
    <definedName name="m" localSheetId="2">#REF!</definedName>
    <definedName name="m" localSheetId="14">'[1]Verificables Comp. Legal'!$D$39</definedName>
    <definedName name="m">'[1]Verificables Comp. Legal'!$D$39</definedName>
    <definedName name="mun" localSheetId="2">#REF!</definedName>
    <definedName name="mun" localSheetId="14">'[1]Verificables Comp. Legal'!$O$23</definedName>
    <definedName name="mun">'[1]Verificables Comp. Legal'!$O$23</definedName>
    <definedName name="muni" localSheetId="2">#REF!</definedName>
    <definedName name="muni" localSheetId="14">'[1]Verificables Comp. Legal'!$O$28</definedName>
    <definedName name="muni">'[1]Verificables Comp. Legal'!$O$28</definedName>
    <definedName name="n" localSheetId="2">#REF!</definedName>
    <definedName name="n" localSheetId="14">'[1]Verificables Comp. Legal'!$D$37</definedName>
    <definedName name="n">'[1]Verificables Comp. Legal'!$D$37</definedName>
    <definedName name="nit" localSheetId="2">#REF!</definedName>
    <definedName name="nit" localSheetId="14">'[1]Verificables Comp. Legal'!$J$23</definedName>
    <definedName name="nit">'[1]Verificables Comp. Legal'!$J$23</definedName>
    <definedName name="no" localSheetId="2">#REF!</definedName>
    <definedName name="no" localSheetId="14">'[1]Verificables Comp. Legal'!$F$31</definedName>
    <definedName name="no">'[1]Verificables Comp. Legal'!$F$31</definedName>
    <definedName name="noaplica" localSheetId="13">#REF!</definedName>
    <definedName name="noaplica" localSheetId="14">#REF!</definedName>
    <definedName name="noaplica">#REF!</definedName>
    <definedName name="nomb" localSheetId="2">#REF!</definedName>
    <definedName name="nomb" localSheetId="14">'[1]Verificables Comp. Legal'!$D$23</definedName>
    <definedName name="nomb">'[1]Verificables Comp. Legal'!$D$23</definedName>
    <definedName name="nombrep" localSheetId="2">#REF!</definedName>
    <definedName name="nombrep" localSheetId="14">'[1]Verificables Comp. Legal'!$D$24</definedName>
    <definedName name="nombrep">'[1]Verificables Comp. Legal'!$D$24</definedName>
    <definedName name="nomrep" localSheetId="2">#REF!</definedName>
    <definedName name="nomrep" localSheetId="14">'[1]Verificables Comp. Legal'!$D$29</definedName>
    <definedName name="nomrep">'[1]Verificables Comp. Legal'!$D$29</definedName>
    <definedName name="nomun" localSheetId="2">#REF!</definedName>
    <definedName name="nomun" localSheetId="14">'[1]Verificables Comp. Legal'!$D$28</definedName>
    <definedName name="nomun">'[1]Verificables Comp. Legal'!$D$28</definedName>
    <definedName name="numbe" localSheetId="2">#REF!</definedName>
    <definedName name="numbe" localSheetId="14">'[1]Verificables Comp. Legal'!$S$29</definedName>
    <definedName name="numbe">'[1]Verificables Comp. Legal'!$S$29</definedName>
    <definedName name="numbea" localSheetId="2">#REF!</definedName>
    <definedName name="numbea" localSheetId="14">'[1]Verificables Comp. Legal'!$W$29</definedName>
    <definedName name="numbea">'[1]Verificables Comp. Legal'!$W$29</definedName>
    <definedName name="numero" localSheetId="2">#REF!</definedName>
    <definedName name="numero" localSheetId="14">'[1]Verificables Comp. Legal'!$D$12</definedName>
    <definedName name="numero">'[1]Verificables Comp. Legal'!$D$12</definedName>
    <definedName name="numid" localSheetId="2">#REF!</definedName>
    <definedName name="numid" localSheetId="14">'[1]Verificables Comp. Legal'!$O$24</definedName>
    <definedName name="numid">'[1]Verificables Comp. Legal'!$O$24</definedName>
    <definedName name="o" localSheetId="2">#REF!</definedName>
    <definedName name="o" localSheetId="14">'[1]Verificables Comp. Legal'!$D$38</definedName>
    <definedName name="o">'[1]Verificables Comp. Legal'!$D$38</definedName>
    <definedName name="obj" localSheetId="2">#REF!</definedName>
    <definedName name="obj" localSheetId="14">'[1]Verificables Comp. Legal'!$D$14</definedName>
    <definedName name="obj">'[1]Verificables Comp. Legal'!$D$14</definedName>
    <definedName name="piyc" localSheetId="2">#REF!</definedName>
    <definedName name="piyc" localSheetId="14">'[1]Verificables Comp. Legal'!$I$35</definedName>
    <definedName name="piyc">'[1]Verificables Comp. Legal'!$I$35</definedName>
    <definedName name="pj" localSheetId="2">#REF!</definedName>
    <definedName name="pj" localSheetId="14">'[1]Verificables Comp. Legal'!$D$26</definedName>
    <definedName name="pj">'[1]Verificables Comp. Legal'!$D$26</definedName>
    <definedName name="porfe" localSheetId="2">#REF!</definedName>
    <definedName name="porfe" localSheetId="14">'[1]Verificables Comp. Legal'!$D$19</definedName>
    <definedName name="porfe">'[1]Verificables Comp. Legal'!$D$19</definedName>
    <definedName name="pro" localSheetId="2">#REF!</definedName>
    <definedName name="pro" localSheetId="14">'[1]Verificables Comp. Legal'!$D$17</definedName>
    <definedName name="pro">'[1]Verificables Comp. Legal'!$D$17</definedName>
    <definedName name="prof" localSheetId="2">#REF!</definedName>
    <definedName name="prof" localSheetId="14">'[1]Verificables Comp. Legal'!$D$18</definedName>
    <definedName name="prof">'[1]Verificables Comp. Legal'!$D$18</definedName>
    <definedName name="reg" localSheetId="2">#REF!</definedName>
    <definedName name="reg" localSheetId="14">'[1]Verificables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4">'[1]Verificables Comp. Legal'!$D$16</definedName>
    <definedName name="respli">'[1]Verificables Comp. Legal'!$D$16</definedName>
    <definedName name="si" localSheetId="2">#REF!</definedName>
    <definedName name="si" localSheetId="14">'[1]Verificables Comp. Legal'!$D$31</definedName>
    <definedName name="si">'[1]Verificables Comp. Legal'!$D$31</definedName>
    <definedName name="te" localSheetId="2">#REF!</definedName>
    <definedName name="te" localSheetId="14">'[1]Verificables Comp. Legal'!$K$29</definedName>
    <definedName name="te">'[1]Verificables Comp. Legal'!$K$29</definedName>
    <definedName name="tel" localSheetId="2">#REF!</definedName>
    <definedName name="tel" localSheetId="14">'[1]Verificables Comp. Legal'!$W$24</definedName>
    <definedName name="tel">'[1]Verificables Comp. Legal'!$W$24</definedName>
    <definedName name="telad" localSheetId="2">#REF!</definedName>
    <definedName name="telad" localSheetId="14">'[1]Verificables Comp. Legal'!$O$25</definedName>
    <definedName name="telad">'[1]Verificables Comp. Legal'!$O$25</definedName>
    <definedName name="telun" localSheetId="2">#REF!</definedName>
    <definedName name="telun" localSheetId="14">'[1]Verificables Comp. Legal'!$W$28</definedName>
    <definedName name="telun">'[1]Verificables Comp. Legal'!$W$28</definedName>
    <definedName name="tipo" localSheetId="2">#REF!</definedName>
    <definedName name="tipo" localSheetId="14">'[1]Lista Información'!$J$5:$K$5</definedName>
    <definedName name="tipo">'[1]Lista Información'!$J$5:$K$5</definedName>
    <definedName name="tipoa" localSheetId="2">#REF!</definedName>
    <definedName name="tipoa" localSheetId="14">'[1]Verificables Comp. Legal'!$D$10</definedName>
    <definedName name="tipoa">'[1]Verificables Comp. Legal'!$D$10</definedName>
    <definedName name="tipoa2" localSheetId="2">#REF!</definedName>
    <definedName name="tipoa2" localSheetId="14">'[1]Verificables Comp. Legal'!$P$10</definedName>
    <definedName name="tipoa2">'[1]Verificables Comp. Legal'!$P$10</definedName>
    <definedName name="_xlnm.Print_Titles" localSheetId="19">'Condiciones NO cumplimiento'!$1:$2</definedName>
    <definedName name="_xlnm.Print_Titles" localSheetId="23">'Plan de Mejoramiento'!$2:$3</definedName>
    <definedName name="verificacion" localSheetId="2">#REF!</definedName>
    <definedName name="verificacion" localSheetId="14">'[1]Verificables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J4" i="57" l="1"/>
  <c r="BI4" i="57"/>
  <c r="BH4" i="57"/>
  <c r="BG4" i="57"/>
  <c r="BF4" i="57"/>
  <c r="BD4" i="57"/>
  <c r="BE4" i="57"/>
  <c r="BC4" i="57"/>
  <c r="BB4" i="57"/>
  <c r="BA4" i="57"/>
  <c r="AZ4" i="57"/>
  <c r="AY4" i="57"/>
  <c r="AX4" i="57"/>
  <c r="AW4" i="57"/>
  <c r="AV4" i="57"/>
  <c r="AU4" i="57"/>
  <c r="AT4" i="57"/>
  <c r="AS4" i="57"/>
  <c r="AR4" i="57"/>
  <c r="AQ4" i="57"/>
  <c r="AP4" i="57"/>
  <c r="AO4" i="57"/>
  <c r="AN4" i="57"/>
  <c r="AM4" i="57"/>
  <c r="AL4" i="57"/>
  <c r="AK4" i="57"/>
  <c r="AJ4" i="57"/>
  <c r="AI4" i="57"/>
  <c r="AH4" i="57"/>
  <c r="AG4" i="57"/>
  <c r="AF4" i="57"/>
  <c r="AE4" i="57"/>
  <c r="AD4" i="57"/>
  <c r="AC4" i="57"/>
  <c r="AB4" i="57"/>
  <c r="AA4" i="57"/>
  <c r="Z4" i="57"/>
  <c r="Y4" i="57"/>
  <c r="X4" i="57"/>
  <c r="W4" i="57"/>
  <c r="V4" i="57"/>
  <c r="U4" i="57"/>
  <c r="T4" i="57"/>
  <c r="S4" i="57"/>
  <c r="R4" i="57"/>
  <c r="Q4" i="57"/>
  <c r="P4" i="57"/>
  <c r="O4" i="57"/>
  <c r="N4" i="57"/>
  <c r="M4" i="57"/>
  <c r="L4" i="57"/>
  <c r="K4" i="57"/>
  <c r="J4" i="57"/>
  <c r="I4" i="57"/>
  <c r="H4" i="57"/>
  <c r="G4" i="57"/>
  <c r="F4" i="57"/>
  <c r="E4" i="57"/>
  <c r="D4" i="57"/>
  <c r="C4" i="57"/>
  <c r="B4" i="57"/>
  <c r="A4" i="57"/>
  <c r="E16" i="53"/>
  <c r="E11" i="53"/>
  <c r="E7" i="53"/>
  <c r="E3" i="53"/>
  <c r="E8" i="52"/>
  <c r="E3" i="52"/>
  <c r="E17" i="51"/>
  <c r="E14" i="51"/>
  <c r="E9" i="51"/>
  <c r="E5" i="51"/>
  <c r="E46" i="49"/>
  <c r="E30" i="49"/>
  <c r="E24" i="49"/>
  <c r="E8" i="49"/>
  <c r="E3" i="49"/>
  <c r="E17" i="48"/>
  <c r="E24" i="46"/>
  <c r="E39" i="45"/>
  <c r="E27" i="45"/>
  <c r="E96" i="44"/>
  <c r="E54" i="44"/>
  <c r="E53" i="44"/>
  <c r="E52" i="44"/>
  <c r="E51" i="44"/>
  <c r="E25" i="44"/>
  <c r="E24" i="44"/>
  <c r="E3" i="44"/>
  <c r="D3" i="44"/>
  <c r="RS4" i="57"/>
  <c r="RR4" i="57"/>
  <c r="RQ4" i="57"/>
  <c r="RP4" i="57"/>
  <c r="RO4" i="57"/>
  <c r="RN4" i="57"/>
  <c r="RM4" i="57"/>
  <c r="RL4" i="57"/>
  <c r="RK4" i="57"/>
  <c r="RJ4" i="57"/>
  <c r="RI4" i="57"/>
  <c r="RH4" i="57"/>
  <c r="RG4" i="57"/>
  <c r="RF4" i="57"/>
  <c r="RD4" i="57"/>
  <c r="RC4" i="57"/>
  <c r="RB4" i="57"/>
  <c r="QZ4" i="57"/>
  <c r="QY4" i="57"/>
  <c r="QX4" i="57"/>
  <c r="QW4" i="57"/>
  <c r="QV4" i="57"/>
  <c r="QT4" i="57"/>
  <c r="QS4" i="57"/>
  <c r="QR4" i="57"/>
  <c r="QQ4" i="57"/>
  <c r="QO4" i="57"/>
  <c r="QN4" i="57"/>
  <c r="QM4" i="57"/>
  <c r="QL4" i="57"/>
  <c r="QK4" i="57"/>
  <c r="QJ4" i="57"/>
  <c r="QI4" i="57"/>
  <c r="QH4" i="57"/>
  <c r="QG4" i="57"/>
  <c r="QF4" i="57"/>
  <c r="QE4" i="57"/>
  <c r="QD4" i="57"/>
  <c r="QC4" i="57"/>
  <c r="QB4" i="57"/>
  <c r="QA4" i="57"/>
  <c r="PY4" i="57"/>
  <c r="PW4" i="57"/>
  <c r="PV4" i="57"/>
  <c r="PU4" i="57"/>
  <c r="PT4" i="57"/>
  <c r="PS4" i="57"/>
  <c r="PR4" i="57"/>
  <c r="PQ4" i="57"/>
  <c r="PP4" i="57"/>
  <c r="PO4" i="57"/>
  <c r="PN4" i="57"/>
  <c r="PM4" i="57"/>
  <c r="PL4" i="57"/>
  <c r="PK4" i="57"/>
  <c r="PJ4" i="57"/>
  <c r="PI4" i="57"/>
  <c r="PH4" i="57"/>
  <c r="PG4" i="57"/>
  <c r="PF4" i="57"/>
  <c r="PE4" i="57"/>
  <c r="PD4" i="57"/>
  <c r="PC4" i="57"/>
  <c r="PB4" i="57"/>
  <c r="PA4" i="57"/>
  <c r="OZ4" i="57"/>
  <c r="OY4" i="57"/>
  <c r="OX4" i="57"/>
  <c r="OW4" i="57"/>
  <c r="OS4" i="57"/>
  <c r="OR4" i="57"/>
  <c r="OQ4" i="57"/>
  <c r="OP4" i="57"/>
  <c r="OO4" i="57"/>
  <c r="ON4" i="57"/>
  <c r="OM4" i="57"/>
  <c r="OL4" i="57"/>
  <c r="OK4" i="57"/>
  <c r="OJ4" i="57"/>
  <c r="OI4" i="57"/>
  <c r="OH4" i="57"/>
  <c r="OG4" i="57"/>
  <c r="OF4" i="57"/>
  <c r="OE4" i="57"/>
  <c r="OD4" i="57"/>
  <c r="OC4" i="57"/>
  <c r="OB4" i="57"/>
  <c r="OA4" i="57"/>
  <c r="NZ4" i="57"/>
  <c r="NY4" i="57"/>
  <c r="NX4" i="57"/>
  <c r="NW4" i="57"/>
  <c r="NV4" i="57"/>
  <c r="NU4" i="57"/>
  <c r="NT4" i="57"/>
  <c r="NS4" i="57"/>
  <c r="NR4" i="57"/>
  <c r="NQ4" i="57"/>
  <c r="NP4" i="57"/>
  <c r="NO4" i="57"/>
  <c r="NN4" i="57"/>
  <c r="NM4" i="57"/>
  <c r="NL4" i="57"/>
  <c r="NK4" i="57"/>
  <c r="NJ4" i="57"/>
  <c r="NI4" i="57"/>
  <c r="NH4" i="57"/>
  <c r="NG4" i="57"/>
  <c r="NF4" i="57"/>
  <c r="NE4" i="57"/>
  <c r="ND4" i="57"/>
  <c r="NC4" i="57"/>
  <c r="NB4" i="57"/>
  <c r="NA4" i="57"/>
  <c r="MZ4" i="57"/>
  <c r="MY4" i="57"/>
  <c r="MX4" i="57"/>
  <c r="MW4" i="57"/>
  <c r="MV4" i="57"/>
  <c r="MU4" i="57"/>
  <c r="MT4" i="57"/>
  <c r="MS4" i="57"/>
  <c r="MR4" i="57"/>
  <c r="MQ4" i="57"/>
  <c r="MP4" i="57"/>
  <c r="MO4" i="57"/>
  <c r="MN4" i="57"/>
  <c r="MM4" i="57"/>
  <c r="ML4" i="57"/>
  <c r="MK4" i="57"/>
  <c r="MJ4" i="57"/>
  <c r="MI4" i="57"/>
  <c r="MH4" i="57"/>
  <c r="MG4" i="57"/>
  <c r="MF4" i="57"/>
  <c r="ME4" i="57"/>
  <c r="MD4" i="57"/>
  <c r="MC4" i="57"/>
  <c r="MB4" i="57"/>
  <c r="MA4" i="57"/>
  <c r="LZ4" i="57"/>
  <c r="LY4" i="57"/>
  <c r="LW4" i="57"/>
  <c r="LV4" i="57"/>
  <c r="LT4" i="57"/>
  <c r="LS4" i="57"/>
  <c r="LQ4" i="57"/>
  <c r="LP4" i="57"/>
  <c r="LO4" i="57"/>
  <c r="LN4" i="57"/>
  <c r="LL4" i="57"/>
  <c r="LK4" i="57"/>
  <c r="LJ4" i="57"/>
  <c r="LI4" i="57"/>
  <c r="LG4" i="57"/>
  <c r="LF4" i="57"/>
  <c r="LE4" i="57"/>
  <c r="LD4" i="57"/>
  <c r="LB4" i="57"/>
  <c r="LA4" i="57"/>
  <c r="KZ4" i="57"/>
  <c r="KY4" i="57"/>
  <c r="KX4" i="57"/>
  <c r="KV4" i="57"/>
  <c r="KU4" i="57"/>
  <c r="KT4" i="57"/>
  <c r="KR4" i="57"/>
  <c r="KQ4" i="57"/>
  <c r="KP4" i="57"/>
  <c r="KN4" i="57"/>
  <c r="KM4" i="57"/>
  <c r="KK4" i="57"/>
  <c r="KJ4" i="57"/>
  <c r="KH4" i="57"/>
  <c r="KG4" i="57"/>
  <c r="KF4" i="57"/>
  <c r="KE4" i="57"/>
  <c r="KC4" i="57"/>
  <c r="KB4" i="57"/>
  <c r="KA4" i="57"/>
  <c r="JZ4" i="57"/>
  <c r="JY4" i="57"/>
  <c r="JX4" i="57"/>
  <c r="JW4" i="57"/>
  <c r="JV4" i="57"/>
  <c r="JU4" i="57"/>
  <c r="JT4" i="57"/>
  <c r="JS4" i="57"/>
  <c r="JR4" i="57"/>
  <c r="JQ4" i="57"/>
  <c r="JP4" i="57"/>
  <c r="JO4" i="57"/>
  <c r="JN4" i="57"/>
  <c r="JM4" i="57"/>
  <c r="JL4" i="57"/>
  <c r="JK4" i="57"/>
  <c r="JJ4" i="57"/>
  <c r="JG4" i="57"/>
  <c r="JF4" i="57"/>
  <c r="JE4" i="57"/>
  <c r="JC4" i="57"/>
  <c r="JB4" i="57"/>
  <c r="IZ4" i="57"/>
  <c r="IY4" i="57"/>
  <c r="IX4" i="57"/>
  <c r="IW4" i="57"/>
  <c r="IV4" i="57"/>
  <c r="IU4" i="57"/>
  <c r="IT4" i="57"/>
  <c r="IS4" i="57"/>
  <c r="IR4" i="57"/>
  <c r="IQ4" i="57"/>
  <c r="IP4" i="57"/>
  <c r="IO4" i="57"/>
  <c r="IN4" i="57"/>
  <c r="IM4" i="57"/>
  <c r="IL4" i="57"/>
  <c r="IK4" i="57"/>
  <c r="IJ4" i="57"/>
  <c r="II4" i="57"/>
  <c r="IH4" i="57"/>
  <c r="IG4" i="57"/>
  <c r="IF4" i="57"/>
  <c r="IE4" i="57"/>
  <c r="ID4" i="57"/>
  <c r="IC4" i="57"/>
  <c r="IB4" i="57"/>
  <c r="IA4" i="57"/>
  <c r="HZ4" i="57"/>
  <c r="HY4" i="57"/>
  <c r="HX4" i="57"/>
  <c r="HW4" i="57"/>
  <c r="HV4" i="57"/>
  <c r="HU4" i="57"/>
  <c r="HT4" i="57"/>
  <c r="HS4" i="57"/>
  <c r="HR4" i="57"/>
  <c r="HQ4" i="57"/>
  <c r="HP4" i="57"/>
  <c r="HO4" i="57"/>
  <c r="HN4" i="57"/>
  <c r="HM4" i="57"/>
  <c r="HL4" i="57"/>
  <c r="HK4" i="57"/>
  <c r="HJ4" i="57"/>
  <c r="HI4" i="57"/>
  <c r="HG4" i="57"/>
  <c r="HF4" i="57"/>
  <c r="HE4" i="57"/>
  <c r="HD4" i="57"/>
  <c r="HC4" i="57"/>
  <c r="HB4" i="57"/>
  <c r="HA4" i="57"/>
  <c r="GZ4" i="57"/>
  <c r="GY4" i="57"/>
  <c r="GX4" i="57"/>
  <c r="GW4" i="57"/>
  <c r="GV4" i="57"/>
  <c r="GU4" i="57"/>
  <c r="GT4" i="57"/>
  <c r="GS4" i="57"/>
  <c r="GR4" i="57"/>
  <c r="GQ4" i="57"/>
  <c r="GP4" i="57"/>
  <c r="GO4" i="57"/>
  <c r="GN4" i="57"/>
  <c r="GM4" i="57"/>
  <c r="GL4" i="57"/>
  <c r="GK4" i="57"/>
  <c r="GJ4" i="57"/>
  <c r="GI4" i="57"/>
  <c r="GH4" i="57"/>
  <c r="GG4" i="57"/>
  <c r="GF4" i="57"/>
  <c r="GE4" i="57"/>
  <c r="GD4" i="57"/>
  <c r="GC4" i="57"/>
  <c r="GB4" i="57"/>
  <c r="GA4" i="57"/>
  <c r="FZ4" i="57"/>
  <c r="FY4" i="57"/>
  <c r="FX4" i="57"/>
  <c r="FW4" i="57"/>
  <c r="FV4" i="57"/>
  <c r="FU4" i="57"/>
  <c r="FT4" i="57"/>
  <c r="FS4" i="57"/>
  <c r="FR4" i="57"/>
  <c r="FQ4" i="57"/>
  <c r="FP4" i="57"/>
  <c r="FO4" i="57"/>
  <c r="FN4" i="57"/>
  <c r="FM4" i="57"/>
  <c r="FL4" i="57"/>
  <c r="FK4" i="57"/>
  <c r="FJ4" i="57"/>
  <c r="FI4" i="57"/>
  <c r="FH4" i="57"/>
  <c r="FG4" i="57"/>
  <c r="FF4" i="57"/>
  <c r="FE4" i="57"/>
  <c r="FD4" i="57"/>
  <c r="FC4" i="57"/>
  <c r="FB4" i="57"/>
  <c r="FA4" i="57"/>
  <c r="EY4" i="57"/>
  <c r="EX4" i="57"/>
  <c r="EW4" i="57"/>
  <c r="EV4" i="57"/>
  <c r="EU4" i="57"/>
  <c r="ET4" i="57"/>
  <c r="ES4" i="57"/>
  <c r="ER4" i="57"/>
  <c r="EQ4" i="57"/>
  <c r="EP4" i="57"/>
  <c r="EO4" i="57"/>
  <c r="EN4" i="57"/>
  <c r="EM4" i="57"/>
  <c r="EL4" i="57"/>
  <c r="EK4" i="57"/>
  <c r="EJ4" i="57"/>
  <c r="EI4" i="57"/>
  <c r="EH4" i="57"/>
  <c r="EG4" i="57"/>
  <c r="EF4" i="57"/>
  <c r="EE4" i="57"/>
  <c r="ED4" i="57"/>
  <c r="EC4" i="57"/>
  <c r="EB4" i="57"/>
  <c r="EA4" i="57"/>
  <c r="DZ4" i="57"/>
  <c r="DY4" i="57"/>
  <c r="DX4" i="57"/>
  <c r="DW4" i="57"/>
  <c r="DV4" i="57"/>
  <c r="DU4" i="57"/>
  <c r="DT4" i="57"/>
  <c r="DS4" i="57"/>
  <c r="DR4" i="57"/>
  <c r="DQ4" i="57"/>
  <c r="DP4" i="57"/>
  <c r="DO4" i="57"/>
  <c r="DN4" i="57"/>
  <c r="DM4" i="57"/>
  <c r="DL4" i="57"/>
  <c r="DK4" i="57"/>
  <c r="DG4" i="57"/>
  <c r="DF4" i="57"/>
  <c r="DE4" i="57"/>
  <c r="DD4" i="57"/>
  <c r="DC4" i="57"/>
  <c r="DB4" i="57"/>
  <c r="DA4" i="57"/>
  <c r="CZ4" i="57"/>
  <c r="CY4" i="57"/>
  <c r="CX4" i="57"/>
  <c r="CW4" i="57"/>
  <c r="CV4" i="57"/>
  <c r="CU4" i="57"/>
  <c r="CT4" i="57"/>
  <c r="CS4" i="57"/>
  <c r="CR4" i="57"/>
  <c r="CQ4" i="57"/>
  <c r="CP4" i="57"/>
  <c r="CO4" i="57"/>
  <c r="CN4" i="57"/>
  <c r="CM4" i="57"/>
  <c r="CL4" i="57"/>
  <c r="CK4" i="57"/>
  <c r="CJ4" i="57"/>
  <c r="CI4" i="57"/>
  <c r="CH4" i="57"/>
  <c r="CG4" i="57"/>
  <c r="CE4" i="57"/>
  <c r="CD4" i="57"/>
  <c r="CC4" i="57"/>
  <c r="CB4" i="57"/>
  <c r="CA4" i="57"/>
  <c r="BZ4" i="57"/>
  <c r="BY4" i="57"/>
  <c r="BX4" i="57"/>
  <c r="BW4" i="57"/>
  <c r="BU4" i="57"/>
  <c r="BT4" i="57"/>
  <c r="BS4" i="57"/>
  <c r="BR4" i="57"/>
  <c r="BQ4" i="57"/>
  <c r="BP4" i="57"/>
  <c r="BO4" i="57"/>
  <c r="BN4" i="57"/>
  <c r="BL4" i="57"/>
  <c r="C16" i="54" l="1"/>
  <c r="C15" i="54"/>
  <c r="C6" i="54"/>
  <c r="G16" i="53"/>
  <c r="G69" i="49"/>
  <c r="G63" i="49"/>
  <c r="G42" i="49"/>
  <c r="G36" i="49"/>
  <c r="G30" i="49"/>
  <c r="G24" i="49"/>
  <c r="G17" i="49"/>
  <c r="G8" i="49"/>
  <c r="G60" i="45"/>
  <c r="G58" i="45"/>
  <c r="G48" i="45"/>
  <c r="G39" i="45"/>
  <c r="G33" i="45"/>
  <c r="G31" i="45"/>
  <c r="G27" i="45"/>
  <c r="G25" i="44"/>
  <c r="H60" i="38"/>
  <c r="H61" i="38"/>
  <c r="H40" i="38"/>
  <c r="H46" i="38"/>
  <c r="H47" i="38"/>
  <c r="H48" i="38"/>
  <c r="H53" i="38"/>
  <c r="H54" i="38"/>
  <c r="H55" i="38"/>
  <c r="H56" i="38"/>
  <c r="H57" i="38"/>
  <c r="H58" i="38"/>
  <c r="H59" i="38"/>
  <c r="E18" i="53" l="1"/>
  <c r="D18" i="53"/>
  <c r="G18" i="53" s="1"/>
  <c r="D16" i="53"/>
  <c r="D11" i="53"/>
  <c r="D7" i="53"/>
  <c r="RE4" i="57" s="1"/>
  <c r="D3" i="53"/>
  <c r="RA4" i="57" s="1"/>
  <c r="D8" i="52"/>
  <c r="QU4" i="57" s="1"/>
  <c r="D3" i="52"/>
  <c r="QP4" i="57" s="1"/>
  <c r="D17" i="51"/>
  <c r="D14" i="51"/>
  <c r="D9" i="51"/>
  <c r="D5" i="51"/>
  <c r="PZ4" i="57" s="1"/>
  <c r="D14" i="44"/>
  <c r="BV4" i="57" s="1"/>
  <c r="E3" i="51"/>
  <c r="D3" i="51"/>
  <c r="PX4" i="57" s="1"/>
  <c r="E5" i="50"/>
  <c r="D5" i="50"/>
  <c r="D4" i="50"/>
  <c r="E4" i="50"/>
  <c r="E3" i="50"/>
  <c r="D3" i="50"/>
  <c r="E75" i="49"/>
  <c r="D75" i="49"/>
  <c r="G75" i="49" s="1"/>
  <c r="E72" i="49"/>
  <c r="D72" i="49"/>
  <c r="G72" i="49" s="1"/>
  <c r="E69" i="49"/>
  <c r="D69" i="49"/>
  <c r="E63" i="49"/>
  <c r="D63" i="49"/>
  <c r="E47" i="49"/>
  <c r="D47" i="49"/>
  <c r="G47" i="49" s="1"/>
  <c r="D46" i="49"/>
  <c r="G46" i="49" s="1"/>
  <c r="E42" i="49"/>
  <c r="D42" i="49"/>
  <c r="E36" i="49"/>
  <c r="D36" i="49"/>
  <c r="D30" i="49"/>
  <c r="D24" i="49"/>
  <c r="E17" i="49"/>
  <c r="D17" i="49"/>
  <c r="D8" i="49"/>
  <c r="D3" i="49"/>
  <c r="E35" i="48"/>
  <c r="D35" i="48"/>
  <c r="E32" i="48"/>
  <c r="D32" i="48"/>
  <c r="E27" i="48"/>
  <c r="D27" i="48"/>
  <c r="E22" i="48"/>
  <c r="D22" i="48"/>
  <c r="D17" i="48"/>
  <c r="E11" i="48"/>
  <c r="D11" i="48"/>
  <c r="E7" i="48"/>
  <c r="D7" i="48"/>
  <c r="E3" i="48"/>
  <c r="D3" i="48"/>
  <c r="E37" i="47"/>
  <c r="D37" i="47"/>
  <c r="E29" i="47"/>
  <c r="D29" i="47"/>
  <c r="E34" i="47"/>
  <c r="D34" i="47"/>
  <c r="E8" i="47"/>
  <c r="D8" i="47"/>
  <c r="E7" i="47"/>
  <c r="D7" i="47"/>
  <c r="E3" i="47"/>
  <c r="D3" i="47"/>
  <c r="D32" i="46"/>
  <c r="D29" i="46"/>
  <c r="G29" i="46" s="1"/>
  <c r="E32" i="46"/>
  <c r="E29" i="46"/>
  <c r="D24" i="46"/>
  <c r="G24" i="46" s="1"/>
  <c r="E8" i="46"/>
  <c r="D8" i="46"/>
  <c r="G8" i="46" s="1"/>
  <c r="E7" i="46"/>
  <c r="D7" i="46"/>
  <c r="G7" i="46" s="1"/>
  <c r="E3" i="46"/>
  <c r="D3" i="46"/>
  <c r="G3" i="46" s="1"/>
  <c r="E64" i="45"/>
  <c r="D64" i="45"/>
  <c r="G64" i="45" s="1"/>
  <c r="E60" i="45"/>
  <c r="D60" i="45"/>
  <c r="E58" i="45"/>
  <c r="D58" i="45"/>
  <c r="D55" i="45"/>
  <c r="E55" i="45"/>
  <c r="E48" i="45"/>
  <c r="D48" i="45"/>
  <c r="D39" i="45"/>
  <c r="E33" i="45"/>
  <c r="D33" i="45"/>
  <c r="D31" i="45"/>
  <c r="E31" i="45"/>
  <c r="D27" i="45"/>
  <c r="E23" i="45"/>
  <c r="D23" i="45"/>
  <c r="D19" i="45"/>
  <c r="D12" i="45"/>
  <c r="E3" i="45"/>
  <c r="D3" i="45"/>
  <c r="D54" i="44"/>
  <c r="D53" i="44"/>
  <c r="D52" i="44"/>
  <c r="D51" i="44"/>
  <c r="D25" i="44"/>
  <c r="D24" i="44"/>
  <c r="CF4" i="57" s="1"/>
  <c r="E14" i="44"/>
  <c r="G4" i="50" l="1"/>
  <c r="OU4" i="57"/>
  <c r="G5" i="50"/>
  <c r="OV4" i="57"/>
  <c r="G3" i="50"/>
  <c r="OT4" i="57"/>
  <c r="LX4" i="57"/>
  <c r="G3" i="49"/>
  <c r="D79" i="49" s="1"/>
  <c r="C10" i="14" s="1"/>
  <c r="G22" i="48"/>
  <c r="LH4" i="57"/>
  <c r="G17" i="48"/>
  <c r="LC4" i="57"/>
  <c r="KW4" i="57"/>
  <c r="G11" i="48"/>
  <c r="KS4" i="57"/>
  <c r="G7" i="48"/>
  <c r="LM4" i="57"/>
  <c r="G27" i="48"/>
  <c r="G32" i="48"/>
  <c r="LR4" i="57"/>
  <c r="G35" i="48"/>
  <c r="LU4" i="57"/>
  <c r="G3" i="48"/>
  <c r="KO4" i="57"/>
  <c r="KD4" i="57"/>
  <c r="G29" i="47"/>
  <c r="JA4" i="57"/>
  <c r="G32" i="46"/>
  <c r="D38" i="46" s="1"/>
  <c r="D7" i="14" s="1"/>
  <c r="JD4" i="57"/>
  <c r="G3" i="47"/>
  <c r="JH4" i="57"/>
  <c r="G7" i="47"/>
  <c r="JI4" i="57"/>
  <c r="G8" i="47"/>
  <c r="KI4" i="57"/>
  <c r="G34" i="47"/>
  <c r="KL4" i="57"/>
  <c r="G37" i="47"/>
  <c r="HH4" i="57"/>
  <c r="G55" i="45"/>
  <c r="DJ4" i="57"/>
  <c r="G54" i="44"/>
  <c r="DI4" i="57"/>
  <c r="G53" i="44"/>
  <c r="DH4" i="57"/>
  <c r="G52" i="44"/>
  <c r="C72" i="38" a="1"/>
  <c r="C72" i="38" s="1"/>
  <c r="C70" i="38" a="1"/>
  <c r="C70" i="38" s="1"/>
  <c r="C65" i="38" a="1"/>
  <c r="C65" i="38" s="1"/>
  <c r="C62" i="38" a="1"/>
  <c r="C49" i="38" a="1"/>
  <c r="C41" i="38" a="1"/>
  <c r="H45" i="38" s="1"/>
  <c r="C35" i="38" a="1"/>
  <c r="C29" i="38" a="1"/>
  <c r="C29" i="38" s="1"/>
  <c r="C16" i="38" a="1"/>
  <c r="C16" i="38" s="1"/>
  <c r="C25" i="54"/>
  <c r="C24" i="54"/>
  <c r="C23" i="54"/>
  <c r="C19" i="54"/>
  <c r="C18" i="54"/>
  <c r="C17" i="54"/>
  <c r="C14" i="54"/>
  <c r="C13" i="54"/>
  <c r="C12" i="54"/>
  <c r="C11" i="54"/>
  <c r="C10" i="54"/>
  <c r="C5" i="54"/>
  <c r="C4" i="54"/>
  <c r="C3" i="54"/>
  <c r="G11" i="53"/>
  <c r="G7" i="53"/>
  <c r="G3" i="53"/>
  <c r="G8" i="52"/>
  <c r="G3" i="52"/>
  <c r="G17" i="51"/>
  <c r="G14" i="51"/>
  <c r="G9" i="51"/>
  <c r="G5" i="51"/>
  <c r="G3" i="51"/>
  <c r="G23" i="45"/>
  <c r="G19" i="45"/>
  <c r="E19" i="45"/>
  <c r="G12" i="45"/>
  <c r="E12" i="45"/>
  <c r="G3" i="45"/>
  <c r="D96" i="44"/>
  <c r="EZ4" i="57" s="1"/>
  <c r="G51" i="44"/>
  <c r="G24" i="44"/>
  <c r="G14" i="44"/>
  <c r="E12" i="44"/>
  <c r="D12" i="44"/>
  <c r="G12" i="44" s="1"/>
  <c r="E10" i="44"/>
  <c r="D10" i="44"/>
  <c r="G10" i="44" s="1"/>
  <c r="E8" i="44"/>
  <c r="D8" i="44"/>
  <c r="G8" i="44" s="1"/>
  <c r="E5" i="44"/>
  <c r="D5" i="44"/>
  <c r="E2" i="43"/>
  <c r="D37" i="50" l="1"/>
  <c r="E11" i="14" s="1"/>
  <c r="D35" i="50"/>
  <c r="C11" i="14" s="1"/>
  <c r="D36" i="50"/>
  <c r="D11" i="14" s="1"/>
  <c r="D80" i="49"/>
  <c r="D10" i="14" s="1"/>
  <c r="D81" i="49"/>
  <c r="E10" i="14" s="1"/>
  <c r="D40" i="48"/>
  <c r="C9" i="14" s="1"/>
  <c r="D41" i="48"/>
  <c r="D9" i="14" s="1"/>
  <c r="D42" i="48"/>
  <c r="E9" i="14" s="1"/>
  <c r="D37" i="46"/>
  <c r="C7" i="14" s="1"/>
  <c r="D39" i="46"/>
  <c r="E7" i="14" s="1"/>
  <c r="G5" i="44"/>
  <c r="BM4" i="57"/>
  <c r="D44" i="47"/>
  <c r="E8" i="14" s="1"/>
  <c r="D42" i="47"/>
  <c r="C8" i="14" s="1"/>
  <c r="D43" i="47"/>
  <c r="D8" i="14" s="1"/>
  <c r="D24" i="53"/>
  <c r="C14" i="14" s="1"/>
  <c r="D25" i="53"/>
  <c r="D14" i="14" s="1"/>
  <c r="D26" i="53"/>
  <c r="E14" i="14" s="1"/>
  <c r="D23" i="51"/>
  <c r="C12" i="14" s="1"/>
  <c r="D25" i="51"/>
  <c r="E12" i="14" s="1"/>
  <c r="D24" i="51"/>
  <c r="D12" i="14" s="1"/>
  <c r="C62" i="38"/>
  <c r="H62" i="38"/>
  <c r="H63" i="38"/>
  <c r="H64" i="38"/>
  <c r="C41" i="38"/>
  <c r="H41" i="38"/>
  <c r="H42" i="38"/>
  <c r="H43" i="38"/>
  <c r="H44" i="38"/>
  <c r="C49" i="38"/>
  <c r="H49" i="38"/>
  <c r="H50" i="38"/>
  <c r="H52" i="38"/>
  <c r="H51" i="38"/>
  <c r="C35" i="38"/>
  <c r="H35" i="38"/>
  <c r="H36" i="38"/>
  <c r="H37" i="38"/>
  <c r="H38" i="38"/>
  <c r="H39" i="38"/>
  <c r="G96" i="44"/>
  <c r="D74" i="45"/>
  <c r="E6" i="14" s="1"/>
  <c r="D18" i="52"/>
  <c r="E13" i="14" s="1"/>
  <c r="D17" i="52"/>
  <c r="D13" i="14" s="1"/>
  <c r="D16" i="52"/>
  <c r="C13" i="14" s="1"/>
  <c r="D72" i="45"/>
  <c r="C6" i="14" s="1"/>
  <c r="D73" i="45"/>
  <c r="D6" i="14" s="1"/>
  <c r="C3" i="38" l="1" a="1"/>
  <c r="C3" i="38" s="1"/>
  <c r="BK4" i="57"/>
  <c r="G3" i="44"/>
  <c r="GU3" i="39" a="1"/>
  <c r="GU3" i="39" s="1"/>
  <c r="GM3" i="39" a="1"/>
  <c r="GM3" i="39" s="1"/>
  <c r="GI3" i="39" a="1"/>
  <c r="GI3" i="39" s="1"/>
  <c r="GE3" i="39" a="1"/>
  <c r="GE3" i="39" s="1"/>
  <c r="FZ3" i="39" a="1"/>
  <c r="FZ3" i="39" s="1"/>
  <c r="FN3" i="39" a="1"/>
  <c r="FN3" i="39" s="1"/>
  <c r="IM3" i="39" a="1"/>
  <c r="IM3" i="39" s="1"/>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s="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JD3" i="39" a="1"/>
  <c r="JD3" i="39" s="1"/>
  <c r="H13" i="38"/>
  <c r="H14" i="38"/>
  <c r="H15" i="38"/>
  <c r="H9" i="38"/>
  <c r="H10" i="38"/>
  <c r="CN3" i="39" a="1"/>
  <c r="CN3" i="39" s="1"/>
  <c r="CJ3" i="39" a="1"/>
  <c r="CJ3" i="39" s="1"/>
  <c r="CG3" i="39" a="1"/>
  <c r="CG3" i="39" s="1"/>
  <c r="LM3" i="39" a="1"/>
  <c r="LM3" i="39" s="1"/>
  <c r="LI3" i="39" a="1"/>
  <c r="LI3" i="39" s="1"/>
  <c r="LE3" i="39" a="1"/>
  <c r="LE3" i="39" s="1"/>
  <c r="LA3" i="39" a="1"/>
  <c r="LA3" i="39" s="1"/>
  <c r="KW3" i="39" a="1"/>
  <c r="KW3" i="39" s="1"/>
  <c r="KS3" i="39" a="1"/>
  <c r="KS3" i="39" s="1"/>
  <c r="KO3" i="39" a="1"/>
  <c r="KO3" i="39" s="1"/>
  <c r="KK3" i="39" a="1"/>
  <c r="KK3" i="39" s="1"/>
  <c r="KG3" i="39" a="1"/>
  <c r="KG3" i="39" s="1"/>
  <c r="KC3" i="39" a="1"/>
  <c r="KC3" i="39" s="1"/>
  <c r="JY3" i="39" a="1"/>
  <c r="JY3" i="39" s="1"/>
  <c r="JU3" i="39" a="1"/>
  <c r="JU3" i="39" s="1"/>
  <c r="IC3" i="39" a="1"/>
  <c r="IC3" i="39" s="1"/>
  <c r="HY3" i="39" a="1"/>
  <c r="HY3" i="39" s="1"/>
  <c r="HU3" i="39" a="1"/>
  <c r="HU3" i="39" s="1"/>
  <c r="CZ3" i="39" a="1"/>
  <c r="CZ3" i="39" s="1"/>
  <c r="CV3" i="39" a="1"/>
  <c r="CV3" i="39" s="1"/>
  <c r="CR3" i="39" a="1"/>
  <c r="CR3" i="39" s="1"/>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F18" i="1"/>
  <c r="AH3" i="39"/>
  <c r="D18" i="1"/>
  <c r="AG3" i="39"/>
  <c r="BO3" i="39"/>
  <c r="H76" i="38"/>
  <c r="H75" i="38"/>
  <c r="H74" i="38"/>
  <c r="H12" i="38"/>
  <c r="H11" i="38"/>
  <c r="H8" i="38"/>
  <c r="BN3" i="39"/>
  <c r="BR3" i="39"/>
  <c r="IY3" i="39" a="1"/>
  <c r="IY3" i="39" s="1"/>
  <c r="BS3" i="39"/>
  <c r="IH3" i="39" a="1"/>
  <c r="IH3" i="39" s="1"/>
  <c r="H71" i="38"/>
  <c r="H27" i="38"/>
  <c r="H28" i="38"/>
  <c r="H25" i="38"/>
  <c r="H26" i="38"/>
  <c r="H23" i="38"/>
  <c r="H24" i="38"/>
  <c r="H21" i="38"/>
  <c r="H22" i="38"/>
  <c r="H19" i="38"/>
  <c r="H20" i="38"/>
  <c r="H17" i="38"/>
  <c r="H18" i="38"/>
  <c r="H16" i="38"/>
  <c r="H69" i="38"/>
  <c r="H65" i="38"/>
  <c r="H66" i="38"/>
  <c r="H67" i="38"/>
  <c r="H68" i="38"/>
  <c r="H70" i="38"/>
  <c r="F14" i="14"/>
  <c r="H34" i="38"/>
  <c r="DH3" i="39" a="1"/>
  <c r="DH3" i="39" s="1"/>
  <c r="H30" i="38"/>
  <c r="H31" i="38"/>
  <c r="H29" i="38"/>
  <c r="DD3" i="39" a="1"/>
  <c r="DD3" i="39" s="1"/>
  <c r="D167" i="2" a="1"/>
  <c r="D167" i="2"/>
  <c r="E167" i="2"/>
  <c r="H72" i="38"/>
  <c r="H73" i="38"/>
  <c r="F11" i="14"/>
  <c r="H4" i="38" l="1"/>
  <c r="H3" i="38"/>
  <c r="A3" i="32" s="1" a="1"/>
  <c r="H5" i="38"/>
  <c r="H7" i="38"/>
  <c r="H6" i="38"/>
  <c r="D107" i="44"/>
  <c r="E5" i="14" s="1"/>
  <c r="D106" i="44"/>
  <c r="D5" i="14" s="1"/>
  <c r="D105" i="44"/>
  <c r="C5" i="14" s="1"/>
  <c r="GZ3" i="39" a="1"/>
  <c r="GZ3" i="39" s="1"/>
  <c r="HD3" i="39" a="1"/>
  <c r="HD3" i="39" s="1"/>
  <c r="JL3" i="39" a="1"/>
  <c r="JL3" i="39" s="1"/>
  <c r="JH3" i="39" a="1"/>
  <c r="JH3" i="39" s="1"/>
  <c r="JP3" i="39" a="1"/>
  <c r="JP3" i="39" s="1"/>
  <c r="IU3" i="39" a="1"/>
  <c r="IU3" i="39" s="1"/>
  <c r="IQ3" i="39" a="1"/>
  <c r="IQ3" i="39" s="1"/>
  <c r="EW3" i="39" a="1"/>
  <c r="EW3" i="39" s="1"/>
  <c r="FA3" i="39" a="1"/>
  <c r="FA3" i="39" s="1"/>
  <c r="FE3" i="39" a="1"/>
  <c r="FE3" i="39" s="1"/>
  <c r="FI3" i="39" a="1"/>
  <c r="FI3" i="39" s="1"/>
  <c r="EC3" i="39" a="1"/>
  <c r="EC3" i="39" s="1"/>
  <c r="EG3" i="39" a="1"/>
  <c r="EG3" i="39" s="1"/>
  <c r="HQ3" i="39" a="1"/>
  <c r="HQ3" i="39" s="1"/>
  <c r="HM3" i="39" a="1"/>
  <c r="HM3" i="39" s="1"/>
  <c r="HH3" i="39" a="1"/>
  <c r="HH3" i="39" s="1"/>
  <c r="F9" i="14"/>
  <c r="GQ3" i="39" a="1"/>
  <c r="GQ3" i="39" s="1"/>
  <c r="DQ3" i="39" a="1"/>
  <c r="DQ3" i="39" s="1"/>
  <c r="FV3" i="39" a="1"/>
  <c r="FV3" i="39" s="1"/>
  <c r="FR3" i="39" a="1"/>
  <c r="FR3" i="39" s="1"/>
  <c r="EK3" i="39" a="1"/>
  <c r="EK3" i="39" s="1"/>
  <c r="EO3" i="39" a="1"/>
  <c r="EO3" i="39" s="1"/>
  <c r="DM3" i="39" a="1"/>
  <c r="DM3" i="39" s="1"/>
  <c r="DU3" i="39" a="1"/>
  <c r="DU3" i="39" s="1"/>
  <c r="DY3" i="39" a="1"/>
  <c r="DY3" i="39" s="1"/>
  <c r="ES3" i="39" a="1"/>
  <c r="ES3" i="39" s="1"/>
  <c r="F5" i="14" l="1"/>
  <c r="B33" i="40"/>
  <c r="C33" i="40"/>
  <c r="D33" i="40"/>
  <c r="B30" i="40"/>
  <c r="C30" i="40"/>
  <c r="D30" i="40"/>
  <c r="B31" i="40"/>
  <c r="C31" i="40"/>
  <c r="D31" i="40"/>
  <c r="B32" i="40"/>
  <c r="C32" i="40"/>
  <c r="D32" i="40"/>
  <c r="B29" i="40"/>
  <c r="C29" i="40"/>
  <c r="D29" i="40"/>
  <c r="B28" i="40"/>
  <c r="C28" i="40"/>
  <c r="D28" i="40"/>
  <c r="B27" i="40"/>
  <c r="C27" i="40"/>
  <c r="D27" i="40"/>
  <c r="D24" i="40"/>
  <c r="B24" i="40"/>
  <c r="C24" i="40"/>
  <c r="B25" i="40"/>
  <c r="D26" i="40"/>
  <c r="C25" i="40"/>
  <c r="D25" i="40"/>
  <c r="B26" i="40"/>
  <c r="C26" i="40"/>
  <c r="B21" i="40"/>
  <c r="B22" i="40"/>
  <c r="B23" i="40"/>
  <c r="B19" i="40"/>
  <c r="B20" i="40"/>
  <c r="D19" i="40"/>
  <c r="D20" i="40"/>
  <c r="C21" i="40"/>
  <c r="D21" i="40"/>
  <c r="D22" i="40"/>
  <c r="D23" i="40"/>
  <c r="C19" i="40"/>
  <c r="C20" i="40"/>
  <c r="C22" i="40"/>
  <c r="C23" i="40"/>
  <c r="B18" i="40"/>
  <c r="C18" i="40"/>
  <c r="D18" i="40"/>
  <c r="C16" i="40"/>
  <c r="B17" i="40"/>
  <c r="C17" i="40"/>
  <c r="D14" i="40"/>
  <c r="C15" i="40"/>
  <c r="D15" i="40"/>
  <c r="D16" i="40"/>
  <c r="D17" i="40"/>
  <c r="B14" i="40"/>
  <c r="B15" i="40"/>
  <c r="B16" i="40"/>
  <c r="C14" i="40"/>
  <c r="D13" i="40"/>
  <c r="C13" i="40"/>
  <c r="B13" i="40"/>
  <c r="C12" i="40"/>
  <c r="B12" i="40"/>
  <c r="D12" i="40"/>
  <c r="D10" i="40"/>
  <c r="D11" i="40"/>
  <c r="B9" i="40"/>
  <c r="C9" i="40"/>
  <c r="C10" i="40"/>
  <c r="C11" i="40"/>
  <c r="B10" i="40"/>
  <c r="D9" i="40"/>
  <c r="D8" i="40"/>
  <c r="C8" i="40"/>
  <c r="B11" i="40"/>
  <c r="B8" i="40"/>
  <c r="B7" i="40"/>
  <c r="D7" i="40"/>
  <c r="C7" i="40"/>
  <c r="B6" i="40"/>
  <c r="D6" i="40"/>
  <c r="C6" i="40"/>
  <c r="B5" i="40"/>
  <c r="C5" i="40"/>
  <c r="D5" i="40"/>
  <c r="A3" i="32"/>
  <c r="C4" i="40"/>
  <c r="D4" i="40"/>
  <c r="B4" i="40"/>
  <c r="F12" i="14"/>
  <c r="F10" i="14"/>
  <c r="F13" i="14" l="1"/>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<sst xmlns="http://schemas.openxmlformats.org/spreadsheetml/2006/main" count="5489" uniqueCount="2813">
  <si>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</si>
  <si>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</si>
  <si>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</si>
  <si>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</si>
  <si>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</si>
  <si>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</si>
  <si>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</si>
  <si>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</si>
  <si>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</si>
  <si>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</si>
  <si>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</si>
  <si>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</si>
  <si>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</si>
  <si>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</si>
  <si>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</si>
  <si>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</si>
  <si>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</si>
  <si>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</si>
  <si>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</si>
  <si>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</si>
  <si>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</si>
  <si>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</si>
  <si>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</si>
  <si>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</si>
  <si>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</si>
  <si>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</si>
  <si>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</si>
  <si>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</si>
  <si>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</si>
  <si>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</si>
  <si>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</si>
  <si>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</si>
  <si>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</si>
  <si>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</si>
  <si>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</si>
  <si>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</si>
  <si>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</si>
  <si>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</si>
  <si>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</si>
  <si>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</si>
  <si>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</si>
  <si>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</si>
  <si>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</si>
  <si>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</si>
  <si>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</si>
  <si>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</si>
  <si>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</si>
  <si>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</si>
  <si>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</si>
  <si>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</si>
  <si>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</si>
  <si>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</si>
  <si>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</si>
  <si>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</si>
  <si>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</si>
  <si>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</si>
  <si>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</si>
  <si>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</si>
  <si>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</si>
  <si>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</si>
  <si>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</si>
  <si>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</si>
  <si>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</si>
  <si>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</si>
  <si>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</si>
  <si>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</si>
  <si>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</si>
  <si>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</si>
  <si>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</si>
  <si>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</si>
  <si>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</si>
  <si>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</si>
  <si>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</si>
  <si>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</si>
  <si>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</si>
  <si>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</si>
  <si>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</si>
  <si>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</si>
  <si>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</si>
  <si>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</si>
  <si>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</si>
  <si>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</si>
  <si>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</si>
  <si>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</si>
  <si>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</si>
  <si>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</si>
  <si>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</si>
  <si>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</si>
  <si>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</si>
  <si>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</si>
  <si>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</si>
  <si>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</si>
  <si>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</si>
  <si>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</si>
  <si>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</si>
  <si>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</si>
  <si>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</si>
  <si>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</si>
  <si>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</si>
  <si>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</si>
  <si>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</si>
  <si>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</si>
  <si>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</si>
  <si>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</si>
  <si>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</si>
  <si>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</si>
  <si>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</si>
  <si>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</si>
  <si>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</si>
  <si>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</si>
  <si>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</si>
  <si>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</si>
  <si>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</si>
  <si>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</si>
  <si>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</si>
  <si>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</si>
  <si>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</si>
  <si>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</si>
  <si>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</si>
  <si>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</si>
  <si>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</si>
  <si>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</si>
  <si>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</si>
  <si>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</si>
  <si>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</si>
  <si>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</si>
  <si>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</si>
  <si>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</si>
  <si>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</si>
  <si>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</si>
  <si>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</si>
  <si>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</si>
  <si>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</si>
  <si>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</si>
  <si>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</si>
  <si>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</si>
  <si>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</si>
  <si>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</si>
  <si>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</si>
  <si>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</si>
  <si>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</si>
  <si>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</si>
  <si>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</si>
  <si>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</si>
  <si>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</si>
  <si>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</si>
  <si>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</si>
  <si>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</si>
  <si>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</si>
  <si>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</si>
  <si>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</si>
  <si>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</si>
  <si>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</si>
  <si>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</si>
  <si>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</si>
  <si>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</si>
  <si>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</si>
  <si>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</si>
  <si>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</si>
  <si>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</si>
  <si>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</si>
  <si>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</si>
  <si>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</si>
  <si>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</si>
  <si>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</si>
  <si>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</si>
  <si>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</si>
  <si>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</si>
  <si>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</si>
  <si>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</si>
  <si>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</si>
  <si>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</si>
  <si>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</si>
  <si>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</si>
  <si>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</si>
  <si>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</si>
  <si>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</si>
  <si>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</si>
  <si>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</si>
  <si>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</si>
  <si>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</si>
  <si>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</si>
  <si>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</si>
  <si>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</si>
  <si>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</si>
  <si>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</si>
  <si>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</si>
  <si>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</si>
  <si>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</si>
  <si>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</si>
  <si>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</si>
  <si>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</si>
  <si>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</si>
  <si>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</si>
  <si>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</si>
  <si>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</si>
  <si>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</si>
  <si>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</si>
  <si>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</si>
  <si>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</si>
  <si>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</si>
  <si>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</si>
  <si>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</si>
  <si>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</si>
  <si>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</si>
  <si>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</si>
  <si>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</si>
  <si>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</si>
  <si>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</si>
  <si>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</si>
  <si>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</si>
  <si>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</si>
  <si>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</si>
  <si>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</si>
  <si>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</si>
  <si>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</si>
  <si>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</si>
  <si>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</si>
  <si>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</si>
  <si>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</si>
  <si>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</si>
  <si>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</si>
  <si>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</si>
  <si>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</si>
  <si>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</si>
  <si>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</si>
  <si>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</si>
  <si>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</si>
  <si>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</si>
  <si>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</si>
  <si>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</si>
  <si>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</si>
  <si>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</si>
  <si>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</si>
  <si>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</si>
  <si>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</si>
  <si>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</si>
  <si>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</si>
  <si>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</si>
  <si>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</si>
  <si>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</si>
  <si>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</si>
  <si>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</si>
  <si>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</si>
  <si>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</si>
  <si>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</si>
  <si>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</si>
  <si>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</si>
  <si>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</si>
  <si>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</si>
  <si>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</si>
  <si>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</si>
  <si>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</si>
  <si>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</si>
  <si>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</si>
  <si>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</si>
  <si>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</si>
  <si>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</si>
  <si>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</si>
  <si>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</si>
  <si>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</si>
  <si>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</si>
  <si>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</si>
  <si>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</si>
  <si>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</si>
  <si>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</si>
  <si>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</si>
  <si>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</si>
  <si>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</si>
  <si>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</si>
  <si>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</si>
  <si>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</si>
  <si>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</si>
  <si>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</si>
  <si>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</si>
  <si>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</si>
  <si>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</si>
  <si>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</si>
  <si>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</si>
  <si>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</si>
  <si>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</si>
  <si>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</si>
  <si>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</si>
  <si>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</si>
  <si>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</si>
  <si>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</si>
  <si>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</si>
  <si>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</si>
  <si>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</si>
  <si>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</si>
  <si>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</si>
  <si>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</si>
  <si>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</si>
  <si>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</si>
  <si>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</si>
  <si>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</si>
  <si>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</si>
  <si>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</si>
  <si>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</si>
  <si>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</si>
  <si>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</si>
  <si>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</si>
  <si>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</si>
  <si>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</si>
  <si>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</si>
  <si>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</si>
  <si>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</si>
  <si>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</si>
  <si>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</si>
  <si>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</si>
  <si>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</si>
  <si>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</si>
  <si>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</si>
  <si>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</si>
  <si>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</si>
  <si>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</si>
  <si>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</si>
  <si>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</si>
  <si>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</si>
  <si>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</si>
  <si>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</si>
  <si>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</si>
  <si>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</si>
  <si>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</si>
  <si>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</si>
  <si>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</si>
  <si>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</si>
  <si>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</si>
  <si>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</si>
  <si>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</si>
  <si>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</si>
  <si>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</si>
  <si>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</si>
  <si>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</si>
  <si>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</si>
  <si>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</si>
  <si>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</si>
  <si>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</si>
  <si>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</si>
  <si>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</si>
  <si>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</si>
  <si>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</si>
  <si>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</si>
  <si>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</si>
  <si>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</si>
  <si>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</si>
  <si>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</si>
  <si>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</si>
  <si>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</si>
  <si>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</si>
  <si>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</si>
  <si>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</si>
  <si>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</si>
  <si>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</si>
  <si>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</si>
  <si>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</si>
  <si>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</si>
  <si>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</si>
  <si>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</si>
  <si>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</si>
  <si>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</si>
  <si>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</si>
  <si>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</si>
  <si>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</si>
  <si>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</si>
  <si>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</si>
  <si>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</si>
  <si>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</si>
  <si>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</si>
  <si>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</si>
  <si>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</si>
  <si>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</si>
  <si>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</si>
  <si>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</si>
  <si>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</si>
  <si>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</si>
  <si>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</si>
  <si>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</si>
  <si>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</si>
  <si>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</si>
  <si>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</si>
  <si>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</si>
  <si>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</si>
  <si>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</si>
  <si>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</si>
  <si>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</si>
  <si>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</si>
  <si>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</si>
  <si>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</si>
  <si>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</si>
  <si>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</si>
  <si>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</si>
  <si>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</si>
  <si>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</si>
  <si>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</si>
  <si>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</si>
  <si>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</si>
  <si>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</si>
  <si>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</si>
  <si>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</si>
  <si>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</si>
  <si>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</si>
  <si>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</si>
  <si>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</si>
  <si>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</si>
  <si>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</si>
  <si>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</si>
  <si>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</si>
  <si>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</si>
  <si>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</si>
  <si>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</si>
  <si>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</si>
  <si>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</si>
  <si>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</si>
  <si>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</si>
  <si>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</si>
  <si>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</si>
  <si>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</si>
  <si>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</si>
  <si>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</si>
  <si>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</si>
  <si>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</si>
  <si>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</si>
  <si>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</si>
  <si>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</si>
  <si>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</si>
  <si>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</si>
  <si>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</si>
  <si>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</si>
  <si>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</si>
  <si>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</si>
  <si>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</si>
  <si>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</si>
  <si>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</si>
  <si>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</si>
  <si>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</si>
  <si>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</si>
  <si>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</si>
  <si>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</si>
  <si>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</si>
  <si>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</si>
  <si>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</si>
  <si>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</si>
  <si>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</si>
  <si>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</si>
  <si>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</si>
  <si>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</si>
  <si>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</si>
  <si>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</si>
  <si>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</si>
  <si>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</si>
  <si>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</si>
  <si>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</si>
  <si>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</si>
  <si>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</si>
  <si>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</si>
  <si>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</si>
  <si>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</si>
  <si>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</si>
  <si>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</si>
  <si>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</si>
  <si>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</si>
  <si>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</si>
  <si>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</si>
  <si>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</si>
  <si>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</si>
  <si>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</si>
  <si>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</si>
  <si>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</si>
  <si>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</si>
  <si>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</si>
  <si>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</si>
  <si>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</si>
  <si>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</si>
  <si>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</si>
  <si>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</si>
  <si>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</si>
  <si>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</si>
  <si>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</si>
  <si>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</si>
  <si>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</si>
  <si>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</si>
  <si>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</si>
  <si>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</si>
  <si>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</si>
  <si>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</si>
  <si>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</si>
  <si>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</si>
  <si>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</si>
  <si>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</si>
  <si>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</si>
  <si>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</si>
  <si>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</si>
  <si>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</si>
  <si>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</si>
  <si>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</si>
  <si>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</si>
  <si>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</si>
  <si>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</si>
  <si>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</si>
  <si>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</si>
  <si>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</si>
  <si>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</si>
  <si>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</si>
  <si>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</si>
  <si>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</si>
  <si>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</si>
  <si>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</si>
  <si>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</si>
  <si>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</si>
  <si>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</si>
  <si>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</si>
  <si>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</si>
  <si>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</si>
  <si>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</si>
  <si>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</si>
  <si>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</si>
  <si>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</si>
  <si>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</si>
  <si>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</si>
  <si>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</si>
  <si>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</si>
  <si>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</si>
  <si>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</si>
  <si>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</si>
  <si>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</si>
  <si>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</si>
  <si>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</si>
  <si>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</si>
  <si>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</si>
  <si>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</si>
  <si>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</si>
  <si>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</si>
  <si>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</si>
  <si>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</si>
  <si>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</si>
  <si>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</si>
  <si>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</si>
  <si>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</si>
  <si>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</si>
  <si>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</si>
  <si>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</si>
  <si>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</si>
  <si>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</si>
  <si>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</si>
  <si>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</si>
  <si>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</si>
  <si>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</si>
  <si>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</si>
  <si>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</si>
  <si>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</si>
  <si>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</si>
  <si>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</si>
  <si>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</si>
  <si>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</si>
  <si>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</si>
  <si>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</si>
  <si>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</si>
  <si>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</si>
  <si>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</si>
  <si>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</si>
  <si>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</si>
  <si>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</si>
  <si>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</si>
  <si>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</si>
  <si>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</si>
  <si>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</si>
  <si>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</si>
  <si>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</si>
  <si>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</si>
  <si>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</si>
  <si>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</si>
  <si>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</si>
  <si>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</si>
  <si>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</si>
  <si>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</si>
  <si>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</si>
  <si>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</si>
  <si>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</si>
  <si>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</si>
  <si>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</si>
  <si>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</si>
  <si>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</si>
  <si>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</si>
  <si>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</si>
  <si>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</si>
  <si>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</si>
  <si>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</si>
  <si>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</si>
  <si>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</si>
  <si>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</si>
  <si>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</si>
  <si>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</si>
  <si>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</si>
  <si>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</si>
  <si>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</si>
  <si>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</si>
  <si>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</si>
  <si>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</si>
  <si>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</si>
  <si>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</si>
  <si>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</si>
  <si>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</si>
  <si>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</si>
  <si>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</si>
  <si>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</si>
  <si>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</si>
  <si>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</si>
  <si>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</si>
  <si>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</si>
  <si>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</si>
  <si>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</si>
  <si>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</si>
  <si>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</si>
  <si>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</si>
  <si>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</si>
  <si>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</si>
  <si>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</si>
  <si>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</si>
  <si>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</si>
  <si>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</si>
  <si>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</si>
  <si>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</si>
  <si>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</si>
  <si>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</si>
  <si>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</si>
  <si>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</si>
  <si>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</si>
  <si>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</si>
  <si>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</si>
  <si>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</si>
  <si>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</si>
  <si>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</si>
  <si>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</si>
  <si>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</si>
  <si>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</si>
  <si>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</si>
  <si>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</si>
  <si>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</si>
  <si>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</si>
  <si>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</si>
  <si>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</si>
  <si>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</si>
  <si>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</si>
  <si>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</si>
  <si>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</si>
  <si>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</si>
  <si>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</si>
  <si>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</si>
  <si>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</si>
  <si>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</si>
  <si>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</si>
  <si>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</si>
  <si>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</si>
  <si>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</si>
  <si>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</si>
  <si>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</si>
  <si>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</si>
  <si>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</si>
  <si>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</si>
  <si>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</si>
  <si>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</si>
  <si>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</si>
  <si>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</si>
  <si>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</si>
  <si>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</si>
  <si>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</si>
  <si>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</si>
  <si>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</si>
  <si>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</si>
  <si>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</si>
  <si>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</si>
  <si>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</si>
  <si>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</si>
  <si>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</si>
  <si>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</si>
  <si>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</si>
  <si>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</si>
  <si>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</si>
  <si>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</si>
  <si>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</si>
  <si>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</si>
  <si>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</si>
  <si>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</si>
  <si>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</si>
  <si>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</si>
  <si>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</si>
  <si>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</si>
  <si>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</si>
  <si>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</si>
  <si>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</si>
  <si>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</si>
  <si>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</si>
  <si>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</si>
  <si>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</si>
  <si>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</si>
  <si>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</si>
  <si>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</si>
  <si>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</si>
  <si>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</si>
  <si>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</si>
  <si>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</si>
  <si>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</si>
  <si>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</si>
  <si>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</si>
  <si>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</si>
  <si>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</si>
  <si>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</si>
  <si>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</si>
  <si>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</si>
  <si>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</si>
  <si>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</si>
  <si>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</si>
  <si>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</si>
  <si>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</si>
  <si>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</si>
  <si>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</si>
  <si>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</si>
  <si>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</si>
  <si>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</si>
  <si>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</si>
  <si>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</si>
  <si>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</si>
  <si>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</si>
  <si>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</si>
  <si>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</si>
  <si>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</si>
  <si>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</si>
  <si>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</si>
  <si>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</si>
  <si>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</si>
  <si>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</si>
  <si>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</si>
  <si>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</si>
  <si>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</si>
  <si>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</si>
  <si>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</si>
  <si>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</si>
  <si>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</si>
  <si>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</si>
  <si>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</si>
  <si>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</si>
  <si>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</si>
  <si>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</si>
  <si>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</si>
  <si>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</si>
  <si>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</si>
  <si>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</si>
  <si>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</si>
  <si>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</si>
  <si>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</si>
  <si>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</si>
  <si>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</si>
  <si>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</si>
  <si>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</si>
  <si>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</si>
  <si>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</si>
  <si>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</si>
  <si>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</si>
  <si>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</si>
  <si>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</si>
  <si>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</si>
  <si>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</si>
  <si>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</si>
  <si>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</si>
  <si>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</si>
  <si>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</si>
  <si>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</si>
  <si>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</si>
  <si>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</si>
  <si>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</si>
  <si>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</si>
  <si>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</si>
  <si>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</si>
  <si>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</si>
  <si>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</si>
  <si>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</si>
  <si>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</si>
  <si>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</si>
  <si>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</si>
  <si>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</si>
  <si>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</si>
  <si>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</si>
  <si>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</si>
  <si>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</si>
  <si>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</si>
  <si>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</si>
  <si>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</si>
  <si>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</si>
  <si>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</si>
  <si>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</si>
  <si>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</si>
  <si>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</si>
  <si>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</si>
  <si>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</si>
  <si>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</si>
  <si>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</si>
  <si>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</si>
  <si>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</si>
  <si>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</si>
  <si>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</si>
  <si>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</si>
  <si>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</si>
  <si>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</si>
  <si>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</si>
  <si>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</si>
  <si>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</si>
  <si>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</si>
  <si>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</si>
  <si>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</si>
  <si>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</si>
  <si>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</si>
  <si>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</si>
  <si>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</si>
  <si>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</si>
  <si>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</si>
  <si>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</si>
  <si>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</si>
  <si>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</si>
  <si>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</si>
  <si>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</si>
  <si>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</si>
  <si>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</si>
  <si>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</si>
  <si>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</si>
  <si>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</si>
  <si>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</si>
  <si>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</si>
  <si>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</si>
  <si>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</si>
  <si>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</si>
  <si>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</si>
  <si>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</si>
  <si>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</si>
  <si>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</si>
  <si>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</si>
  <si>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</si>
  <si>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</si>
  <si>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</si>
  <si>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</si>
  <si>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</si>
  <si>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</si>
  <si>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</si>
  <si>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</si>
  <si>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</si>
  <si>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</si>
  <si>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</si>
  <si>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</si>
  <si>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</si>
  <si>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</si>
  <si>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</si>
  <si>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</si>
  <si>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</si>
  <si>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</si>
  <si>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</si>
  <si>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</si>
  <si>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</si>
  <si>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</si>
  <si>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</si>
  <si>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</si>
  <si>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</si>
  <si>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</si>
  <si>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</si>
  <si>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</si>
  <si>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</si>
  <si>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</si>
  <si>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</si>
  <si>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</si>
  <si>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</si>
  <si>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</si>
  <si>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</si>
  <si>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</si>
  <si>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</si>
  <si>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</si>
  <si>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</si>
  <si>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</si>
  <si>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</si>
  <si>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</si>
  <si>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</si>
  <si>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</si>
  <si>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</si>
  <si>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</si>
  <si>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</si>
  <si>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</si>
  <si>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</si>
  <si>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</si>
  <si>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</si>
  <si>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</si>
  <si>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</si>
  <si>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</si>
  <si>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</si>
  <si>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</si>
  <si>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</si>
  <si>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</si>
  <si>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</si>
  <si>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</si>
  <si>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</si>
  <si>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</si>
  <si>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</si>
  <si>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</si>
  <si>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</si>
  <si>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</si>
  <si>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</si>
  <si>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</si>
  <si>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</si>
  <si>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</si>
  <si>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</si>
  <si>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</si>
  <si>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</si>
  <si>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</si>
  <si>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</si>
  <si>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</si>
  <si>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</si>
  <si>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</si>
  <si>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</si>
  <si>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</si>
  <si>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</si>
  <si>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</si>
  <si>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</si>
  <si>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</si>
  <si>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</si>
  <si>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</si>
  <si>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</si>
  <si>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</si>
  <si>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</si>
  <si>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</si>
  <si>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</si>
  <si>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</si>
  <si>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</si>
  <si>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</si>
  <si>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</si>
  <si>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</si>
  <si>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</si>
  <si>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</si>
  <si>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</si>
  <si>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</si>
  <si>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</si>
  <si>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</si>
  <si>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</si>
  <si>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</si>
  <si>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</si>
  <si>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</si>
  <si>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</si>
  <si>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</si>
  <si>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</si>
  <si>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</si>
  <si>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</si>
  <si>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</si>
  <si>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</si>
  <si>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</si>
  <si>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</si>
  <si>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</si>
  <si>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</si>
  <si>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</si>
  <si>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</si>
  <si>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</si>
  <si>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</si>
  <si>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</si>
  <si>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</si>
  <si>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</si>
  <si>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</si>
  <si>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</si>
  <si>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</si>
  <si>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</si>
  <si>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</si>
  <si>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</si>
  <si>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</si>
  <si>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</si>
  <si>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</si>
  <si>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</si>
  <si>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</si>
  <si>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</si>
  <si>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</si>
  <si>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</si>
  <si>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</si>
  <si>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</si>
  <si>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</si>
  <si>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</si>
  <si>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</si>
  <si>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</si>
  <si>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</si>
  <si>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</si>
  <si>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</si>
  <si>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</si>
  <si>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</si>
  <si>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</si>
  <si>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</si>
  <si>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</si>
  <si>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</si>
  <si>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</si>
  <si>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</si>
  <si>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</si>
  <si>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</si>
  <si>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</si>
  <si>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</si>
  <si>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</si>
  <si>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</si>
  <si>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</si>
  <si>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</si>
  <si>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</si>
  <si>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</si>
  <si>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</si>
  <si>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</si>
  <si>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</si>
  <si>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</si>
  <si>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</si>
  <si>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</si>
  <si>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</si>
  <si>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</si>
  <si>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</si>
  <si>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</si>
  <si>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</si>
  <si>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</si>
  <si>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</si>
  <si>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</si>
  <si>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</si>
  <si>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</si>
  <si>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</si>
  <si>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</si>
  <si>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</si>
  <si>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</si>
  <si>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</si>
  <si>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</si>
  <si>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</si>
  <si>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</si>
  <si>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</si>
  <si>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</si>
  <si>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</si>
  <si>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</si>
  <si>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</si>
  <si>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</si>
  <si>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</si>
  <si>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</si>
  <si>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</si>
  <si>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</si>
  <si>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</si>
  <si>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</si>
  <si>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</si>
  <si>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</si>
  <si>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</si>
  <si>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</si>
  <si>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</si>
  <si>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</si>
  <si>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</si>
  <si>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</si>
  <si>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</si>
  <si>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</si>
  <si>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</si>
  <si>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</si>
  <si>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</si>
  <si>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</si>
  <si>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</si>
  <si>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</si>
  <si>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</si>
  <si>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</si>
  <si>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</si>
  <si>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</si>
  <si>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</si>
  <si>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</si>
  <si>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</si>
  <si>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</si>
  <si>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</si>
  <si>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</si>
  <si>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</si>
  <si>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</si>
  <si>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</si>
  <si>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</si>
  <si>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</si>
  <si>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</si>
  <si>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</si>
  <si>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</si>
  <si>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</si>
  <si>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</si>
  <si>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</si>
  <si>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</si>
  <si>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</si>
  <si>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</si>
  <si>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</si>
  <si>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</si>
  <si>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</si>
  <si>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</si>
  <si>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</si>
  <si>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</si>
  <si>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</si>
  <si>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</si>
  <si>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</si>
  <si>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</si>
  <si>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</si>
  <si>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</si>
  <si>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</si>
  <si>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</si>
  <si>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</si>
  <si>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</si>
  <si>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</si>
  <si>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</si>
  <si>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</si>
  <si>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</si>
  <si>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</si>
  <si>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</si>
  <si>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</si>
  <si>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</si>
  <si>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</si>
  <si>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</si>
  <si>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</si>
  <si>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</si>
  <si>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</si>
  <si>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</si>
  <si>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</si>
  <si>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</si>
  <si>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</si>
  <si>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</si>
  <si>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</si>
  <si>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</si>
  <si>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</si>
  <si>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</si>
  <si>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</si>
  <si>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</si>
  <si>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</si>
  <si>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</si>
  <si>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</si>
  <si>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</si>
  <si>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</si>
  <si>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</si>
  <si>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</si>
  <si>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</si>
  <si>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</si>
  <si>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</si>
  <si>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</si>
  <si>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</si>
  <si>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</si>
  <si>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</si>
  <si>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</si>
  <si>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</si>
  <si>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</si>
  <si>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</si>
  <si>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</si>
  <si>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</si>
  <si>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</si>
  <si>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</si>
  <si>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</si>
  <si>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</si>
  <si>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</si>
  <si>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</si>
  <si>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</si>
  <si>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</si>
  <si>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</si>
  <si>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</si>
  <si>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</si>
  <si>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</si>
  <si>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</si>
  <si>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</si>
  <si>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</si>
  <si>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</si>
  <si>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</si>
  <si>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</si>
  <si>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</si>
  <si>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</si>
  <si>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</si>
  <si>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</si>
  <si>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</si>
  <si>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</si>
  <si>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</si>
  <si>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</si>
  <si>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</si>
  <si>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</si>
  <si>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</si>
  <si>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</si>
  <si>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</si>
  <si>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</si>
  <si>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</si>
  <si>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</si>
  <si>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</si>
  <si>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</si>
  <si>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</si>
  <si>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</si>
  <si>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</si>
  <si>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</si>
  <si>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</si>
  <si>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</si>
  <si>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</si>
  <si>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</si>
  <si>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</si>
  <si>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</si>
  <si>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</si>
  <si>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</si>
  <si>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</si>
  <si>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</si>
  <si>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</si>
  <si>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</si>
  <si>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</si>
  <si>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</si>
  <si>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</si>
  <si>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</si>
  <si>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</si>
  <si>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</si>
  <si>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</si>
  <si>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</si>
  <si>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</si>
  <si>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</si>
  <si>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</si>
  <si>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</si>
  <si>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</si>
  <si>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</si>
  <si>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</si>
  <si>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</si>
  <si>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</si>
  <si>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</si>
  <si>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</si>
  <si>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</si>
  <si>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</si>
  <si>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</si>
  <si>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</si>
  <si>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</si>
  <si>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</si>
  <si>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</si>
  <si>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</si>
  <si>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</si>
  <si>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</si>
  <si>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</si>
  <si>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</si>
  <si>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</si>
  <si>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</si>
  <si>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</si>
  <si>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</si>
  <si>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</si>
  <si>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</si>
  <si>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</si>
  <si>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</si>
  <si>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</si>
  <si>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</si>
  <si>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</si>
  <si>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</si>
  <si>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</si>
  <si>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</si>
  <si>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</si>
  <si>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</si>
  <si>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</si>
  <si>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</si>
  <si>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</si>
  <si>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</si>
  <si>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</si>
  <si>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</si>
  <si>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</si>
  <si>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</si>
  <si>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</si>
  <si>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</si>
  <si>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</si>
  <si>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</si>
  <si>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</si>
  <si>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</si>
  <si>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</si>
  <si>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</si>
  <si>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</si>
  <si>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</si>
  <si>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</si>
  <si>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</si>
  <si>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</si>
  <si>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</si>
  <si>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</si>
  <si>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</si>
  <si>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</si>
  <si>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</si>
  <si>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</si>
  <si>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</si>
  <si>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</si>
  <si>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</si>
  <si>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</si>
  <si>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</si>
  <si>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</si>
  <si>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</si>
  <si>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</si>
  <si>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</si>
  <si>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</si>
  <si>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</si>
  <si>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</si>
  <si>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</si>
  <si>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</si>
  <si>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</si>
  <si>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</si>
  <si>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</si>
  <si>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</si>
  <si>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</si>
  <si>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</si>
  <si>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</si>
  <si>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</si>
  <si>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</si>
  <si>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</si>
  <si>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</si>
  <si>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</si>
  <si>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</si>
  <si>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</si>
  <si>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</si>
  <si>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</si>
  <si>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</si>
  <si>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</si>
  <si>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</si>
  <si>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</si>
  <si>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</si>
  <si>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</si>
  <si>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</si>
  <si>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</si>
  <si>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</si>
  <si>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</si>
  <si>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</si>
  <si>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</si>
  <si>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</si>
  <si>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</si>
  <si>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</si>
  <si>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</si>
  <si>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</si>
  <si>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</si>
  <si>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</si>
  <si>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</si>
  <si>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</si>
  <si>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</si>
  <si>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</si>
  <si>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</si>
  <si>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</si>
  <si>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</si>
  <si>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</si>
  <si>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</si>
  <si>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</si>
  <si>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</si>
  <si>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</si>
  <si>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</si>
  <si>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</si>
  <si>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</si>
  <si>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</si>
  <si>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</si>
  <si>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</si>
  <si>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</si>
  <si>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</si>
  <si>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</si>
  <si>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</si>
  <si>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</si>
  <si>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</si>
  <si>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</si>
  <si>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</si>
  <si>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</si>
  <si>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</si>
  <si>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</si>
  <si>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</si>
  <si>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</si>
  <si>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</si>
  <si>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</si>
  <si>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</si>
  <si>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</si>
  <si>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</si>
  <si>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</si>
  <si>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</si>
  <si>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</si>
  <si>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</si>
  <si>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</si>
  <si>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</si>
  <si>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</si>
  <si>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</si>
  <si>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</si>
  <si>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</si>
  <si>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</si>
  <si>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</si>
  <si>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</si>
  <si>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</si>
  <si>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</si>
  <si>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</si>
  <si>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</si>
  <si>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</si>
  <si>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</si>
  <si>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</si>
  <si>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</si>
  <si>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</si>
  <si>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</si>
  <si>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</si>
  <si>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</si>
  <si>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</si>
  <si>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</si>
  <si>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</si>
  <si>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</si>
  <si>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</si>
  <si>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</si>
  <si>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</si>
  <si>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</si>
  <si>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</si>
  <si>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</si>
  <si>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</si>
  <si>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</si>
  <si>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</si>
  <si>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</si>
  <si>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</si>
  <si>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</si>
  <si>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</si>
  <si>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</si>
  <si>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</si>
  <si>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</si>
  <si>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</si>
  <si>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</si>
  <si>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</si>
  <si>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</si>
  <si>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</si>
  <si>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</si>
  <si>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</si>
  <si>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</si>
  <si>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</si>
  <si>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</si>
  <si>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</si>
  <si>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</si>
  <si>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</si>
  <si>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</si>
  <si>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</si>
  <si>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</si>
  <si>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</si>
  <si>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</si>
  <si>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</si>
  <si>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</si>
  <si>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</si>
  <si>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</si>
  <si>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</si>
  <si>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</si>
  <si>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</si>
  <si>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</si>
  <si>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</si>
  <si>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</si>
  <si>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</si>
  <si>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</si>
  <si>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</si>
  <si>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</si>
  <si>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</si>
  <si>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</si>
  <si>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</si>
  <si>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</si>
  <si>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</si>
  <si>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</si>
  <si>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</si>
  <si>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</si>
  <si>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</si>
  <si>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</si>
  <si>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</si>
  <si>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</si>
  <si>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</si>
  <si>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</si>
  <si>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</si>
  <si>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</si>
  <si>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</si>
  <si>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</si>
  <si>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</si>
  <si>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</si>
  <si>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</si>
  <si>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</si>
  <si>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</si>
  <si>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</si>
  <si>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</si>
  <si>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</si>
  <si>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</si>
  <si>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</si>
  <si>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</si>
  <si>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</si>
  <si>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</si>
  <si>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</si>
  <si>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</si>
  <si>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</si>
  <si>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</si>
  <si>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</si>
  <si>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</si>
  <si>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</si>
  <si>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</si>
  <si>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</si>
  <si>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</si>
  <si>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</si>
  <si>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</si>
  <si>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</si>
  <si>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</si>
  <si>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</si>
  <si>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</si>
  <si>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</si>
  <si>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</si>
  <si>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</si>
  <si>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</si>
  <si>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</si>
  <si>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</si>
  <si>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</si>
  <si>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</si>
  <si>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MODALIDAD DE ATENCIÓN PARA EL CUMPLIMIENTO DE SANCIÓN PRIVATIVA DE LA LIBERTAD 
CENTRO DE ATENCIÓN ESPECIALIZADA - CAE</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</si>
  <si>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</si>
  <si>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CENTRO DE ATENCION ESPECIALIZADO</t>
  </si>
  <si>
    <t>Portada</t>
  </si>
  <si>
    <t>ÍTEM</t>
  </si>
  <si>
    <t>DESCRIPCIÓN</t>
  </si>
  <si>
    <t>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</si>
  <si>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</si>
  <si>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</si>
  <si>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</si>
  <si>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</si>
  <si>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</si>
  <si>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</si>
  <si>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</si>
  <si>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</si>
  <si>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</si>
  <si>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</si>
  <si>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</si>
  <si>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</si>
  <si>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</si>
  <si>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</si>
  <si>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</si>
  <si>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</si>
  <si>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</si>
  <si>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</si>
  <si>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</si>
  <si>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</si>
  <si>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</si>
  <si>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</si>
  <si>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</si>
  <si>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</si>
  <si>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</si>
  <si>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</si>
  <si>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</si>
  <si>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</si>
  <si>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</si>
  <si>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</si>
  <si>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</si>
  <si>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</si>
  <si>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</si>
  <si>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</si>
  <si>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</si>
  <si>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</si>
  <si>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</si>
  <si>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</si>
  <si>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</si>
  <si>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</si>
  <si>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</si>
  <si>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</si>
  <si>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</si>
  <si>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</si>
  <si>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</si>
  <si>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</si>
  <si>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</si>
  <si>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</si>
  <si>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</si>
  <si>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</si>
  <si>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</si>
  <si>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</si>
  <si>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</si>
  <si>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</si>
  <si>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</si>
  <si>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</si>
  <si>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</si>
  <si>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</si>
  <si>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</si>
  <si>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</si>
  <si>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</si>
  <si>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</si>
  <si>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</si>
  <si>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</si>
  <si>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</si>
  <si>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</si>
  <si>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</si>
  <si>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</si>
  <si>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</si>
  <si>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</si>
  <si>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</si>
  <si>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</si>
  <si>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</si>
  <si>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</si>
  <si>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</si>
  <si>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</si>
  <si>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</si>
  <si>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</si>
  <si>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</si>
  <si>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</si>
  <si>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</si>
  <si>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</si>
  <si>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</si>
  <si>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</si>
  <si>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</si>
  <si>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</si>
  <si>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</si>
  <si>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</si>
  <si>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</si>
  <si>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</si>
  <si>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</si>
  <si>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</si>
  <si>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</si>
  <si>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COMPONENTES</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</si>
  <si>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</si>
  <si>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</si>
  <si>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</si>
  <si>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</si>
  <si>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</si>
  <si>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</si>
  <si>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</si>
  <si>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</si>
  <si>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</si>
  <si>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</si>
  <si>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</si>
  <si>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</si>
  <si>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3. Alimentación y Nutrición</t>
  </si>
  <si>
    <t>3.1.4. Cuenta con prescripción médica y soportes del suministro de medicamentos.</t>
  </si>
  <si>
    <t>El resultado de este verificable debe estar en concordancia con el resultado de los verificables 6.1.10 al 6.1.12</t>
  </si>
  <si>
    <t>4. Modelo de Atención</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</si>
  <si>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</si>
  <si>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</si>
  <si>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</si>
  <si>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</si>
  <si>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</si>
  <si>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con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</si>
  <si>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</si>
  <si>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</si>
  <si>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</si>
  <si>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(iii) Proyección</t>
  </si>
  <si>
    <t>4.2.11. Formula Plan de Atención Individual, el cual:
a. Se remite a la autoridad competente (Judicial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</si>
  <si>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</si>
  <si>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 xml:space="preserve">4.3.1.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</si>
  <si>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</si>
  <si>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4.7.2. Implementa acciones frente a situaciones especiales y del protocolo intervención en crisis para servicios de restablecimiento en administración de justicia
Nota: Ver Tabla de 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</si>
  <si>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</si>
  <si>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6. Código de Ética</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</si>
  <si>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</si>
  <si>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</si>
  <si>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</si>
  <si>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</si>
  <si>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8. Dotación</t>
  </si>
  <si>
    <t>8.1. Cuenta con la dotación de dormitorios requerida para la atención de los usuarios conforme a las particularidades del servicio. 
8.2. Cuenta con la dotación de aseo e higiene personal para la atención de los usuarios
conforme a las particularidades del servicio.
8.3. Cuenta con la dotación personal de vestuario requerida para los usuarios.
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</si>
  <si>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El resultado de estas condiciones debe estar en concordancia con el resultado del verificable 6.1.13 del Código de Ética.</t>
  </si>
  <si>
    <t>8.3. Cuenta con la dotación personal de vestuario requerida para los usuarios.</t>
  </si>
  <si>
    <t>Previo a la evaluación de este verificable, consulte con los profesionales de psicólogía o trabajo social, Las particularidades o características identitarias  a tener encuenta en la muestra seleccionada. Lo anterior con el fin de establecer si la dotación personal, cumple con la implementación del enfoque etario y diferencial según corresponda.</t>
  </si>
  <si>
    <t>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</si>
  <si>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</si>
  <si>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Tabla 1. Áreas</t>
  </si>
  <si>
    <t>Áreas de espacios de Dormitorios o Alojamientos, Aulas  y Talleres.</t>
  </si>
  <si>
    <t>* Registre el área medida de cada dormitorio o alojamiento, junto con la cantidad de usuarios o camas encontradas.
* Registre las áreas medidas de las aulas y talleres, según corresponda.
* Incluya las observaciones que considere necesarias, especialmente si identifica situaciones particulares.</t>
  </si>
  <si>
    <t>Tabla 2. Talento Humano</t>
  </si>
  <si>
    <t>Cantidad de usuarios del servicio</t>
  </si>
  <si>
    <t>Registre la cantidad de usuarios que encuentra en el servicio. La tabla calculará automáticamente el personal requerido de acuerdo con el Manual Operativo.</t>
  </si>
  <si>
    <t>ACTA DE CIERRE</t>
  </si>
  <si>
    <t>HECHOS MOTIVO DE LA VISITA</t>
  </si>
  <si>
    <t>En caso de que sea una visita de inspección, registre los hechos de la denuncia que motivaron la visita. Para las visitas de vigilancia registre que la Institución se encuentra dentro del Programa Anual de Auditoria.
Registre las áreas medidas de las aulas y talleres, según corresponda.
Incluya las observaciones que considere necesarias, especialmente si identifica situaciones particulares.</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</si>
  <si>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</si>
  <si>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</si>
  <si>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</si>
  <si>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</si>
  <si>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</si>
  <si>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</si>
  <si>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</si>
  <si>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</si>
  <si>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</si>
  <si>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</si>
  <si>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Seleccione el estado de tenencia del inmueble:</t>
  </si>
  <si>
    <t>Indique las entidades o personas (naturales o jurídicas) que participan en la tenencia del inmueble.</t>
  </si>
  <si>
    <t>Capacidad Instalada</t>
  </si>
  <si>
    <t>Coordenadas Georreferenciadas en Google Maps</t>
  </si>
  <si>
    <t>Latitud N</t>
  </si>
  <si>
    <t>Longitud W</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</si>
  <si>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</si>
  <si>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</si>
  <si>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</si>
  <si>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</si>
  <si>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</si>
  <si>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</si>
  <si>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</si>
  <si>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</si>
  <si>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</si>
  <si>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</si>
  <si>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</si>
  <si>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</si>
  <si>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</si>
  <si>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</si>
  <si>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</si>
  <si>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</si>
  <si>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</si>
  <si>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</si>
  <si>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</si>
  <si>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</si>
  <si>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</si>
  <si>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</si>
  <si>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PRIVATIVA DE LA LIBERTAD</t>
  </si>
  <si>
    <t>CENTRO DE ATENCIÓN ESPECIALIZADA - CAE</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</si>
  <si>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</si>
  <si>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</si>
  <si>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</si>
  <si>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</si>
  <si>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</si>
  <si>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</si>
  <si>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</si>
  <si>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</si>
  <si>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</si>
  <si>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</si>
  <si>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</si>
  <si>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el instructivo documentado e implementado para el ingreso y registro al Centro de Atención Especializada.</t>
  </si>
  <si>
    <t>MANUAL OPERATIVO DE LAS MODALIDADES QUE ATIENDEN MEDIDAS Y SANCIONES DEL PROCESO JUDICIAL - SRPA MO1.PP Versión 4 del 25/07/2024
2.5.4. Componentes de la modalidad
Vigilancia y seguridad pág. (75)</t>
  </si>
  <si>
    <t>ING / ARQ</t>
  </si>
  <si>
    <t>2.1.1</t>
  </si>
  <si>
    <t xml:space="preserve">El operador conoce, difunde y aplica en lo de su competencia, el instructivo para el ingreso y registro a los Centros de Internamiento Preventivo y Centros de Atención Especializada del SRPA (IT2.MO1.P o documento que lo modifique o sustituya) articulado con las demás entidades en lo que les corresponda. </t>
  </si>
  <si>
    <t>NO CUMPLE</t>
  </si>
  <si>
    <t>2.2</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</si>
  <si>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</si>
  <si>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LEYSRPA LM15.P versión 4 del 06/03/2020.
2.2.1.1 Código de Ética. Pág. (161 a 163)</t>
  </si>
  <si>
    <t>2.2.1</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</si>
  <si>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</si>
  <si>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</si>
  <si>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2.2.2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</si>
  <si>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</si>
  <si>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2.3</t>
  </si>
  <si>
    <t>Cuenta con el certificado del cumplimiento de las normas de seguridad de la piscina. Si el inmueble cuenta con piscina.</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</si>
  <si>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LEYSRPA LM15.P versión 4 del 06/03/2020.
2.2.1.1 Código de Ética. Pág. (161 a 163)</t>
  </si>
  <si>
    <t>2.3.1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</si>
  <si>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</si>
  <si>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</si>
  <si>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2.4</t>
  </si>
  <si>
    <t>Cuenta con el concepto sanitario favorable si el inmueble cuenta con piscina y es del uso de los usuarios.</t>
  </si>
  <si>
    <t>2.4.1</t>
  </si>
  <si>
    <t>En caso de que el inmueble cuente con piscina y esta sea utilizada por los usuarios, se cuenta con el concepto sanitario favorable expedido por la autoridad sanitaria competente.</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</si>
  <si>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</si>
  <si>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2.5</t>
  </si>
  <si>
    <t>Cuenta con concepto sanitario favorable del inmueble.</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</si>
  <si>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</si>
  <si>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2.5.1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</si>
  <si>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</si>
  <si>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</si>
  <si>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t>
  </si>
  <si>
    <t>Cumple con las condiciones generales de infraestructura para la prestación del servicio.</t>
  </si>
  <si>
    <t>MANUAL OPERATIVO DE LAS MODALIDADES QUE ATIENDEN MEDIDAS Y SANCIONES DEL PROCESO JUDICIAL - SRPA MO1.PP Versión 4 del 25/07/2024 pág. (12, 74 a 75 y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</si>
  <si>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2.6.1</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</si>
  <si>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</si>
  <si>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</si>
  <si>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t>2.6.2</t>
  </si>
  <si>
    <r>
      <t xml:space="preserve">El inmueble cuenta con los espacios de dormitorios y baños  diferenciados para cada modalidad. 
</t>
    </r>
    <r>
      <rPr>
        <b/>
        <sz val="11"/>
        <rFont val="Arial"/>
        <family val="2"/>
      </rPr>
      <t>Nota:</t>
    </r>
    <r>
      <rPr>
        <sz val="11"/>
        <rFont val="Arial"/>
        <family val="2"/>
      </rPr>
      <t xml:space="preserve"> aplica cuando se encuentren en un mismo inmueble las modalidades CAE - CIP.   </t>
    </r>
  </si>
  <si>
    <t>MANUAL OPERATIVO DE LAS MODALIDADES QUE ATIENDEN MEDIDAS Y SANCIONES DEL PROCESO JUDICIAL - SRPA MO1.PP Versión 4 del 25/07/2024
2.5.4. Componentes de la modalidad
Particularidades del servicio pág. (74- 75)</t>
  </si>
  <si>
    <t>2.6.3</t>
  </si>
  <si>
    <t xml:space="preserve">El inmueble dispone de espacios en los alojamientos para su separación para la atención de población de acuerdo con el enfoque diferencial y/o por condiciones especiales. </t>
  </si>
  <si>
    <t>2.6.4</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</si>
  <si>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</si>
  <si>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</si>
  <si>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2.6.5</t>
  </si>
  <si>
    <t>La infraestructura cuenta con sistema de eliminación de aguas residuales.</t>
  </si>
  <si>
    <t>2.6.6</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</si>
  <si>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</si>
  <si>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2.6.7</t>
  </si>
  <si>
    <t>La infraestructura cuenta con energía eléctrica.</t>
  </si>
  <si>
    <t>2.6.8</t>
  </si>
  <si>
    <t>Cuenta con sistema de comunicación (internet, telefonía fija y móvil).</t>
  </si>
  <si>
    <t>2.6.9</t>
  </si>
  <si>
    <t>El inmueble garantiza la accesibilidad para personas con discapacidad en forma gradual, ajustada a las características de la institución y a la demanda que pueden hacer las personas en condición de discapacidad como usuarios, funcionarios y administrativos.</t>
  </si>
  <si>
    <t>2.7</t>
  </si>
  <si>
    <t>Cuenta con las condiciones locativas adecuadas para la prestación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</si>
  <si>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LEYSRPA LM15.P versión 4 del 06/03/2020.
2.2.1.1 Código de Ética. Pág. (161 a 163)</t>
  </si>
  <si>
    <t>2.7.1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</si>
  <si>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</si>
  <si>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</si>
  <si>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2.7.2</t>
  </si>
  <si>
    <r>
      <t xml:space="preserve">El inmueble se encuentra libre de goteras
</t>
    </r>
    <r>
      <rPr>
        <b/>
        <sz val="11"/>
        <rFont val="Arial"/>
        <family val="2"/>
      </rPr>
      <t>Nota:</t>
    </r>
    <r>
      <rPr>
        <sz val="11"/>
        <rFont val="Arial"/>
        <family val="2"/>
      </rPr>
      <t xml:space="preserve"> En caso de tenerlas, cuenta con fechas a realizar el mantenimiento</t>
    </r>
  </si>
  <si>
    <t>2.7.3</t>
  </si>
  <si>
    <t>El inmueble se encuentra libre de grietas</t>
  </si>
  <si>
    <t>2.7.4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</si>
  <si>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</si>
  <si>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2.7.5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</si>
  <si>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</si>
  <si>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2.7.6</t>
  </si>
  <si>
    <t>El inmueble se encuentra libre de humedad.</t>
  </si>
  <si>
    <t>2.7.7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</si>
  <si>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</si>
  <si>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2.7.8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</si>
  <si>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</si>
  <si>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2.7.9</t>
  </si>
  <si>
    <t>No se perciben olores fuertes o desagradables en el inmueble.</t>
  </si>
  <si>
    <t>2.7.10</t>
  </si>
  <si>
    <t>Los baños del inmueble cuentan con un sistema de agua funcional y con ventilación (natural o artificial).</t>
  </si>
  <si>
    <t>2.7.11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</si>
  <si>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</si>
  <si>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2.7.12</t>
  </si>
  <si>
    <t>Todos los bombillos son ahorradores de energía.</t>
  </si>
  <si>
    <t>2.7.13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</si>
  <si>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</si>
  <si>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</si>
  <si>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2.7.14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</si>
  <si>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</si>
  <si>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2.7.15</t>
  </si>
  <si>
    <t>Si el inmueble presenta balcones estos cuentan con protección.</t>
  </si>
  <si>
    <t>2.7.16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</si>
  <si>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</si>
  <si>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</si>
  <si>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2.7.17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</si>
  <si>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</si>
  <si>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2.7.18</t>
  </si>
  <si>
    <t xml:space="preserve">Las tomas eléctricas cuentan con tapas protectoras, cableado fijado adecuadamente, sin enchufes o tornillos sueltos, sin cables pelados o expuestos al calor o la humedad. </t>
  </si>
  <si>
    <t>2.7.19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</si>
  <si>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</si>
  <si>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2.7.20</t>
  </si>
  <si>
    <t xml:space="preserve">Los medicamentos están almacenados en espacios destinados de acuerdo a las normas vigentes establecidas con seguridad para el acceso de personal no autorizado. Fuera del alcance de los adolescentes y jóvenes. </t>
  </si>
  <si>
    <t>2.7.21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</si>
  <si>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</si>
  <si>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2.7.22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</si>
  <si>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</si>
  <si>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</si>
  <si>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2.7.23</t>
  </si>
  <si>
    <t>El inmueble cuenta con ambientación o decoración agradable y cálida para la acogida y atención de los usuarios.</t>
  </si>
  <si>
    <t>2.7.24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</si>
  <si>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</si>
  <si>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</si>
  <si>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2.7.25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</si>
  <si>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</si>
  <si>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</si>
  <si>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2.8</t>
  </si>
  <si>
    <t>Cuenta con las áreas y espacios adecuados en la infraestructura para la atención de usuarios que pernoctan durante la prestación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</si>
  <si>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t>
  </si>
  <si>
    <t>2.8.1</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</si>
  <si>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</si>
  <si>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</si>
  <si>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t>2.8.2</t>
  </si>
  <si>
    <r>
      <t xml:space="preserve">La infraestructura cuenta con aulas que cumplan con </t>
    </r>
    <r>
      <rPr>
        <b/>
        <sz val="11"/>
        <rFont val="Arial"/>
        <family val="2"/>
      </rPr>
      <t>1.50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Aulas (</t>
    </r>
    <r>
      <rPr>
        <b/>
        <sz val="11"/>
        <rFont val="Arial"/>
        <family val="2"/>
      </rPr>
      <t>1.80</t>
    </r>
    <r>
      <rPr>
        <sz val="11"/>
        <rFont val="Arial"/>
        <family val="2"/>
      </rPr>
      <t xml:space="preserve"> m²  o más por adolescente).</t>
    </r>
  </si>
  <si>
    <t>2.8.3</t>
  </si>
  <si>
    <r>
      <t xml:space="preserve">La infraestructura cuenta con talleres que cumplan con </t>
    </r>
    <r>
      <rPr>
        <b/>
        <sz val="11"/>
        <rFont val="Arial"/>
        <family val="2"/>
      </rPr>
      <t>2.30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Talleres (</t>
    </r>
    <r>
      <rPr>
        <b/>
        <sz val="11"/>
        <rFont val="Arial"/>
        <family val="2"/>
      </rPr>
      <t>2.50</t>
    </r>
    <r>
      <rPr>
        <sz val="11"/>
        <rFont val="Arial"/>
        <family val="2"/>
      </rPr>
      <t xml:space="preserve"> m²  o más por adolescente).</t>
    </r>
  </si>
  <si>
    <t>2.8.4</t>
  </si>
  <si>
    <t>La infraestructura cuenta con salón multifunción con capacidad según cupos atendidos.</t>
  </si>
  <si>
    <t>2.8.5</t>
  </si>
  <si>
    <t>La infraestructura cuenta con espacio para la  lavandería (zona de lavado) según capacidad instalada.</t>
  </si>
  <si>
    <t>2.8.6</t>
  </si>
  <si>
    <t>La infraestructura cuenta con un espacio de oficinas administrativas con seguridad para el acceso de personal no autorizado.</t>
  </si>
  <si>
    <t>2.8.7</t>
  </si>
  <si>
    <r>
      <t xml:space="preserve">La infraestructura cuenta con cubículos o espacios de atención individual y familiar 
</t>
    </r>
    <r>
      <rPr>
        <b/>
        <sz val="11"/>
        <rFont val="Arial"/>
        <family val="2"/>
      </rPr>
      <t>Nota:</t>
    </r>
    <r>
      <rPr>
        <sz val="11"/>
        <rFont val="Arial"/>
        <family val="2"/>
      </rPr>
      <t xml:space="preserve"> Corresponde a espacios para atención pedagógica, psicosocial, orientación o de gestión.</t>
    </r>
  </si>
  <si>
    <t>2.8.8</t>
  </si>
  <si>
    <r>
      <t xml:space="preserve">La infraestructura cuenta con unidad de cuidado con baño (2 espacios por cada 100 adolescentes).
</t>
    </r>
    <r>
      <rPr>
        <b/>
        <sz val="11"/>
        <rFont val="Arial"/>
        <family val="2"/>
      </rPr>
      <t>Nota:</t>
    </r>
    <r>
      <rPr>
        <sz val="11"/>
        <rFont val="Arial"/>
        <family val="2"/>
      </rPr>
      <t xml:space="preserve"> Se entiende por unidad de cuidado el espacio destinado a la atención de usuarios que presentan enfermedades, cuadros virales que requieren aislamiento, procesos de recuperación posterior a una hospitalización o postoperatorio, entre otros.</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</si>
  <si>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t>
  </si>
  <si>
    <t>2.8.9</t>
  </si>
  <si>
    <t>La infraestructura cuenta con cuarto o área de archivo de anexos de la historia de atención e información de la gestión y administración de la modalidad con seguridad.</t>
  </si>
  <si>
    <t>2.8.10</t>
  </si>
  <si>
    <t>La infraestructura cuenta con zona de recreación al aire libre.</t>
  </si>
  <si>
    <t>2.8.11</t>
  </si>
  <si>
    <t>La infraestructura cuenta con espacio de comedor con puesto en mesa con silla según capacidad y organización por turnos.</t>
  </si>
  <si>
    <t>2.8.12</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</si>
  <si>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</si>
  <si>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2.8.13</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</si>
  <si>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</si>
  <si>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</si>
  <si>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t>2.8.14</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</si>
  <si>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</si>
  <si>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2.8.15</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</si>
  <si>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</si>
  <si>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2.8.16</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</si>
  <si>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</si>
  <si>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2.8.17</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</si>
  <si>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</si>
  <si>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2.8.18</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</si>
  <si>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</si>
  <si>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2.8.19</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</si>
  <si>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</si>
  <si>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2.8.20</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</si>
  <si>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</si>
  <si>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2.8.21</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</si>
  <si>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</si>
  <si>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2.8.22</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</si>
  <si>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</si>
  <si>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2.8.23</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</si>
  <si>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</si>
  <si>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2.8.24</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</si>
  <si>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</si>
  <si>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2.8.25</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</si>
  <si>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</si>
  <si>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2.8.26</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</si>
  <si>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</si>
  <si>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2.8.27</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</si>
  <si>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</si>
  <si>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2.8.28</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</si>
  <si>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</si>
  <si>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2.8.29</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</si>
  <si>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</si>
  <si>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2.8.30</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</si>
  <si>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</si>
  <si>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2.8.31</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</si>
  <si>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</si>
  <si>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2.8.32</t>
  </si>
  <si>
    <r>
      <rPr>
        <u/>
        <sz val="11"/>
        <rFont val="Arial"/>
        <family val="2"/>
      </rPr>
      <t>La infraestructura cuenta con despensa para la recepción de los alimentos cuando el servicio de alimentos sea administrado por la institución</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</si>
  <si>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2.8.33</t>
  </si>
  <si>
    <t>La infraestructura cuenta con un punto ecológico</t>
  </si>
  <si>
    <t>2.8.34</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</si>
  <si>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</si>
  <si>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</si>
  <si>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t>2.8.35</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</si>
  <si>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</si>
  <si>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2.8.36</t>
  </si>
  <si>
    <t>Se garantiza el suministro permanente de agua potable y alcantarillado en los baños.</t>
  </si>
  <si>
    <t>2.8.37</t>
  </si>
  <si>
    <t>Los baños se encuentran limpios en óptimo estado de aseo.</t>
  </si>
  <si>
    <t>2.8.38</t>
  </si>
  <si>
    <t>Los enchapes de piso a techo y aparatos sanitarios no presentan roturas ni grietas</t>
  </si>
  <si>
    <t>2.8.39</t>
  </si>
  <si>
    <t>Los baños cuentan con puertas que garantice la intimidad de los usuarios.</t>
  </si>
  <si>
    <t>2.8.40</t>
  </si>
  <si>
    <t>Los baños cuentan con adecuada iluminación y ventilación.</t>
  </si>
  <si>
    <t>2.8.41</t>
  </si>
  <si>
    <t>Los baños están localizados permitiendo el control y visibilidad, no generan riesgo en atención a la prevención del daño antijurídico. (prevenir el riesgo de suicidio, lesiones por quemaduras, abuso sexual, lesiones o muertes por riñas, entre otros).</t>
  </si>
  <si>
    <t>2.9</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</si>
  <si>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</si>
  <si>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pág. (11 a 13)</t>
  </si>
  <si>
    <t>2.9.1</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</si>
  <si>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</si>
  <si>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</si>
  <si>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2.9.2</t>
  </si>
  <si>
    <t>Espacio para atención pedagógica, psicosocial, orientación o de gestión cuenta con la siguiente dotación requerida:
a. computador (según necesidad de atención).
b. un archivador.
c. una mesa o escritorio por cubículo para la atención psicosocial.
d. dos sillas.</t>
  </si>
  <si>
    <t>2.9.3</t>
  </si>
  <si>
    <r>
      <t xml:space="preserve">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t>
    </r>
    <r>
      <rPr>
        <b/>
        <sz val="11"/>
        <rFont val="Arial"/>
        <family val="2"/>
      </rPr>
      <t>Nota:</t>
    </r>
    <r>
      <rPr>
        <sz val="11"/>
        <rFont val="Arial"/>
        <family val="2"/>
      </rPr>
      <t xml:space="preserve"> tener en cuenta que se requieren 2 espacios por cada 100 adolescentes.</t>
    </r>
  </si>
  <si>
    <t>2.9.4</t>
  </si>
  <si>
    <t>La lavandería cuenta con máquinas lavadoras, maquinas secadoras (opcional), alberca con lavaderos (opcional) y tendedero, todo proporcional al número de cupos contratados.</t>
  </si>
  <si>
    <t>2.9.5</t>
  </si>
  <si>
    <r>
      <t xml:space="preserve">El aula cuenta con la dotación requerida:
a. dotación según estándar de educación regional 
c.  ventilador o aire acondicionado cuando el clima lo requiera.
</t>
    </r>
    <r>
      <rPr>
        <b/>
        <sz val="11"/>
        <rFont val="Arial"/>
        <family val="2"/>
      </rPr>
      <t>Nota:</t>
    </r>
    <r>
      <rPr>
        <sz val="11"/>
        <rFont val="Arial"/>
        <family val="2"/>
      </rPr>
      <t xml:space="preserve"> no se debe contar con mobiliario roto o desgastado.</t>
    </r>
  </si>
  <si>
    <t>2.9.6</t>
  </si>
  <si>
    <r>
      <t xml:space="preserve">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t>
    </r>
    <r>
      <rPr>
        <b/>
        <sz val="11"/>
        <rFont val="Arial"/>
        <family val="2"/>
      </rPr>
      <t>Nota:</t>
    </r>
    <r>
      <rPr>
        <sz val="11"/>
        <rFont val="Arial"/>
        <family val="2"/>
      </rPr>
      <t xml:space="preserve"> no se debe contar con mobiliario roto o desgastado.</t>
    </r>
  </si>
  <si>
    <t>2.9.7</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</si>
  <si>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</si>
  <si>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</si>
  <si>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</si>
  <si>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</si>
  <si>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</si>
  <si>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</si>
  <si>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</si>
  <si>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Lineamiento técnico modelo de atención para adolescentes y jóvenes en conflicto con la ley-SRPA. versión 4 del 06/03/2020. Págs. 136, 154, 162, 177 y  216.  
Manual Operativo de las Modalidades que Atienden Medidas y Sanciones del Proceso Judicial. Versión 4 del 25/07/2024.  Pág.94.
Manual Operativo de las Modalidades que Atienden Medidas y Sanciones del Proceso Judicial. Versión 4 del 25/07/2024.  Permanencia.Pág.94.
Guía para el impulso a la soberanía alimentaria por el derecho humano a la alimentación adecuada en las modalidades y servicios del ICBF. G36.PP. Versión  2 del 30/12/2025. Págs  102-114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</si>
  <si>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</si>
  <si>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</si>
  <si>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</si>
  <si>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Lineamiento técnico modelo de atención para adolescentes y jóvenes en conflicto con la ley-SRPA. versión 4 del 06/03/2020. Pág 111
2.2.1 HERRAMIENTAS DE DESARROLLO
2.2.1.4 Anexo historia de atención. Pag.177
Guía para el impulso a la soberanía alimentaria por el derecho humano a la alimentación adecuada en las modalidades y servicios del ICBF. G36.PP. Versión 2 del 30/12/2025.pag 102.</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</si>
  <si>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</si>
  <si>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adolescentes o jóvenes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</si>
  <si>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r>
      <t xml:space="preserve">Lineamiento técnico modelo de atención para adolescentes y jóvenes en conflicto con la ley-SRPA. versión 4 del 06/03/2020. 
Fases del Modelo de Atención, Fase de Aceptación – Acogida.  Elaboración de conceptos iniciales por cada área. -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- 2.2.1.4 Anexo historia de atención. Pag.177 -  Acciones por la garantía del derecho a la salud.Pág 216
Manual Operativo de las Modalidades que Atienden Medidas y Sanciones del Proceso Judicial. Versión 4 del 25/07/2024.  Permanencia.Pág.94.
</t>
    </r>
    <r>
      <rPr>
        <sz val="9"/>
        <rFont val="Aptos Narrow"/>
        <family val="2"/>
        <scheme val="minor"/>
      </rPr>
      <t>Guía para el impulso a la soberanía alimentaria por el derecho humano a la alimentación adecuada en las modalidades y servicios del ICBF. G36.PP. Versión 2 del 30/12/2025</t>
    </r>
    <r>
      <rPr>
        <sz val="9"/>
        <rFont val="Aptos Narrow"/>
        <family val="2"/>
        <scheme val="minor"/>
      </rPr>
      <t xml:space="preserve">. </t>
    </r>
    <r>
      <rPr>
        <sz val="9"/>
        <rFont val="Aptos Narrow"/>
        <family val="2"/>
        <scheme val="minor"/>
      </rPr>
      <t>Pág 112</t>
    </r>
    <r>
      <rPr>
        <sz val="9"/>
        <rFont val="Aptos Narrow"/>
        <family val="2"/>
        <scheme val="minor"/>
      </rPr>
      <t xml:space="preserve">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r>
  </si>
  <si>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</si>
  <si>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</si>
  <si>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G36.PP.Versión 2 del 30/12/2025. Pág 112. 
4.6. Valoración y Seguimiento del Estado Nutricional y de Salud. -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107.</t>
  </si>
  <si>
    <t>3.1.4.</t>
  </si>
  <si>
    <t>Cuenta con prescripción médica y soportes del suministro de medicamentos.</t>
  </si>
  <si>
    <t xml:space="preserve">Lineamiento técnico modelo de atención para adolescentes y jóvenes en conflicto con la ley-SRPA. LM15.p versión 4 del 06/03/2020.  
2.2 Herramientas para la atención. 2.2.1 Herramientas de desarrollo. 2.2.1.1 Código de Ética. Pág. 162.  </t>
  </si>
  <si>
    <t>3.1.5.</t>
  </si>
  <si>
    <t>En diálogo con los adolescentes o jóvenes, se evidencia la asistencia a las valoraciones integrales.</t>
  </si>
  <si>
    <t>Guía para el impulso a la soberanía alimentaria por el derecho humano a la alimentación adecuada en las modalidades y servicios del ICBF. G36.PP.Versión 2 del 30/12/2025. Pág 112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</si>
  <si>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3.1.6.</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</si>
  <si>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</si>
  <si>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</si>
  <si>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3.1.7.</t>
  </si>
  <si>
    <t xml:space="preserve">En observación de la atención se evidencia que no existen medicamentos vencidos. </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</si>
  <si>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</si>
  <si>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</si>
  <si>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G36.PP.Versión 2 del 30/12/2025.
Caso Vs Brote de ETA.  Pág.  84.</t>
  </si>
  <si>
    <t>3.2</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</si>
  <si>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</si>
  <si>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G36.PP.Versión 2 del 30/12/2025. Págs. 70 - 77</t>
  </si>
  <si>
    <t>En observación del área de servicio de alimentos se evidencia:</t>
  </si>
  <si>
    <t>3.2.1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</si>
  <si>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</si>
  <si>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 Pág 72
4.5.4.1. Requisitos sanitarios del servicio de alimentos, Infraestructura, Planta física
Pág. 72.</t>
  </si>
  <si>
    <t>3.2.2</t>
  </si>
  <si>
    <t xml:space="preserve">Que las instalaciones sanitarias están limpias, están separadas de las áreas de elaboración y están dotadas con los instrumentos y elementos para facilitar la higiene personal. </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</si>
  <si>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</si>
  <si>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3.2.3</t>
  </si>
  <si>
    <t>Que no hay presencia de animales en el servicio de alimentos.</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</si>
  <si>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 Pág 72
4.5.4.1. Requisitos sanitarios del servicio de alimentos, Infraestructura, Planta física
Pág. 73.</t>
  </si>
  <si>
    <t>3.2.4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</si>
  <si>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</si>
  <si>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74 - 76.</t>
  </si>
  <si>
    <t>3.2.5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</si>
  <si>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</si>
  <si>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(BPM)Pág 72
4.5.4.1. Requisitos sanitarios del servicio de alimentos, Infraestructura, Planta física
Pág. 74.</t>
  </si>
  <si>
    <t>3.3</t>
  </si>
  <si>
    <t>Cuenta con el ciclo de menús de acuerdo con la minuta patrón, teniendo en cuenta las prácticas culturales de alimentación y de consumo, de acuerdo con el Modelo de Enfoque Diferencial de Derechos - MEDD</t>
  </si>
  <si>
    <t>Guía para el impulso a la soberanía alimentaria por el derecho humano a la alimentación adecuada en las modalidades y servicios del ICBF. G36.PP.Versión 2 del 30/12/2025.Págs. 56 - 57, 61-65.</t>
  </si>
  <si>
    <t>3.3.1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</si>
  <si>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</si>
  <si>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Guía para el impulso a la soberanía alimentaria por el derecho humano a la alimentación adecuada en las modalidades y servicios del ICBF. G36.PP.Versión 2 del 30/12/2025.
Menús Especiales.  Pág.  56.
Orientaciones de alimentación diferencial para población en condiciones particulares.  Pág.  57.
COMPLEMENTACIÓN ALIMENTARIA CON CALIDAD.  Pág. 50-69.</t>
  </si>
  <si>
    <t>3.3.2</t>
  </si>
  <si>
    <t>Cuenta con registro de intercambios de alimentos con la respectiva justificación, fecha y tiempo de alimentación, no excede dos (2) en la minuta diaria.</t>
  </si>
  <si>
    <t>Guía para el impulso a la soberanía alimentaria por el derecho humano a la alimentación adecuada en las modalidades y servicios del ICBF. G36.PP.Versión 2 del 30/12/2025. Pág 62
Homogeneidad en el servicio.  Pág. 65</t>
  </si>
  <si>
    <t>3.3.3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</si>
  <si>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</si>
  <si>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G36.PP.Versión 2 del 30/12/2025.
4.5.3. Prestación del servicio de alimentación por tipo de ración.
4.5.3.1. Preparación y distribución de Ración Preparada.
Acciones de mejora y evaluación de los ciclos de menús.
Pág.  65.</t>
  </si>
  <si>
    <t>3.4</t>
  </si>
  <si>
    <t>Implementa el ciclo de menús de acuerdo con la minuta patrón, teniendo en cuenta las prácticas culturales de alimentación y de consumo, de acuerdo con el Modelo de Enfoque Diferencial de Derechos - MEDD</t>
  </si>
  <si>
    <t>Manual Operativo de las Modalidades que Atienden Medidas y Sanciones del Proceso Judicial. Versión 4 del 25/07/2024. Pág. 86.
Guía para el impulso a la soberanía alimentaria por el derecho humano a la alimentación adecuada en las modalidades y servicios del ICBF. G36.PP.Versión 2 del 30/12/2025.Págs.  50, 69.</t>
  </si>
  <si>
    <t>3.4.1</t>
  </si>
  <si>
    <t>En observación y muestreo en sitio se evidencia que se cumple con las porciones servidas, garantizando la uniformidad del servido y el cumplimiento a la minuta patrón.</t>
  </si>
  <si>
    <t xml:space="preserve">Guía para el impulso a la soberanía alimentaria por el derecho humano a la alimentación adecuada en las modalidades y servicios del ICBF. G36.PP.Versión 2 del 30/12/2025.
4.5. Complementación Alimentaria con Calidad.
4.5.3. Prestación del servicio de alimentación por tipo de ración.
4.5.4.3 Talento humano.
Educación y Capacitación.
Pág.  79.
Procesos con alimentos, en los servicios de alimentación
Servido y Distribución. Pág. 82. </t>
  </si>
  <si>
    <t>3.4.2</t>
  </si>
  <si>
    <t xml:space="preserve">En observación se evidencia que el ciclo de menús se encuentran publicado en el área común y en el área de preparación de alimentos. </t>
  </si>
  <si>
    <t xml:space="preserve">Guía para el impulso a la soberanía alimentaria por el derecho humano a la alimentación adecuada en las modalidades y servicios del ICBF. G36.PP.Versión 2 del 30/12/2025.
4.5. Complementación Alimentaria con Calidad.
4.5.2. Formatos de control y seguimiento para la planeación de la complementación alimentaria 
Tabla 3 Aplicación de formatos del servicio de alimentos y presentación al ICBF.
Pág.  62. </t>
  </si>
  <si>
    <t>3.4.3</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</si>
  <si>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 la niña, el niño o el adolescente según se requiera. 
b. El Modelo de Enfoque Diferencial de Derechos - MEDD para la construcción de ciclos de menús. Los intercambios no exceden dos (2) en la minuta diaria. </t>
  </si>
  <si>
    <r>
      <rPr>
        <sz val="9"/>
        <color theme="1"/>
        <rFont val="Aptos Narrow"/>
        <family val="2"/>
        <scheme val="minor"/>
      </rPr>
      <t xml:space="preserve">Manual Operativo de las Modalidades que Atienden Medidas y Sanciones del Proceso Judicial. Versión 4 del 25/07/2024. 
2.5.5. Atributos de calidad
Alimentación y nutrición. Pág. 86.
</t>
    </r>
    <r>
      <rPr>
        <sz val="9"/>
        <rFont val="Aptos Narrow"/>
        <family val="2"/>
        <scheme val="minor"/>
      </rPr>
      <t xml:space="preserve">
Guía para el impulso a la soberanía alimentaria por el derecho humano a la alimentación adecuada en las modalidades y servicios del ICBF. G36.PP.Versión 2 del 30/12/2025.
4.5. Complementación Alimentaria con Calidad.
4.5.3. Prestación del servicio de alimentación por tipo de ración.
4.5.3.1. Preparación y distribución de Ración Preparada
Homogeneidad en el servicio.
Pág.  65.</t>
    </r>
  </si>
  <si>
    <t>3.5</t>
  </si>
  <si>
    <t>Cuenta e implementa programa de capacitación a cargo del servicio de alimentación</t>
  </si>
  <si>
    <t>Guía para el impulso a la soberanía alimentaria por el derecho humano a la alimentación adecuada en las modalidades y servicios del ICBF. G36.PP.Versión 2 del 30/12/2025. Pág. 89.</t>
  </si>
  <si>
    <t>3.5.1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</si>
  <si>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</si>
  <si>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para el impulso a la soberanía alimentaria por el derecho humano a la alimentación adecuada en las modalidades y servicios del ICBF. G36.PP.Versión 2 del 30/12/2025.
Programa de capacitación. Pág. 88.</t>
  </si>
  <si>
    <t>3.5.2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</si>
  <si>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</si>
  <si>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Guía para el impulso a la soberanía alimentaria por el derecho humano a la alimentación adecuada en las modalidades y servicios del ICBF. G36.PP.Versión 2 del 30/12/2025.
Programa de capacitación. Pág. 89.</t>
  </si>
  <si>
    <t>3.5.3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</si>
  <si>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</si>
  <si>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3.6</t>
  </si>
  <si>
    <t>Cuenta con el concepto higiénico sanitario favorable del servicio de alimentos, emitido por la autoridad sanitaria competente.</t>
  </si>
  <si>
    <t>Guía para el impulso a la soberanía alimentaria por el derecho humano a la alimentación adecuada en las modalidades y servicios del ICBF. G36.PP.Versión 2 del 30/12/2025.Pág. 71.</t>
  </si>
  <si>
    <t>3.6.1</t>
  </si>
  <si>
    <r>
      <rPr>
        <sz val="11"/>
        <color rgb="FF000000"/>
        <rFont val="Arial"/>
        <family val="2"/>
      </rPr>
      <t xml:space="preserve">Cuenta con el concepto higiénico sanitario favorable del servicio de alimentos,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</si>
  <si>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Guía para el impulso a la soberanía alimentaria por el derecho humano a la alimentación adecuada en las modalidades y servicios del ICBF. G36.PP.Versión 2 del 30/12/2025.
4.5. Complementación Alimentaria con Calidad.
Organización del servicio de alimentos  pág. 71.</t>
  </si>
  <si>
    <t>3.7</t>
  </si>
  <si>
    <t>Cuenta e implementa el Plan de Saneamiento Básico en coherencia con la particularidad del servicio.</t>
  </si>
  <si>
    <t>GGuía para el impulso a la soberanía alimentaria por el derecho humano a la alimentación adecuada en las modalidades y servicios del ICBF. G36.PP.Versión 2 del 30/12/2025. Pág. 87 - 89.</t>
  </si>
  <si>
    <t>3.7.1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</si>
  <si>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</si>
  <si>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G36.PP.Versión 2 del 30/12/2025.
4.5.4.5.  Requisitos del servicio de alimentos
Plan de saneamiento básico.
Pág. 87 - 89.</t>
  </si>
  <si>
    <t>3.7.2</t>
  </si>
  <si>
    <t>Cuenta con actas, listados de asistencia, registros fotográficos, etc., que evidencien la capacitación del talento humano en los programas del plan de saneamiento básico.</t>
  </si>
  <si>
    <t>3.7.3</t>
  </si>
  <si>
    <t>En observación de la atención se evidencia la implementación de los cuatro (4) programas básicos del plan de saneamiento básico.</t>
  </si>
  <si>
    <t>GGuía para el impulso a la soberanía alimentaria por el derecho humano a la alimentación adecuada en las modalidades y servicios del ICBF. G36.PP.Versión 2 del 30/12/2025.
4.5.4.5.  Requisitos del servicio de alimentos
Plan de saneamiento básico.
Pág. 86 - 88.</t>
  </si>
  <si>
    <t>3.7.4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</si>
  <si>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</si>
  <si>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Pág. 73.</t>
  </si>
  <si>
    <t>3.7.5</t>
  </si>
  <si>
    <t>En diálogo con el talento humano se evidencia el conocimiento sobre temas específicos del Plan de Saneamiento Básico.</t>
  </si>
  <si>
    <t>3.8</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</si>
  <si>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</si>
  <si>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G36.PP.Versión 2 del 30/12/2025. Págs.. 77 - 87.
Guía orientadora para la estrategia del abastecimiento alimentario. G38.PP.  Versión 1 del 16/01/2025. Págs. 19 - 24. </t>
  </si>
  <si>
    <t>En observación de la atención se evidencia que:</t>
  </si>
  <si>
    <t>3.8.1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</si>
  <si>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</si>
  <si>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Almacenamiento.  Pág. 19 - 21.</t>
  </si>
  <si>
    <t>3.8.2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</si>
  <si>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</si>
  <si>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orientadora para la estrategia del abastecimiento alimentario. G38.PP.  Versión 1 del 16/01/2025.
4.3.4. Almacenamiento.  Pág. 21-24.</t>
  </si>
  <si>
    <t>3.8.3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</si>
  <si>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</si>
  <si>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para el impulso a la soberanía alimentaria por el derecho humano a la alimentación adecuada en las modalidades y servicios del ICBF. G36.PP.Versión 2 del 30/12/2025.
4.5.1.2. Tipos de Ración.  Pág.  52.
Procesos con alimentos, en los servicios de alimentación
Aspectos a tener en cuenta en la Preparación Pág. 81 y 82.
</t>
  </si>
  <si>
    <t>3.8.4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</si>
  <si>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</si>
  <si>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G36.PP.Versión 2 del 30/12/2025.
Procesos con alimentos, en los servicios de alimentación Pag 81
Procesos que debe ser desarrollado acorde a las directrices establecidas en la Guía Orientadora de Abastecimiento Alimentario. Pág. 81 y 82.</t>
  </si>
  <si>
    <t>3.8.5</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</si>
  <si>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</si>
  <si>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G36.PP.Versión 2 del 30/12/2025.
Prácticas higiénicas y medidas de protección.  Pág.  80.</t>
  </si>
  <si>
    <t>3.8.6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</si>
  <si>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</si>
  <si>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G36.PP.Versión 2 del 30/12/2025.
4.5.4.3. Talento Humano.
Estado de Salud.. Pág. 78.</t>
  </si>
  <si>
    <t>3.8.7</t>
  </si>
  <si>
    <t xml:space="preserve">El personal gestor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</si>
  <si>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G36.PP.Versión 2 del 30/12/2025.
4.5.4.3. Talento Humano.
Educación y capacitación.  Pág. 79.</t>
  </si>
  <si>
    <t>3.9</t>
  </si>
  <si>
    <t>Cumple con los criterios de metrología para los equipos de prestación del servicio.</t>
  </si>
  <si>
    <t>Guía técnica para la metrología aplicable a los programas de los procesos misionales del ICBF.  G8.PP.  Versión 8 del 05/03/2025. Págs. 13 - 14 , 16 - 17, 21 - 23, 25, 39 - 40, 45, 49.
Guía orientadora para la estrategia del abastecimiento alimentario.  G38.PP.  Versión 1 del 16/01/2025. Pág.  23.</t>
  </si>
  <si>
    <t>3.9.1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</si>
  <si>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</si>
  <si>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</si>
  <si>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3.9.2</t>
  </si>
  <si>
    <t xml:space="preserve">Cuenta con la documentación el termómetro de punzón para alimentos:  
-Hoja de vida.
-Certificado de calibración.
-Verificaciones intermedias.
-Inspección de equipos. </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</si>
  <si>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</si>
  <si>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3.9.3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</si>
  <si>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</si>
  <si>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</si>
  <si>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3.9.4</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</si>
  <si>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</si>
  <si>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</si>
  <si>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3.9.5</t>
  </si>
  <si>
    <t>En observación de la atención se evidencia que se cuenta con vasos medidores estandarizados para los alimentos en presentación líquida (ej.: sopa, lácteos líquidos, jugos, etc.) y son de material resistente al calor.</t>
  </si>
  <si>
    <t>3.9.6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</si>
  <si>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</si>
  <si>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</si>
  <si>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3.10</t>
  </si>
  <si>
    <t>Cuenta e implementa el Programa de Selección y Evaluación de Proveedores.</t>
  </si>
  <si>
    <t xml:space="preserve">Guía orientadora para la estrategia del abastecimiento alimentario. G38.PP.  Versión 1 del 16/01/2025. Págs. 16 y 17.
</t>
  </si>
  <si>
    <t>3.10.1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</si>
  <si>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</si>
  <si>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</si>
  <si>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3.10.2</t>
  </si>
  <si>
    <t xml:space="preserve">En observación de la atención se evidencia el cumplimiento del programa de selección y evaluación de proveedores, asegurando los criterios de aceptabilidad y calificación de proveedores para la compra de alimentos. </t>
  </si>
  <si>
    <t>3.11</t>
  </si>
  <si>
    <t xml:space="preserve">Implementa acciones de educación para la salud alimentaría. </t>
  </si>
  <si>
    <t>Guía para el impulso a la soberanía alimentaria por el derecho humano a la alimentación adecuada en las modalidades y servicios del ICBF. G36.PP.Versión 2 del 30/12/2025. Págs 35 - 42.</t>
  </si>
  <si>
    <t>3.11.1</t>
  </si>
  <si>
    <r>
      <t xml:space="preserve">Cuenta con evidencias de implementación de la planeación de acciones de educación para la salud alimentaría.
</t>
    </r>
    <r>
      <rPr>
        <b/>
        <sz val="11"/>
        <rFont val="Arial"/>
        <family val="2"/>
      </rPr>
      <t>Nota:</t>
    </r>
    <r>
      <rPr>
        <sz val="11"/>
        <rFont val="Arial"/>
        <family val="2"/>
      </rPr>
      <t xml:space="preserve"> estas evidencias pueden ser fotografías, videos, actas firmadas, listados de asistencia,etc.</t>
    </r>
  </si>
  <si>
    <t>Guía para el impulso a la soberanía alimentaria por el derecho humano a la alimentación adecuada en las modalidades y servicios del ICBF. G36.PP.Versión 2 del 30/12/2025. Pág. 35. 
4.4. Ruta Metodológica de la Educación para la salud Alimentaria.
Página 35 - 42.</t>
  </si>
  <si>
    <t>3.12</t>
  </si>
  <si>
    <t>Implementa acciones de promoción, protección y apoyo de la práctica de la lactancia humana (aplica en caso de que en la población por aplicación de enfoque de género atienda a la adolescente o joven mujer gestante, en periodo de lactancia o con hijo menor de 3 años, cuando la infraestructura garantice los espacios adecuados).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</si>
  <si>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G36.PP.Versión 2 del 30/12/2025. Pág. 35.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</si>
  <si>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3.12.1</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</si>
  <si>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</si>
  <si>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3.12.2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</si>
  <si>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</si>
  <si>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3.12.3</t>
  </si>
  <si>
    <t>En diálogo con el talento humano se evidencia el conocimiento sobre la promoción, protección y apoyo de la práctica de lactancia humana.</t>
  </si>
  <si>
    <t xml:space="preserve">Guía para el impulso a la soberanía alimentaria por el derecho humano a la alimentación adecuada en las modalidades y servicios del ICBF. G36.PP.Versión 2 del 30/12/2025.. Pág. 35.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</si>
  <si>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3.13</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</si>
  <si>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</si>
  <si>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G36.PP.Versión 2 del 30/12/2025.. Págs.  71 y 72.</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</si>
  <si>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</si>
  <si>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</si>
  <si>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G36.PP.Versión 2 del 30/12/2025.
Organización del servicio de alimentos.  Pág.  71 y 72.</t>
  </si>
  <si>
    <t>3.13.2</t>
  </si>
  <si>
    <t>Cuenta con concepto higiénico sanitario Favorable, emitido por la autoridad sanitaria competente.</t>
  </si>
  <si>
    <t>3.13.3</t>
  </si>
  <si>
    <r>
      <t xml:space="preserve">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</si>
  <si>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G36.PP.Versión 2 del 30/12/2025.
Organización del servicio de alimentos.   Pág.  71 y 72.</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</si>
  <si>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</si>
  <si>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</si>
  <si>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</si>
  <si>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</si>
  <si>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</si>
  <si>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</si>
  <si>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Guía para el impulso a la soberanía alimentaria por el derecho humano a la alimentación adecuada en las modalidades y servicios del ICBF. G36.PP.Versión 2 del 30/12/2025.
Organización del servicio de alimentos.  Pág.   Pág.  71 y 72..</t>
  </si>
  <si>
    <t>4. COMPONENTE MODELO DE ATENCIÓN - CAE - CONVENCIONAL</t>
  </si>
  <si>
    <t xml:space="preserve">SITUACIÓN ENCONTRADA DEL NO CUMPLE </t>
  </si>
  <si>
    <t>4.1.</t>
  </si>
  <si>
    <t>Cuenta y desarrolla el Proyecto de Atención Institucional - PAI</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</si>
  <si>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16,17, 72, 78 y 79.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t>
  </si>
  <si>
    <t>PSIC / TS</t>
  </si>
  <si>
    <t>4.1.1.</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</si>
  <si>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</si>
  <si>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</si>
  <si>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4.1.2</t>
  </si>
  <si>
    <t>La Institución cuenta con los soportes en digital o físico que permitan evidenciar el desarrollo del Proyecto de Atención Institucional</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</si>
  <si>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</si>
  <si>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</si>
  <si>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2.5.5. Atributos de calidad. Atención. Pág., 78, 79
MANUAL OPERATIVO DE LAS MODALIDADES QUE ATIENDEN MEDIDAS Y SANCIONES DEL PROCESO JUDICIAL - SRPA, versión 4 del 25/07/2024 aprobado mediante Resolución No.3111 del 10 de julio de 2024
1.3.1 Aplicación del Modelo de Atención. Págs.10,11,12
Abordaje de los equipos interdisciplinarios. Tabla No. 2 Tipos de Intervención. págs.16,17
2.5. Modalidad de Atención Para el Cumplimiento de Sanción Privativa de la Libertad. - Centros de Atención Especializada -CAE. Págs. 72 al 96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</si>
  <si>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4.2.</t>
  </si>
  <si>
    <t>Cuenta e implementa el proceso de atención acorde con los criterios establecidos en los documentos técnicos.</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</si>
  <si>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t>
  </si>
  <si>
    <t>En observación de la atención, diálogos con los adolescentes, jóvenes, familias, el talento humano y contrastado con el anexo de historia de atención se evidencia que:</t>
  </si>
  <si>
    <t/>
  </si>
  <si>
    <t>4.2.1</t>
  </si>
  <si>
    <t>Documenta la información dada a la autoridad judicial competente, sobre las salidas del centro privativo de libertad para atenciones en salud, en articulación con la Policía de Infancia y Adolescencia, y presenta el informe a las autoridades competentes con sus respectivos soportes.</t>
  </si>
  <si>
    <t>MANUAL OPERATIVO DE LAS MODALIDADES QUE ATIENDEN MEDIDAS Y SANCIONES DEL PROCESO JUDICIAL - SRPA, versión 4 del 25/07/2024 aprobado mediante Resolución No.3111 del 10 de julio de 2024
2.5.4. Componentes de la modalidad. Organización del servicio: C1. Págs.75, 76, 77</t>
  </si>
  <si>
    <t>4.2.2</t>
  </si>
  <si>
    <t>Desarrolla acciones informativas al adolescente o joven y familia sobre: 
a. La modalidad de atención
b. Objetivo
c. Duración de la ubicación</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</si>
  <si>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Pág.77</t>
  </si>
  <si>
    <t>4.2.3</t>
  </si>
  <si>
    <t>Desarrolla acciones con el adolescente o joven para:
a.  La vinculación de la familia al proceso de atención, referentes afectivos y/o vincular de apoyo
b. La vinculación al sistema educativo, boletines o notas académicas del grado que actualmente realiza o último que haya cursado el adolescente o joven.</t>
  </si>
  <si>
    <t>4.2.4</t>
  </si>
  <si>
    <t xml:space="preserve">Cuenta con el concepto inicial de psicologia el cual:
a. Esta en formato diseñado por el operador 
b. Es elaborado al mes del ingreso del adolescente o joven
c.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</si>
  <si>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2.5.5. Atributos de calidad. Atención. Pág.77 . </t>
  </si>
  <si>
    <t>4.2.5</t>
  </si>
  <si>
    <t xml:space="preserve">Cuenta con el  concepto inicial socio familiar 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</si>
  <si>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 xml:space="preserve">LINEAMIENTO TÉCNICO DEL MODELO DE ATENCIÓN PARA ADOLESCENTES Y JÓVENES  EN CONFLICTO CON LA LEY : SRPA .versión 4 del 6/03/2020. Concepto inicial socio familiar en los servicios de atención. Pág 131, 132.
MANUAL OPERATIVO DE LAS MODALIDADES QUE ATIENDEN MEDIDAS Y SANCIONES DEL PROCESO JUDICIAL - SRPA, versión 4 del 25/07/2024 aprobado mediante Resolución No.3111 del 10 de julio de 2024
2.5.5. Atributos de calidad. Atención. Pág.77 . </t>
  </si>
  <si>
    <t>4.2.6</t>
  </si>
  <si>
    <r>
      <t>Cuenta con el informe inicial del proceso pedagógico, el cual:
a.  Está en formato de informe de evolución del proceso pedagógico.
b. Es elaborado al mes de ingreso del adolescente o joven.
c.</t>
    </r>
    <r>
      <rPr>
        <sz val="11"/>
        <color theme="1"/>
        <rFont val="Arial"/>
        <family val="2"/>
      </rPr>
      <t xml:space="preserve"> Cumple con</t>
    </r>
    <r>
      <rPr>
        <sz val="11"/>
        <rFont val="Arial"/>
        <family val="2"/>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</si>
  <si>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2.5.5. Atributos de calidad. Atención. Pág.77 .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</si>
  <si>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4.2.7</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</si>
  <si>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</si>
  <si>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 xml:space="preserve">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2.5.5. Atributos de calidad. Atención. Pág.77 . </t>
  </si>
  <si>
    <t>4.2.8</t>
  </si>
  <si>
    <t>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</si>
  <si>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Pág.78</t>
  </si>
  <si>
    <t>4.2.9</t>
  </si>
  <si>
    <t>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Acciones con enfoque pedagógico/restaurativo, para la reflexión, comprensión y reparación (directa, indirecta o simbólica) del daño por parte del adolescente o joven</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</si>
  <si>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2.5.5. Atributos de calidad. Atención. Págs.77, 78</t>
  </si>
  <si>
    <t>4.2.10</t>
  </si>
  <si>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rial"/>
        <family val="2"/>
      </rPr>
      <t>Nota:</t>
    </r>
    <r>
      <rPr>
        <sz val="11"/>
        <color theme="1"/>
        <rFont val="Arial"/>
        <family val="2"/>
      </rPr>
      <t xml:space="preserve">  El estudio de caso se podrá efectuar en la aplicación del enfoque diferencial o por condiciones especiales del adolescente o joven para separación de alojamiento.</t>
    </r>
  </si>
  <si>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2.5.4. Componentes de la modalidad. Organización del servicio: Particularidades del servicio. Págs.74, 75</t>
  </si>
  <si>
    <t>4.2.11</t>
  </si>
  <si>
    <t>Formula Plan de Atención Individual, el cual:
a. Se remite a la autoridad competente(Judicial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</si>
  <si>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2.5.4. Componentes de la modalidad. Organización del servicio: Particularidades del servicio. Pág.74, 77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t>
  </si>
  <si>
    <t>4.2.12</t>
  </si>
  <si>
    <r>
      <t xml:space="preserve">Cuenta con informe de seguimiento el cual :
a.  Es enviado a la autoridad administrativa cada cuatro meses calendario. </t>
    </r>
    <r>
      <rPr>
        <sz val="11"/>
        <color rgb="FF00B050"/>
        <rFont val="Arial"/>
        <family val="2"/>
      </rPr>
      <t xml:space="preserve">
</t>
    </r>
    <r>
      <rPr>
        <sz val="11"/>
        <rFont val="Arial"/>
        <family val="2"/>
      </rPr>
      <t>b. Señala los avances, dificultades significativas, ajustes en caso de ser necesario.
c. Incluye intervenciones externas que se realicen. 
d. Enmarca los logros propuestos en el plan de atención individual.</t>
    </r>
  </si>
  <si>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pág 6.</t>
  </si>
  <si>
    <t>4.2.13</t>
  </si>
  <si>
    <t>Permite y asegura las visitas o la comunicación de los niños, las niñas y los adolescentes, con la familia o red vincular de apoyo, excepto en casos en los cuales la autoridad administrativa competente lo haya determinado de manera justificada</t>
  </si>
  <si>
    <t>MANUAL OPERATIVO DE LAS MODALIDADES QUE ATIENDEN MEDIDAS Y SANCIONES DEL PROCESO JUDICIAL - SRPA, versión 4 del 25/07/2024 aprobado mediante Resolución No.3111 del 10 de julio de 2024
2.5.5. Atributos de calidad. Atención. Pág., 78</t>
  </si>
  <si>
    <t>4.2.14</t>
  </si>
  <si>
    <r>
      <t>Elabora y  entrega el informe de egreso:
a. A los 5 días hábiles de ocurrido el evento.</t>
    </r>
    <r>
      <rPr>
        <sz val="11"/>
        <color rgb="FFFF0000"/>
        <rFont val="Arial"/>
        <family val="2"/>
      </rPr>
      <t xml:space="preserve"> </t>
    </r>
    <r>
      <rPr>
        <sz val="11"/>
        <color theme="1"/>
        <rFont val="Arial"/>
        <family val="2"/>
      </rPr>
      <t xml:space="preserve">
b. Debe contener una síntesis de los avances y dificultades significativos, motivo de egreso y compromisos adquiridos para el seguimiento post egreso.</t>
    </r>
  </si>
  <si>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3, pág  6</t>
  </si>
  <si>
    <t>4.3</t>
  </si>
  <si>
    <t>Cuenta e implementa las herramientas de participación acorde con los criterios establecidos en los documentos técnicos.</t>
  </si>
  <si>
    <t>LINEAMIENTO TÉCNICO MODELO DE ATENCIÓN PARA ADOLESCENTES Y JÓVENES EN CONFLICTO CON LA LEY SRPA, versión 4 del 6/03/2020
2.2.2. Herramientas de participación. 2.2.2.1. Acuerdo de convivencia. Pág.188
2.2.2.2. Comité de convivencia. Pág.193
2.2.2.4 Buzón de sugerencias. Pág. 193, 194</t>
  </si>
  <si>
    <t>En observación de la atención, diálogos con los adolescentes, jóvenes, familias o red vincular de apoyo, el talento humano y registros documentales se evidencia que:</t>
  </si>
  <si>
    <t>4.3.1</t>
  </si>
  <si>
    <r>
      <t xml:space="preserve">Cuenta con un </t>
    </r>
    <r>
      <rPr>
        <b/>
        <sz val="11"/>
        <rFont val="Arial"/>
        <family val="2"/>
      </rPr>
      <t>acuerdo de convivencia el cual debe:</t>
    </r>
    <r>
      <rPr>
        <sz val="11"/>
        <rFont val="Arial"/>
        <family val="2"/>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</si>
  <si>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t>
  </si>
  <si>
    <t>4.3.2</t>
  </si>
  <si>
    <r>
      <t xml:space="preserve">Cuenta con un </t>
    </r>
    <r>
      <rPr>
        <b/>
        <sz val="11"/>
        <rFont val="Arial"/>
        <family val="2"/>
      </rPr>
      <t>comité de convivencia el cual debe:</t>
    </r>
    <r>
      <rPr>
        <sz val="11"/>
        <rFont val="Arial"/>
        <family val="2"/>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</si>
  <si>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t>LINEAMIENTO TÉCNICO MODELO DE ATENCIÓN PARA ADOLESCENTES Y JÓVENES EN CONFLICTO CON LA LEY SRPA, versión 4 del 6/03/2020
2.2.2.2. Comité de convivencia. Págs.191, 192</t>
  </si>
  <si>
    <t>4.3.3</t>
  </si>
  <si>
    <r>
      <t>Cuenta con un</t>
    </r>
    <r>
      <rPr>
        <b/>
        <sz val="11"/>
        <rFont val="Arial"/>
        <family val="2"/>
      </rPr>
      <t xml:space="preserve"> buzón de sugerencias, </t>
    </r>
    <r>
      <rPr>
        <sz val="11"/>
        <rFont val="Arial"/>
        <family val="2"/>
      </rPr>
      <t>que cumple con los siguientes parametros</t>
    </r>
    <r>
      <rPr>
        <b/>
        <sz val="11"/>
        <rFont val="Arial"/>
        <family val="2"/>
      </rPr>
      <t xml:space="preserve">:
</t>
    </r>
    <r>
      <rPr>
        <sz val="11"/>
        <rFont val="Arial"/>
        <family val="2"/>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rial"/>
        <family val="2"/>
      </rPr>
      <t xml:space="preserve">Nota 1: </t>
    </r>
    <r>
      <rPr>
        <sz val="11"/>
        <rFont val="Arial"/>
        <family val="2"/>
      </rPr>
      <t>De acuerdo con la muestra verifique el conocimiento del buzón de sugerencias.</t>
    </r>
    <r>
      <rPr>
        <b/>
        <sz val="11"/>
        <rFont val="Arial"/>
        <family val="2"/>
      </rPr>
      <t xml:space="preserve">
Nota 2: </t>
    </r>
    <r>
      <rPr>
        <sz val="11"/>
        <rFont val="Arial"/>
        <family val="2"/>
      </rPr>
      <t>Elija una queja y realice la trazabilidad de la recepción de la misma y el tratamiento que se le dió de acuerdo con la guía o procedimiento establecido por la institución.</t>
    </r>
  </si>
  <si>
    <t>LINEAMIENTO TÉCNICO MODELO DE ATENCIÓN PARA ADOLESCENTES Y JÓVENES EN CONFLICTO CON LA LEY SRPA, versión 4 del 6/03/2020
2.2.2.4 Buzón de sugerencias. Pág. 193, 194</t>
  </si>
  <si>
    <t>4.4</t>
  </si>
  <si>
    <t>Implementa la guía de formulación estrategias de prevención del uso de sustancias psicoactivas en los adolescentes y jóvenes del SRPA</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</si>
  <si>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t>
  </si>
  <si>
    <t>4.4.1.</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</si>
  <si>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</si>
  <si>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LINEAMIENTO TÉCNICO MODELO DE ATENCIÓN PARA ADOLESCENTES Y JÓVENES EN CONFLICTO CON LA LEY SRPA, versión 4 del 6/03/2020.
B) Acciones por la garantía del derecho a la salud. Pág.218.
MANUAL OPERATIVO DE LAS MODALIDADES QUE ATIENDEN MEDIDAS Y SANCIONES DEL PROCESO JUDICIAL - SRPA, versión 4 del 25/07/2024 aprobado mediante Resolución No.3111 del 10 de julio de 2024
2.5.5. Atributos de calidad. Atención. Pág., 78</t>
  </si>
  <si>
    <t>4.5</t>
  </si>
  <si>
    <t>Gestiona escenarios para actividad física, deportiva y recreativa y propuestas de formación artística.</t>
  </si>
  <si>
    <t>LINEAMIENTO TÉCNICO MODELO DE ATENCIÓN PARA ADOLESCENTES Y JÓVENES EN CONFLICTO CON LA LEY SRPA, versión 4 del 6/03/2020. Págs.230 a 234</t>
  </si>
  <si>
    <t>4.5.1</t>
  </si>
  <si>
    <t>Se evidencia participación de los adolescentes y jóvenes de la oferta cultural y de formación artistica en programas a nivel distrital, municipal y departamental acorde con el territorio.</t>
  </si>
  <si>
    <t>LINEAMIENTO TÉCNICO MODELO DE ATENCIÓN PARA ADOLESCENTES Y JÓVENES EN CONFLICTO CON LA LEY SRPA, versión 4 del 6/03/2020.
3.3.2. Garantía de acceso a deporte, recreación, cultura y arte. Pág.230 a 234</t>
  </si>
  <si>
    <t>4. COMPONENTE MODELO DE ATENCIÓN - CAE ABIERTO</t>
  </si>
  <si>
    <t>LINEAMIENTO TÉCNICO MODELO DE ATENCIÓN PARA ADOLESCENTES Y JÓVENES EN CONFLICTO CON LA LEY SRPA, versión 4 del 6/03/2020. Págs. 20 a la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 78 y 79.
MANUAL OPERATIVO DE LAS MODALIDADES QUE ATIENDEN MEDIDAS Y SANCIONES DEL PROCESO JUDICIAL - SRPA, versión 4 del 25/07/2024 aprobado mediante Resolución No.3111 del 10 de julio de 2024. Págs.10,11,12, 16,17 y de la 72 a la 96.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4,5,6, 7,8,9.</t>
  </si>
  <si>
    <t>4.1.2.</t>
  </si>
  <si>
    <r>
      <t xml:space="preserve">Desarrolla acciones con el </t>
    </r>
    <r>
      <rPr>
        <sz val="11"/>
        <color theme="1"/>
        <rFont val="Aptos Narrow"/>
        <family val="2"/>
        <scheme val="minor"/>
      </rPr>
      <t>adolescente o joven para:
a.  La vinculación de la familia al proceso de atención, referentes afectivos y/o vincular de apoyo
b. La vinculación al sistema educativo, boletines o notas académicas del grado que actualmente realiza o último que haya cursado el adolescente o joven.</t>
    </r>
  </si>
  <si>
    <r>
      <t xml:space="preserve">Cuenta con el  concepto inicial socio familiar </t>
    </r>
    <r>
      <rPr>
        <sz val="11"/>
        <color theme="1"/>
        <rFont val="Aptos Narrow"/>
        <family val="2"/>
        <scheme val="minor"/>
      </rPr>
      <t xml:space="preserve">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r>
  </si>
  <si>
    <r>
      <t>Cuenta con el informe inicial del proceso pedagógico, el cual:
a.  Está en formato de informe de evolución del proceso pedagógico.
b. Es elaborado al mes de ingreso del adolescente o joven.
c.</t>
    </r>
    <r>
      <rPr>
        <sz val="11"/>
        <color theme="1"/>
        <rFont val="Aptos Narrow"/>
        <family val="2"/>
        <scheme val="minor"/>
      </rPr>
      <t xml:space="preserve"> Cumple con</t>
    </r>
    <r>
      <rPr>
        <sz val="11"/>
        <rFont val="Aptos Narrow"/>
        <family val="2"/>
        <scheme val="minor"/>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</si>
  <si>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r>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t>
    </r>
    <r>
      <rPr>
        <sz val="11"/>
        <color theme="1"/>
        <rFont val="Aptos Narrow"/>
        <family val="2"/>
        <scheme val="minor"/>
      </rPr>
      <t xml:space="preserve">d. Aplican la prueba SITE dentro de los primeros 45 días hábiles a partir de su ingreso al servicio, con retroalimentación a los adolescentes y jóvenes de los resultados </t>
    </r>
  </si>
  <si>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ptos Narrow"/>
        <family val="2"/>
        <scheme val="minor"/>
      </rPr>
      <t>Nota:</t>
    </r>
    <r>
      <rPr>
        <sz val="11"/>
        <color theme="1"/>
        <rFont val="Aptos Narrow"/>
        <family val="2"/>
        <scheme val="minor"/>
      </rPr>
      <t xml:space="preserve">  El estudio de caso se podrá efectuar en la aplicación del enfoque diferencial o por condiciones especiales del adolescente o joven para separación de alojamiento.</t>
    </r>
  </si>
  <si>
    <r>
      <t xml:space="preserve">Cuenta con informe de seguimiento el cual :
a.  Es enviado a la autoridad administrativa cada cuatro meses calendario. </t>
    </r>
    <r>
      <rPr>
        <sz val="11"/>
        <color rgb="FF00B050"/>
        <rFont val="Aptos Narrow"/>
        <family val="2"/>
        <scheme val="minor"/>
      </rPr>
      <t xml:space="preserve">
</t>
    </r>
    <r>
      <rPr>
        <sz val="11"/>
        <rFont val="Aptos Narrow"/>
        <family val="2"/>
        <scheme val="minor"/>
      </rPr>
      <t>b. Señala los avances, dificultades significativas, ajustes en caso de ser necesario.
c. Incluye intervenciones externas que se realicen. 
d. Enmarca los logros propuestos en el plan de atención individual.</t>
    </r>
  </si>
  <si>
    <r>
      <t xml:space="preserve">Se desarrollan acciones psicosociales con: </t>
    </r>
    <r>
      <rPr>
        <b/>
        <sz val="11"/>
        <rFont val="Aptos Narrow"/>
        <family val="2"/>
        <scheme val="minor"/>
      </rPr>
      <t xml:space="preserve">
</t>
    </r>
    <r>
      <rPr>
        <sz val="11"/>
        <rFont val="Aptos Narrow"/>
        <family val="2"/>
        <scheme val="minor"/>
      </rPr>
      <t>a. Acceso a la atención terapéutica y a los procesos de socialización que requieran los adolescentes o jovenes.
b. La familia de origen tendientes al restablecimiento de vínculos familiares y a establecer condiciones para el reingreso</t>
    </r>
  </si>
  <si>
    <t>MANUAL OPERATIVO DE LAS MODALIDADES QUE ATIENDEN MEDIDAS Y SANCIONES DEL PROCESO JUDICIAL - SRPA, versión 4 del 25/07/2024 aprobado mediante Resolución No.3111 del 10 de julio de 2024
2.5.5.1. Estrategia Centro de Atención Especializada Abierto. Acciones psicosociales.Pág.89</t>
  </si>
  <si>
    <t>4.2.15</t>
  </si>
  <si>
    <t xml:space="preserve">Realiza gestión para la vinculación al sistema educativo formal según su nivel.
</t>
  </si>
  <si>
    <t>MANUAL OPERATIVO DE LAS MODALIDADES QUE ATIENDEN MEDIDAS Y SANCIONES DEL PROCESO JUDICIAL - SRPA, versión 4 del 25/07/2024 aprobado mediante Resolución No.3111 del 10 de julio de 2024
2.5.5.1. Estrategia Centro de Atención Especializada Abierto. Educación.Pág.89</t>
  </si>
  <si>
    <t>4.2.16</t>
  </si>
  <si>
    <t xml:space="preserve">Desarrolla acciones de gestión y apoyo cultural y educativo y promueve  la educación como mecanismo de protección de derechos (vinculación, permanencia y ampliación de oportunidades en el sistema educativo, formal, informal y no formal; lo mismo que a nivel laboral). </t>
  </si>
  <si>
    <t>MANUAL OPERATIVO DE LAS MODALIDADES QUE ATIENDEN MEDIDAS Y SANCIONES DEL PROCESO JUDICIAL - SRPA, versión 4 del 25/07/2024 aprobado mediante Resolución No.3111 del 10 de julio de 2024
2.5.5.1. Estrategia Centro de Atención Especializada Abierto. Gestión y apoyo cultural y educativo.Pág.89</t>
  </si>
  <si>
    <t>4.2.17</t>
  </si>
  <si>
    <t>Desarrolla acciones de  gestión y coordinación institucional y comunitaria para vincularse e intervenir en estrategias coordinadas de acción a nivel institucional y comunitario a nivel local y regional</t>
  </si>
  <si>
    <t>MANUAL OPERATIVO DE LAS MODALIDADES QUE ATIENDEN MEDIDAS Y SANCIONES DEL PROCESO JUDICIAL - SRPA, versión 4 del 25/07/2024 aprobado mediante Resolución No.3111 del 10 de julio de 2024
2.5.5.1. Estrategia Centro de Atención Especializada Abierto. Gestión y coordinación institucional y comunitaria.Pág.89</t>
  </si>
  <si>
    <t>4.2.18</t>
  </si>
  <si>
    <t>Desarrolla talleres de formación prelaboral con el fin de desarrollar habilidades, destrezas y competencias y preparar su egreso con la posibilidad de sostenerse.</t>
  </si>
  <si>
    <t>MANUAL OPERATIVO DE LAS MODALIDADES QUE ATIENDEN MEDIDAS Y SANCIONES DEL PROCESO JUDICIAL - SRPA, versión 4 del 25/07/2024 aprobado mediante Resolución No.3111 del 10 de julio de 2024
2.5.5.1. Estrategia Centro de Atención Especializada Abierto. Formación prelaboral.Pág.89</t>
  </si>
  <si>
    <t>4.2.19</t>
  </si>
  <si>
    <r>
      <t>Elabora y  entrega el informe de egreso:
a. A los 5 días hábiles de ocurrido el evento.</t>
    </r>
    <r>
      <rPr>
        <sz val="11"/>
        <color rgb="FFFF0000"/>
        <rFont val="Aptos Narrow"/>
        <family val="2"/>
        <scheme val="minor"/>
      </rPr>
      <t xml:space="preserve"> </t>
    </r>
    <r>
      <rPr>
        <sz val="11"/>
        <color theme="1"/>
        <rFont val="Aptos Narrow"/>
        <family val="2"/>
        <scheme val="minor"/>
      </rPr>
      <t xml:space="preserve">
b. Debe contener una síntesis de los avances y dificultades significativos, motivo de egreso y compromisos adquiridos para el seguimiento post egreso.</t>
    </r>
  </si>
  <si>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
g. Ser aplicadop en el día a dia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</si>
  <si>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
2.5.5.1. Estrategia Centro de Atención Especializada Abierto. Convivencia.Pág.89</t>
  </si>
  <si>
    <r>
      <t xml:space="preserve">Cuenta con un </t>
    </r>
    <r>
      <rPr>
        <b/>
        <sz val="11"/>
        <rFont val="Aptos Narrow"/>
        <family val="2"/>
        <scheme val="minor"/>
      </rPr>
      <t>comité de convivencia el cual debe:</t>
    </r>
    <r>
      <rPr>
        <sz val="11"/>
        <rFont val="Aptos Narrow"/>
        <family val="2"/>
        <scheme val="minor"/>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</si>
  <si>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ptos Narrow"/>
        <family val="2"/>
        <scheme val="minor"/>
      </rPr>
      <t xml:space="preserve"> buzón de sugerencias, </t>
    </r>
    <r>
      <rPr>
        <sz val="11"/>
        <rFont val="Aptos Narrow"/>
        <family val="2"/>
        <scheme val="minor"/>
      </rPr>
      <t>que cumple con los siguientes parametros</t>
    </r>
    <r>
      <rPr>
        <b/>
        <sz val="11"/>
        <rFont val="Aptos Narrow"/>
        <family val="2"/>
        <scheme val="minor"/>
      </rPr>
      <t xml:space="preserve">:
</t>
    </r>
    <r>
      <rPr>
        <sz val="11"/>
        <rFont val="Aptos Narrow"/>
        <family val="2"/>
        <scheme val="minor"/>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ptos Narrow"/>
        <family val="2"/>
        <scheme val="minor"/>
      </rPr>
      <t xml:space="preserve">Nota 1: </t>
    </r>
    <r>
      <rPr>
        <sz val="11"/>
        <rFont val="Aptos Narrow"/>
        <family val="2"/>
        <scheme val="minor"/>
      </rPr>
      <t>De acuerdo con la muestra verifique el conocimiento del buzón de sugerencias.</t>
    </r>
    <r>
      <rPr>
        <b/>
        <sz val="11"/>
        <rFont val="Aptos Narrow"/>
        <family val="2"/>
        <scheme val="minor"/>
      </rPr>
      <t xml:space="preserve">
Nota 2: </t>
    </r>
    <r>
      <rPr>
        <sz val="11"/>
        <rFont val="Aptos Narrow"/>
        <family val="2"/>
        <scheme val="minor"/>
      </rPr>
      <t>Elija una queja y realice la trazabilidad de la recepción de la misma y el tratamiento que se le dió de acuerdo con la guía o procedimiento establecido por la institución.</t>
    </r>
  </si>
  <si>
    <t>4.4.1</t>
  </si>
  <si>
    <t>4. COMPONENTE MODELO DE ATENCIÓN   - CAE PRE-EGRESO</t>
  </si>
  <si>
    <t>Cuenta e implementa las acciones en la fase de Acogida - aceptación, al ingreso del adolescente o joven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</si>
  <si>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 Acogida - aceptación. Ingreso del adolescente o joven. Pág.94
GESTION DE CONVENIOS INTERINSTITUCIONALES. pág. 96</t>
  </si>
  <si>
    <t xml:space="preserve">Se realizan las siguientes acciones con el joven:
a. Se le explica el Programa.
b. Se le presenta al Equipo Profesional.
c. Se le realiza un recorrido por las instalaciones.
d. Se le ubica en el espacio que le corresponde. </t>
  </si>
  <si>
    <t>MANUAL OPERATIVO DE LAS MODALIDADES QUE ATIENDEN MEDIDAS Y SANCIONES DEL PROCESO JUDICIAL - SRPA, versión 4 del 25/07/2024 
2.5.5.2. Estrategia Centro de Atención Especializada Pre-egreso. Acogida - aceptación. Ingreso del adolescente o joven. Pág.94</t>
  </si>
  <si>
    <t>Se realiza entrevista inicial con el adolescente o joven y la familia, en la cual:
a. Se presentan los objetivos de la institución, misión y visión.
b. Se verifican las expectativas, aspiraciones, madurez frente a sus logros y el perfil psicológico del adolescente o joven y la familia.</t>
  </si>
  <si>
    <t>Se realizan estas acciones con el joven:
a. Se le informan sus derechos y deberes específicos en el programa.
b. Se da a conocer el acuerdo de convivencia recogiendo observaciones y sugerencias.
c. Se socializan los protocolos y procesos que se llevan en la "estrategia Centro de Atención Especializada Abierto".
d. Se realiza circulo donde se hace una presentación personal del adolescente o joven y de los compañeros.</t>
  </si>
  <si>
    <t>4.3.4</t>
  </si>
  <si>
    <t>Cuenta e implementa el plan de atención individual el cual debe:
a. Contener las metas pedagógicas, restaurativas, formativas, educativas, laborales, deportivas, artísticas, lúdicas, culturales, familiares, entre otras del adolescente o joven y la familia, 
b. Presentar las alternativas institucionales para continuarlas y consolidarlas.
c. Ser formulado con el adolescente o joven y la familia el Plan de Atención Individual para la reincorporación social en condiciones dignas y seguras.
d. Ser firmado por el adolescente o joven, la familia y el director o coordinador de la "Estrategia Centro de Atención Especializado  Abierto", como un acto de compromiso y responsabilidad de las partes frente al proceso.</t>
  </si>
  <si>
    <t>MANUAL OPERATIVO DE LAS MODALIDADES QUE ATIENDEN MEDIDAS Y SANCIONES DEL PROCESO JUDICIAL - SRPA, versión 4 del 25/07/2024 
2.5.5.2. Estrategia Centro de Atención Especializada Pre-egreso.  Plan de Atención Individual. Pág. 94
GESTION DE CONVENIOS INTERINSTITUCIONALES. pág. 96</t>
  </si>
  <si>
    <t>Cuenta e implementa las acciones de la Fase de Permanencia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</si>
  <si>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
2.5.5.2. Estrategia Centro de Atención Especializada Pre-egreso.Permanencia. Cumplimiento de deberes cotidianos. Pág.95</t>
  </si>
  <si>
    <t>Tiene acceso a todos los servicios para el ejercicio de sus derechos en cuanto a:
a.  Consecusión de documentos de identidad.
b. Consecusión de libreta militar.
c. Certificados académicos y de formación prelaborales al día. 
d. Gestión y apoyo para la vinculación a formación académica y laboral durante la permanencia en la estrategia y proyectada a su continuidad post egreso.
e. Vinculación a las actividades deportivas y culturales de preferencia de los adolescentes o jóvenes
f. Articulación de oferta con instituciones con opciones deportivas y culturales, que permita a los adolescentes y jóvenes continuar con estos espacios de crecimiento personal posterior al egreso.
g. Gestión y apoyo a la vinculación laboral de los adolescentes o jóvenes, de acuerdo con su formación e intereses
h. Orientación para la vinculación laboral: o Hoja de vida, o presentación de entrevistas, o consecución de documentos
i. Acompañamiento y supervisión al proceso de vinculación laboral
j. Contacto y acompañamiento de la familia y redes de apoyo.</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</si>
  <si>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t>
  </si>
  <si>
    <t>4.4.2</t>
  </si>
  <si>
    <t>a. Asignan a los jovenes y adolescentes tareas diarias para mantener las instalaciones del programa en condiciones óptimas de orden y aseo. 
b. Participan los jovenes y adolescentes en espacios o escenarios de diálogo y socialización para la garantía de sus derechos. 
c. Existen actividades de integración relacionadas con jornadas de prevención (de violencias, del delito, entre otros.)
d. Participación los jóvenes y adolescentes en jornadas pedagógicas y restaurativas.</t>
  </si>
  <si>
    <t>MANUAL OPERATIVO DE LAS MODALIDADES QUE ATIENDEN MEDIDAS Y SANCIONES DEL PROCESO JUDICIAL - SRPA, versión 4 del 25/07/2024 
2.5.5.2. Estrategia Centro de Atención Especializada Pre-egreso.Permanencia. Cumplimiento de deberes cotidianos. Pág.95</t>
  </si>
  <si>
    <t>4.4.3</t>
  </si>
  <si>
    <t>Cuenta e implementa las acciones de la Fase de Egreso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</si>
  <si>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Egreso. Pág.95, 96</t>
  </si>
  <si>
    <t>Realiza la evaluación del Plan de Atención Individual con el adolescente o joven y la familia antes de su egreso, el cual contiene:
a. metas pendientes.
b.Logros y expectativas frente al retorno definitivo del adolescente o joven a su contexto familiar y comunitario</t>
  </si>
  <si>
    <t>MANUAL OPERATIVO DE LAS MODALIDADES QUE ATIENDEN MEDIDAS Y SANCIONES DEL PROCESO JUDICIAL - SRPA, versión 4 del 25/07/2024 
2.5.5.2. Estrategia Centro de Atención Especializada Pre-egreso.Permanencia. Egreso. Pág.95</t>
  </si>
  <si>
    <t>4.5.2</t>
  </si>
  <si>
    <t>Realiza la activación de redes de apoyo familiares, sociales e institucionales para garantizar la continuidad formativa, laboral, lúdica, deportiva y cultural del adolescente o joven, así como un entorno seguro y garantista de derechos</t>
  </si>
  <si>
    <t>MANUAL OPERATIVO DE LAS MODALIDADES QUE ATIENDEN MEDIDAS Y SANCIONES DEL PROCESO JUDICIAL - SRPA, versión 4 del 25/07/2024 
2.5.5.2. Estrategia Centro de Atención Especializada Pre-egreso.Permanencia. Egreso. Págs.95, 96</t>
  </si>
  <si>
    <t>4.5.3</t>
  </si>
  <si>
    <r>
      <t xml:space="preserve">Elabora informe de egreso de la estrategia.
</t>
    </r>
    <r>
      <rPr>
        <b/>
        <sz val="11"/>
        <color rgb="FF000000"/>
        <rFont val="Aptos Narrow"/>
        <family val="2"/>
        <scheme val="minor"/>
      </rPr>
      <t xml:space="preserve">Nota: </t>
    </r>
    <r>
      <rPr>
        <sz val="11"/>
        <color rgb="FF000000"/>
        <rFont val="Aptos Narrow"/>
        <family val="2"/>
        <scheme val="minor"/>
      </rPr>
      <t>Este informe debe ser enviado a la autoridad administrativa indicando la fecha de terminación de la sanción.</t>
    </r>
  </si>
  <si>
    <t>4.6</t>
  </si>
  <si>
    <t>4.6.1</t>
  </si>
  <si>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</si>
  <si>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4.6.2</t>
  </si>
  <si>
    <t>4.6.3</t>
  </si>
  <si>
    <t>4.7</t>
  </si>
  <si>
    <t>4.7.1</t>
  </si>
  <si>
    <t>4.8</t>
  </si>
  <si>
    <t>4.8.1</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</si>
  <si>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</si>
  <si>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</si>
  <si>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</si>
  <si>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</si>
  <si>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</si>
  <si>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</si>
  <si>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</si>
  <si>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</si>
  <si>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En los documentos aportados se evidencia:</t>
  </si>
  <si>
    <t>5.1.1</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</si>
  <si>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</si>
  <si>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5.1.2</t>
  </si>
  <si>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</si>
  <si>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</si>
  <si>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5.1.3</t>
  </si>
  <si>
    <t>En el anexo de historia de atención se encuentra la constancia emitida por la Fiscalía sobre la determinación o no de abrir la investigación por homicidio.</t>
  </si>
  <si>
    <t>5.2</t>
  </si>
  <si>
    <t>Cuenta e Implementa acciones en caso de evasión individual y múltiple</t>
  </si>
  <si>
    <t>LINEAMIENTO TÉCNICO MODELO DE ATENCIÓN PARA ADOLESCENTES Y JÓVENES EN CONFLICTO CON LA LEY SRPA, versión 4 del 6/03/2020
Eventos de evasión Individual y múltiple. Pág.. 182</t>
  </si>
  <si>
    <t>En observación de la atención y diálogo con el  adolescente, joven, familias y/o colaboradores así como en los documentos aportados se evidencia:</t>
  </si>
  <si>
    <t>5.2.1</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</si>
  <si>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</si>
  <si>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5.2.2</t>
  </si>
  <si>
    <t>En el anexo de historia de atención se encuentra la información y solicitud a la Policía Nacional para la búsqueda inmediata en casos de evasión individual y múltiple.</t>
  </si>
  <si>
    <t>5.2.3</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</si>
  <si>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</si>
  <si>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5.2.4</t>
  </si>
  <si>
    <t>Cuentan con solicitud de reunión de emergencia con los representantes del comité de convivencia y atención a emergencias, de acuerdo a la gravedad de los hechos.</t>
  </si>
  <si>
    <t>5.2.5</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</si>
  <si>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</si>
  <si>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</si>
  <si>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5.2.6</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</si>
  <si>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</si>
  <si>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</si>
  <si>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5.2.7</t>
  </si>
  <si>
    <t>Realiza la atención individual de los casos de regresos masivos.</t>
  </si>
  <si>
    <t>5.3</t>
  </si>
  <si>
    <t>Cuenta e Implementa acciones en caso de situaciones de agresión</t>
  </si>
  <si>
    <t>5.3.1</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</si>
  <si>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 la guía de intervención en crisis.</t>
    </r>
  </si>
  <si>
    <t>LINEAMIENTO TÉCNICO MODELO DE ATENCIÓN PARA ADOLESCENTES Y JÓVENES EN CONFLICTO CON LA LEY SRPA, versión 4 del 6/03/2020
Agresiones físicas (peleas, riñas, lesiones) entre adolescentes y jóvenes. Págs.. 184, 185</t>
  </si>
  <si>
    <t>5.3.2</t>
  </si>
  <si>
    <t>Determina el estado emocional y actitudinal de los involucrados en las situaciones de agresión y se realiza el encuentro de análisis y mediación para favorecer su proceso de atención pedagógico y restaurativo.</t>
  </si>
  <si>
    <t>LINEAMIENTO TÉCNICO MODELO DE ATENCIÓN PARA ADOLESCENTES Y JÓVENES EN CONFLICTO CON LA LEY SRPA, versión 4 del 6/03/2020
Agresiones físicas (peleas, riñas, lesiones) entre adolescentes y jóvenes. Pàg.185</t>
  </si>
  <si>
    <t>5.3.3</t>
  </si>
  <si>
    <t>Realiza un encuentro grupal con los demás adolescentes y jóvenes que participaron indirectamente o fueron testigos de la agresión, estableciendo conclusiones, estrategias y acuerdos que permitan la convivencia, el respeto y la restauración</t>
  </si>
  <si>
    <t>5.3.4</t>
  </si>
  <si>
    <t xml:space="preserve">Informa a la autoridad administrativa y a la autoridad judicial competente, en situaciones de agresión que permanecen activas o se prevee la ocurrencia de nuevas agresiones entre los implicados. </t>
  </si>
  <si>
    <t>5.3.5</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</si>
  <si>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</si>
  <si>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LINEAMIENTO TÉCNICO MODELO DE ATENCIÓN PARA ADOLESCENTES Y JÓVENES EN CONFLICTO CON LA LEY SRPA, versión 4 del 6/03/2020
Agresiones físicas (peleas, riñas, lesiones) entre adolescentes y jóvenes. Pàgs.185, 186</t>
  </si>
  <si>
    <t>5.4</t>
  </si>
  <si>
    <t>LINEAMIENTO TÉCNICO MODELO DE ATENCIÓN PARA ADOLESCENTES Y JÓVENES EN CONFLICTO CON LA LEY SRPA, versión 4 del 6/03/2020
El Amotinamiento. Pág.186</t>
  </si>
  <si>
    <t>5.4.1</t>
  </si>
  <si>
    <t>Informan de manera inmediata a la Policía de Infancia y Adolescencia en caso de amotinamiento.</t>
  </si>
  <si>
    <t>5.4.2</t>
  </si>
  <si>
    <t>Informa a las entidades de prevención y atención de riesgos, en caso de amotinamiento y que paralelamente se esté dando un evento de incendio o inundación.</t>
  </si>
  <si>
    <t>5.4.3</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</si>
  <si>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</si>
  <si>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</si>
  <si>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5.4.4</t>
  </si>
  <si>
    <t>Informa a la supervisión de contrato, autoridad administrativa y autoridad judicial competentes sobre el amotinamiento.</t>
  </si>
  <si>
    <t>5.5</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</si>
  <si>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</si>
  <si>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</si>
  <si>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t>5.5.1</t>
  </si>
  <si>
    <r>
      <t xml:space="preserve">Avisa de inmediato a la Policía de Infancia y Adolescencia y a la familia del adolescente, ante </t>
    </r>
    <r>
      <rPr>
        <b/>
        <sz val="12"/>
        <color rgb="FF000000"/>
        <rFont val="Aptos Narrow"/>
        <family val="2"/>
        <scheme val="minor"/>
      </rPr>
      <t>situaciones que afectan la convivencia.</t>
    </r>
  </si>
  <si>
    <t>5.5.2</t>
  </si>
  <si>
    <t>Informa por escrito de forma inmediata a la autoridad judicial, autoridad administrativa competente, al líder SRPA de la Regional y al supervisor de contrato, ante situaciones que afectan la convivencia.</t>
  </si>
  <si>
    <t>5.5.3</t>
  </si>
  <si>
    <t>Registra la novedad e informa de eventos de alteración de disciplina, ante situaciones que afectan la convivencia</t>
  </si>
  <si>
    <t>5.5.4</t>
  </si>
  <si>
    <t>Registran las acciones desarrolladas ante la ocurrencia de situaciones que afectan la convivencia en el anexo de historia de atención del adolescente y/o joven.</t>
  </si>
  <si>
    <t>5.6</t>
  </si>
  <si>
    <t>Cuenta e Implementa acciones para la intervención en crisis.</t>
  </si>
  <si>
    <t>PROTOCOLO INTERVENCIÓN EN CRISIS PARA SERVICIOS DE RESTABLECIMIENTO EN ADMINISTRACIÓN DE JUSTICIA . 09/03/2020. Versión  1.  
4. Desarrollo. Págs. 7, 9</t>
  </si>
  <si>
    <t>5.6.1</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</si>
  <si>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</si>
  <si>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5.6.2</t>
  </si>
  <si>
    <t>Realiza intervención en crisis en segunda instancia en caso de requerirse.</t>
  </si>
  <si>
    <t>PROTOCOLO INTERVENCIÓN EN CRISIS PARA SERVICIOS DE RESTABLECIMIENTO EN ADMINISTRACIÓN DE JUSTICIA . 09/03/2020. Versión 1 . Desarrollo. Pág 8, 9</t>
  </si>
  <si>
    <t>5.6.3</t>
  </si>
  <si>
    <t>Realiza valoración y atención médica de urgencia en caso de que la situación de crisis vivenciada por el adolescente o jóven es respuesta a un síndrome de abstinencia.</t>
  </si>
  <si>
    <t xml:space="preserve">PROTOCOLO INTERVENCIÓN EN CRISIS PARA SERVICIOS DE RESTABLECIMIENTO EN ADMINISTRACIÓN DE JUSTICIA . 09/03/2020. Versión 1.  4.2.1. 1. El consumo de sustancias psicoactivas. Pág 11, pág 12 </t>
  </si>
  <si>
    <t>5.6.4</t>
  </si>
  <si>
    <t>Gestiona con la Defensoría de Familia la atención por parte de la EPS del adolescente para desintoxicación o tratamiento especializado.</t>
  </si>
  <si>
    <t xml:space="preserve">PROTOCOLO INTERVENCIÓN EN CRISIS PARA SERVICIOS DE RESTABLECIMIENTO EN ADMINISTRACIÓN DE JUSTICIA . 09/03/2020. Versión 1.  4.2.1. 1. El consumo de sustancias psicoactivas. Pág 12 </t>
  </si>
  <si>
    <t>5.7</t>
  </si>
  <si>
    <t>Cuenta e Implementa acciones para la conducta suicida</t>
  </si>
  <si>
    <t>5.7.1</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</si>
  <si>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</si>
  <si>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PROTOCOLO INTERVENCIÓN EN CRISIS PARA SERVICIOS DE RESTABLECIMIENTO EN ADMINISTRACIÓN DE JUSTICIA . 09/03/2020. Versión 1. 4.2.1.2. Las conductas suicidas . Pág 16.</t>
  </si>
  <si>
    <t>5.7.2</t>
  </si>
  <si>
    <t>Informa a la Defensoría de Familia de manera inmediata en casos de presentarse casos de adolescentes o jóvenes con conducta suicida.</t>
  </si>
  <si>
    <t xml:space="preserve">PROTOCOLO INTERVENCIÓN EN CRISIS PARA SERVICIOS DE RESTABLECIMIENTO EN ADMINISTRACIÓN DE JUSTICIA . 09/03/2020. Versión 1. 4.2.1.2. Las conductas suicidas .pág 17 </t>
  </si>
  <si>
    <t>5.8</t>
  </si>
  <si>
    <t>Cuenta e Implementa acciones en caso de sospecha de violencia sexual</t>
  </si>
  <si>
    <t>5.8.1</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</si>
  <si>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</si>
  <si>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PROTOCOLO INTERVENCIÓN EN CRISIS PARA SERVICIOS DE RESTABLECIMIENTO EN ADMINISTRACIÓN DE JUSTICIA . 09/03/2020. Versión 1. 4.2.1.3. La violencia sexual .pág 21</t>
  </si>
  <si>
    <t>5.8.2</t>
  </si>
  <si>
    <t>Avisa a la Autoridad Administrativa y en forma simultánea a la activación de la ruta en caso de sospecha de una violencia sexual.</t>
  </si>
  <si>
    <t>PROTOCOLO INTERVENCIÓN EN CRISIS PARA SERVICIOS DE RESTABLECIMIENTO EN ADMINISTRACIÓN DE JUSTICIA . 09/03/2020. Versión 1.
 4.2.1.3. La violencia sexual .pág 21</t>
  </si>
  <si>
    <t>5.8.3</t>
  </si>
  <si>
    <t>Acompaña  con el documento de identidad al adolescente  a la institución prestadora de salud en caso de sospecha de una violencia sexual.</t>
  </si>
  <si>
    <t xml:space="preserve"> PROTOCOLO INTERVENCIÓN EN CRISIS PARA SERVICIOS DE RESTABLECIMIENTO EN ADMINISTRACIÓN DE JUSTICIA . 09/03/2020. Versión 1.
 4.2.1.3. La violencia sexual .pág 21</t>
  </si>
  <si>
    <t>5.8.4</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</si>
  <si>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</si>
  <si>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 xml:space="preserve"> PROTOCOLO INTERVENCIÓN EN CRISIS PARA SERVICIOS DE RESTABLECIMIENTO EN ADMINISTRACIÓN DE JUSTICIA . 09/03/2020. Versión 1. 4.2.1.3. La violencia sexual .pág 21</t>
  </si>
  <si>
    <t>5.8.5</t>
  </si>
  <si>
    <r>
      <t xml:space="preserve">Presenta informe con las acciones desarrolladas a la autoridad administrativa competente y al supervisor de contrato el caso de </t>
    </r>
    <r>
      <rPr>
        <b/>
        <sz val="12"/>
        <color theme="1"/>
        <rFont val="Aptos Narrow"/>
        <family val="2"/>
        <scheme val="minor"/>
      </rPr>
      <t xml:space="preserve">sospecha </t>
    </r>
    <r>
      <rPr>
        <sz val="12"/>
        <color theme="1"/>
        <rFont val="Aptos Narrow"/>
        <family val="2"/>
        <scheme val="minor"/>
      </rPr>
      <t xml:space="preserve">de una violencia sexual </t>
    </r>
  </si>
  <si>
    <t xml:space="preserve"> PROTOCOLO INTERVENCIÓN EN CRISIS PARA SERVICIOS DE RESTABLECIMIENTO EN ADMINISTRACIÓN DE JUSTICIA . 09/03/2020. Versión 1. 4.2.1.3. La violencia sexual .pág 22.</t>
  </si>
  <si>
    <t>5.8.6</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</si>
  <si>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</si>
  <si>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 xml:space="preserve"> PROTOCOLO INTERVENCIÓN EN CRISIS PARA SERVICIOS DE RESTABLECIMIENTO EN ADMINISTRACIÓN DE JUSTICIA . 09/03/2020. Versión 1. 
4.2.1.3. La violencia sexual .pág 21</t>
  </si>
  <si>
    <t>5.8.7</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</si>
  <si>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</si>
  <si>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 xml:space="preserve"> PROTOCOLO INTERVENCIÓN EN CRISIS PARA SERVICIOS DE RESTABLECIMIENTO EN ADMINISTRACIÓN DE JUSTICIA . 09/03/2020. Versión1.
 4.2.1.3. La violencia sexual .pág 22</t>
  </si>
  <si>
    <t>5.8.8</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</si>
  <si>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</si>
  <si>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5.8.9</t>
  </si>
  <si>
    <t>Acompaña a la víctima de violencia sexual durante su permanencia en la institución prestadora de salud.</t>
  </si>
  <si>
    <t xml:space="preserve"> PROTOCOLO INTERVENCIÓN EN CRISIS PARA SERVICIOS DE RESTABLECIMIENTO EN ADMINISTRACIÓN DE JUSTICIA . 09/03/2020. Versión 1. 
4.2.1.3. La violencia sexual .pág 22</t>
  </si>
  <si>
    <t>5.8.10</t>
  </si>
  <si>
    <t xml:space="preserve">Realiza investigación interna para soportar los hechos informados y denunciados, así como las circunstancias que dieron lugar a los mismos </t>
  </si>
  <si>
    <t>5.8.11</t>
  </si>
  <si>
    <t xml:space="preserve">Retira de sus funciones al presunto agresor, y se inició trámite de denuncia ante autoridad competente en caso que este sea un funcionario contratado por el operador </t>
  </si>
  <si>
    <t>PROTOCOLO INTERVENCIÓN EN CRISIS PARA SERVICIOS DE RESTABLECIMIENTO EN ADMINISTRACIÓN DE JUSTICIA . 09/03/2020. Versión 1. 4.2.1.3. La violencia sexual .pág 22.</t>
  </si>
  <si>
    <t>5.8.12</t>
  </si>
  <si>
    <t xml:space="preserve">Realiza intervenciones en primera o segunda instancia con el presunto agresor si este es adolescente o jóven </t>
  </si>
  <si>
    <t>5.8.13</t>
  </si>
  <si>
    <t>Brinda atención inmediata al adolescente o jóven presuntamente agresor y se separó a los adolescentes o jóvenes (presunta víctima - presunto agresor )</t>
  </si>
  <si>
    <t>5.8.14</t>
  </si>
  <si>
    <t xml:space="preserve">Informa y orientó inmediatamente a las familias de los adolescentes involucrados </t>
  </si>
  <si>
    <t>5.9</t>
  </si>
  <si>
    <t>Cuenta e Implementa acciones en caso de conducta violenta</t>
  </si>
  <si>
    <t xml:space="preserve">PROTOCOLO INTERVENCIÓN EN CRISIS PARA SERVICIOS DE RESTABLECIMIENTO EN ADMINISTRACIÓN DE JUSTICIA . 09/03/2020. Versión 1. 4.2.1.4. Conducta violenta.pág 24 </t>
  </si>
  <si>
    <t>5.9.1</t>
  </si>
  <si>
    <r>
      <t xml:space="preserve">Remite a los servicios de urgencias de la red distrital o municipal e informó a la autoridad judicial y administrativa en casos de </t>
    </r>
    <r>
      <rPr>
        <b/>
        <sz val="12"/>
        <color theme="1"/>
        <rFont val="Aptos Narrow"/>
        <family val="2"/>
        <scheme val="minor"/>
      </rPr>
      <t>conducta violenta</t>
    </r>
  </si>
  <si>
    <t>5.9.2</t>
  </si>
  <si>
    <t xml:space="preserve">Gestiona con apoyo de la Defensoría de Familia ante la EPS la atención oportuna para la valoración, atención y tratamiento necesario, tantas veces cuando fuese necesario. </t>
  </si>
  <si>
    <t>5.9.3</t>
  </si>
  <si>
    <t xml:space="preserve">Acompaña al adolescente o jóven y se establecieron metas dentro del Plan de Atención Individual </t>
  </si>
  <si>
    <t>5.9.4</t>
  </si>
  <si>
    <t>Realiza estudios de caso en las intervenciones con los involucrados, familias y defensoria de familia.</t>
  </si>
  <si>
    <t>5.10</t>
  </si>
  <si>
    <t>Cuenta e Implementa acciones en caso de agresiones entre adolescentes y jovenes</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</si>
  <si>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</si>
  <si>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5.10.1</t>
  </si>
  <si>
    <t>Desarrollo de acciones al interior del servicio en caso de ocurrencia de  agresiones entre adolescentes y jovenes, acorde con lo establecido en el protocolo de intervención en crisis.</t>
  </si>
  <si>
    <t>5.11</t>
  </si>
  <si>
    <t>Cuenta e Implementa acciones en caso de separación de grupo</t>
  </si>
  <si>
    <t>5.11.1</t>
  </si>
  <si>
    <t>5.11.2</t>
  </si>
  <si>
    <r>
      <t xml:space="preserve">Sigue las directrices establecidas en el Protocolo Intervención en crisis en casos de haberse hecho necesaria la </t>
    </r>
    <r>
      <rPr>
        <b/>
        <sz val="12"/>
        <color theme="1"/>
        <rFont val="Aptos Narrow"/>
        <family val="2"/>
        <scheme val="minor"/>
      </rPr>
      <t>separación de grupo .</t>
    </r>
  </si>
  <si>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</si>
  <si>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5.12</t>
  </si>
  <si>
    <t>Cuenta e implementa la inclusión de la familia en la intervención en crisis del adolescente o joven acorde con lo establecido en el el protocolo</t>
  </si>
  <si>
    <t>5.12.1</t>
  </si>
  <si>
    <t>Documenta a implementa la inclusión de la familia en la intervención en crisis del adolescente o joven acorde con lo establecido en el el protocolo.</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</si>
  <si>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</si>
  <si>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6. CÓDIGO DE ÉTICA</t>
  </si>
  <si>
    <t>6.1</t>
  </si>
  <si>
    <t>Cuenta, conoce e implementa el código ético del ICBF, estableciendo condiciones y garantías para propiciar la protección de los adolescentes, jóvenes durante su atención en la modalidad.</t>
  </si>
  <si>
    <t>Ley 2089 de 2021
Ley 1098 de 2006
LINEAMIENTO TÉCNICO MODELO DE ATENCIÓN PARA ADOLESCENTES Y JÓVENES EN CONFLICTO CON LA LEY SRPA, versión 4 del 6/03/2020.
2.2.1.1 Código de Ética. Pág. 161 a 163</t>
  </si>
  <si>
    <t>6.1.1</t>
  </si>
  <si>
    <t>La institución cuenta con el código ético de acuerdo con lo establecido por el ICBF:
a. Publicado en un lugar visible de la sede operativa.
b. Socializado con los adolescentes, los(as) profesionales, familiares, redes de apoyo  (Este último cuando aplique).</t>
  </si>
  <si>
    <t>CONT / ADM / ECON</t>
  </si>
  <si>
    <t>6.1.2</t>
  </si>
  <si>
    <t xml:space="preserve"> El código de ética se encuentra en el Reglamento Interno de Trabajo, en los procesos de inducción, y de evaluación del desempeño del talento humano de los operadores pedagógicos</t>
  </si>
  <si>
    <t>6.1.3</t>
  </si>
  <si>
    <t>No se evidencian llamados de atención al talento humano relacionado con la La amenaza o la utilización de elementos que produzcan daño físico contra la integridad del adolescente por parte de educadores, profesionales y/o colaboradores del programa, como bolillos, pistola de descarga eléctrica, macanas etc.</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</si>
  <si>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</si>
  <si>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6.1.4</t>
  </si>
  <si>
    <t>La provocación o motivación de la renuncia del adolescente - mediante la firma de documento, a derechos fundamentales (salud, educación, recreación, etc.) que el servicio está en obligación de gestionar y/o garantizar.</t>
  </si>
  <si>
    <t>Ley 2089 de 2021
Ley 1098 de 2006
LINEAMIENTO TÉCNICO MODELO DE ATENCIÓN PARA ADOLESCENTES Y JÓVENES EN CONFLICTO CON LA LEY SRPA, versión 4 del 06/03/2020
2.2.1.1 Código de Ética. Pág. 161 a 163</t>
  </si>
  <si>
    <t>6.1.5</t>
  </si>
  <si>
    <t>La imposición de castigos, que atenten contra la integridad física o mental y el libre desarrollo de la personalidad de los adolescentes vinculados al SRPA.</t>
  </si>
  <si>
    <t>6.1.6</t>
  </si>
  <si>
    <t>La ocurrencia de presuntos actos de discriminación por raza, sexo, orientación sexual, condición física, mental o religiosa.</t>
  </si>
  <si>
    <t>6.1.7</t>
  </si>
  <si>
    <t>La ocurrencia de presuntos castigos físicos, maltrato psicológico o algún tipo de abuso hacia el adolescente por parte del personal del programa.</t>
  </si>
  <si>
    <t>6.1.8</t>
  </si>
  <si>
    <t>Negligencia en el cuidado del adolescente por parte de los educadores o equipos contratados por el operador.</t>
  </si>
  <si>
    <t>6.1.9</t>
  </si>
  <si>
    <t>Privación de alimentos o retardo en los horarios de comida</t>
  </si>
  <si>
    <t>6.1.10</t>
  </si>
  <si>
    <t>Negociación de derechos básicos como baño diario, alimentación en horarios, utilización de comedor,  práctica deportiva, hora de sol, entre otros, por comportamientos no aceptados por parte del personal encargado de acompañar o realizar intervenciones con el adolescente.</t>
  </si>
  <si>
    <t>Ley 2089 de 2021
Ley 1098 de 2006
LINEAMIENTO TÉCNICO MODELO DE ATENCIÓN PARA ADOLESCENTES Y JÓVENES EN CONFLICTO CON LA LEY SRPA, versión 4 del 06/03/2020
2.2.1.1 Código de Ética. Pág. 161 a 163</t>
  </si>
  <si>
    <t>6.1.11</t>
  </si>
  <si>
    <t>Privación del suministro de medicamentos prescritos por profesionales de la medicina o alguna de sus especialidades.</t>
  </si>
  <si>
    <t>Ley 2089 de 2021
Ley 1098 de 2006
LINEAMIENTO TÉCNICO MODELO DE ATENCIÓN PARA ADOLESCENTES Y JÓVENES EN CONFLICTO CON LA LEY SRPA, versión 4 del 06/03/2020
2.2.1.1 Código de Ética. Pág. 162</t>
  </si>
  <si>
    <t>6.1.12</t>
  </si>
  <si>
    <t>Uso de medicamentos cuya fecha de vencimiento se haya cumplido.</t>
  </si>
  <si>
    <t>6.1.13</t>
  </si>
  <si>
    <t>Suministro de medicamentos sin formulación por parte de profesional médico autorizado.</t>
  </si>
  <si>
    <t>6.1.14</t>
  </si>
  <si>
    <t>Negación en la provisión de dotación personal y/o institucional (cama, colchón, ropa de cama, vestuario, elementos de aseo o material pedagógico).</t>
  </si>
  <si>
    <t>6.1.15</t>
  </si>
  <si>
    <t>La  utilización de cuartos de aislamiento, celdas de castigo o cuartos de reflexión.</t>
  </si>
  <si>
    <t>6.1.16</t>
  </si>
  <si>
    <t>La exclusión de los programas de formación académica o de capacitación</t>
  </si>
  <si>
    <t>6.1.17</t>
  </si>
  <si>
    <t>La negación del derecho a las visitas o de la comunicación con la familia, siempre y cuando esta participe y sea apoyo en el proceso</t>
  </si>
  <si>
    <t>6.1.18</t>
  </si>
  <si>
    <t>La permisividad frente actos de maltrato o abuso, entre los adolescentes y jóvenes.</t>
  </si>
  <si>
    <t>6.1.19</t>
  </si>
  <si>
    <t>La toma medidas de aislamiento con los adolescentes o jóvenes</t>
  </si>
  <si>
    <t>6.1.20</t>
  </si>
  <si>
    <t>La amenaza o la utilización de elementos que produzcan daño físico contra la integridad del adolescente por parte de educadores, profesionales y/o colaboradores del programa, como bolillos, pistola de descarga eléctrica, macanas etc.</t>
  </si>
  <si>
    <t>6.1.21</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</si>
  <si>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</si>
  <si>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6.1.22</t>
  </si>
  <si>
    <t>La  presunta utilización de los adolescentes con fines de explotación económica y en trabajos que atenten contra su salud física, emocional o su integridad personal.</t>
  </si>
  <si>
    <t>6.1.23</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</si>
  <si>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</si>
  <si>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6.1.24</t>
  </si>
  <si>
    <t>Ocultar a la autoridad judicial y administrativa, información sobre los adolescentes y jóvenes, considerada relevante para la evolución del proceso judicial o de restablecimiento de derechos según sea el caso</t>
  </si>
  <si>
    <t>6.1.25</t>
  </si>
  <si>
    <t>Cualquier situación que a juicio de las autoridades judiciales y administrativas, sea contraria al interés superior de los adolescentes vinculados al Sistema de Responsabilidad Penal para Adolescentes.</t>
  </si>
  <si>
    <t>6.1.26</t>
  </si>
  <si>
    <t>Asegurar las puertas de los espacios donde son atendidos los usuarios con tuercas,tornillos u otros elementos que dificulten los procesos de evacuación en emergencias.</t>
  </si>
  <si>
    <t>7. COMPONENTE TALENTO HUMANO</t>
  </si>
  <si>
    <t>7.1.</t>
  </si>
  <si>
    <t>Cumple con el personal de talento humano requerido de acuerdo con el manual operativo de la modalidad y cupos contratados, aprobada por la supervisión de contrato</t>
  </si>
  <si>
    <t>MANUAL OPERATIVO DE LAS MODALIDADES QUE ATIENDEN MEDIDAS Y SANCIONES DEL PROCESO JUDICIAL SRPA 25/07/2024 Versión 4 Pag. 85 y 86</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</si>
  <si>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</si>
  <si>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</si>
  <si>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</si>
  <si>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</si>
  <si>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</si>
  <si>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7.2.1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</si>
  <si>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</si>
  <si>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</si>
  <si>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7.2.2</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</si>
  <si>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</si>
  <si>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</si>
  <si>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7.2.3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</si>
  <si>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</si>
  <si>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</si>
  <si>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</si>
  <si>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</si>
  <si>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</si>
  <si>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</si>
  <si>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</si>
  <si>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</si>
  <si>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</si>
  <si>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</si>
  <si>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</si>
  <si>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</si>
  <si>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</si>
  <si>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</si>
  <si>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</si>
  <si>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</si>
  <si>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</si>
  <si>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</si>
  <si>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</si>
  <si>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</si>
  <si>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</si>
  <si>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</si>
  <si>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</si>
  <si>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</si>
  <si>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</si>
  <si>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</si>
  <si>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</si>
  <si>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</si>
  <si>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</si>
  <si>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</si>
  <si>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</si>
  <si>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</si>
  <si>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</si>
  <si>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</si>
  <si>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</si>
  <si>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</si>
  <si>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</si>
  <si>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</si>
  <si>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</si>
  <si>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</si>
  <si>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</si>
  <si>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</si>
  <si>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</si>
  <si>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</si>
  <si>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</si>
  <si>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</si>
  <si>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</si>
  <si>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</si>
  <si>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</si>
  <si>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</si>
  <si>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</si>
  <si>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</si>
  <si>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</si>
  <si>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</si>
  <si>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</si>
  <si>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</si>
  <si>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</si>
  <si>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</si>
  <si>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</si>
  <si>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</si>
  <si>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</si>
  <si>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</si>
  <si>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</si>
  <si>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</si>
  <si>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9. COMPONENTE DOTACIÓN</t>
  </si>
  <si>
    <t>9.1</t>
  </si>
  <si>
    <t xml:space="preserve">Cuenta con la dotación de dormitorios o alojamientos requerida para la atención de los usuarios conforme a las particularidades del servicio. </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</si>
  <si>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(79 y 80)</t>
  </si>
  <si>
    <t>9.1.1</t>
  </si>
  <si>
    <t xml:space="preserve">Los dormitorios o alojamientos cuentan con los elementos requeridos para la atención de cada uno de los usuarios.
Nota: Se tendrá en cuenta el enfoque diferencial en los territorios donde así lo amerite. </t>
  </si>
  <si>
    <t xml:space="preserve"> Manual operativo de las modalidades que atienden medidas y sanciones del proceso judicial - SRPA [MO1.P] versión 4 del 25/07/2024. pág. (79 y 80)</t>
  </si>
  <si>
    <t>9.1.2</t>
  </si>
  <si>
    <r>
      <t xml:space="preserve">Los elementos de dotación del dormitorio o alojamiento se encuentran en óptimo estado para la atención de los usuarios.
</t>
    </r>
    <r>
      <rPr>
        <b/>
        <sz val="11"/>
        <rFont val="Arial"/>
        <family val="2"/>
      </rPr>
      <t>Nota:</t>
    </r>
    <r>
      <rPr>
        <sz val="11"/>
        <rFont val="Arial"/>
        <family val="2"/>
      </rPr>
      <t xml:space="preserve"> en caso de no cumplir con lo anterior, la dotación deberá ser repuesta.</t>
    </r>
  </si>
  <si>
    <t>9.1.3</t>
  </si>
  <si>
    <t>Si algún usuario cuenta con hijos menores de 3 años se considera o tiene en cuenta la dotación de dormitorio o alojamiento para hijo/hija.</t>
  </si>
  <si>
    <t>9.2</t>
  </si>
  <si>
    <t>Cuenta con la dotación de aseo e higiene personal para la atención de los usuarios conforme a las particularidades del servicio.</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</si>
  <si>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(81 - 82)</t>
  </si>
  <si>
    <t>9.2.1</t>
  </si>
  <si>
    <t>Es entregada a los usuarios la dotación de aseo e higiene personal requerida.</t>
  </si>
  <si>
    <t>Manual operativo de las modalidades que atienden medidas y sanciones del proceso judicial - SRPA [MO1.P] versión 4 del 25/07/2024 pág. (81 - 82)</t>
  </si>
  <si>
    <t>9.2.2</t>
  </si>
  <si>
    <t>Cuenta con un mecanismo de organización interna que garantiza el uso personalizado y seguro de los elementos y/o la dotación de aseo e higiene asignada a los adolescentes y/o jóvenes.</t>
  </si>
  <si>
    <t>9.2.3</t>
  </si>
  <si>
    <t>Si algún usuario cuenta con hijos menores de 3 años, se dispone de la dotación de aseo para su atención acorde con su edad.</t>
  </si>
  <si>
    <t>9.3</t>
  </si>
  <si>
    <t>Cuenta con la dotación personal de vestuario requerida para los usuarios.</t>
  </si>
  <si>
    <t>Dotación Personal de vestuario: Manual operativo de las modalidades que atienden medidas y sanciones del proceso judicial - SRPA [MO1.P] versión 4 del 25/07/2024 pág. 80 - 81</t>
  </si>
  <si>
    <t>9.3.1</t>
  </si>
  <si>
    <r>
      <t xml:space="preserve">Cuentan los usuarios con la dotación requerida (dos mudas).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en 2 unidades y zapatos o tenis y chanclas, chancletas o zuecos tipo crocs según estado por el uso o deterioro.
</t>
    </r>
    <r>
      <rPr>
        <b/>
        <sz val="11"/>
        <rFont val="Arial"/>
        <family val="2"/>
      </rPr>
      <t xml:space="preserve">Nota 2: </t>
    </r>
    <r>
      <rPr>
        <sz val="11"/>
        <rFont val="Arial"/>
        <family val="2"/>
      </rPr>
      <t>La dotación personal se encuentra en buen estado (sin rotos, que no esté descosida, deteriorada, descolorida, sin remiendos, entre otros.) y que sea de su talla.</t>
    </r>
  </si>
  <si>
    <t>9.3.2</t>
  </si>
  <si>
    <t>La dotación personal cumple con las normas de seguridad sin que tenga herrajes, o diseños que permitan ocultar algún objeto que ponga en riesgo su integridad y la del personal de atención.</t>
  </si>
  <si>
    <t>9.3.3</t>
  </si>
  <si>
    <t>La dotación personal es de uso personal y responde a su identidad de género.</t>
  </si>
  <si>
    <t>9.3.4</t>
  </si>
  <si>
    <t>La institución cuenta con un mecanismo para que cada usuario pueda identificar su dotación.</t>
  </si>
  <si>
    <t>9.4</t>
  </si>
  <si>
    <t>Cuenta con la dotación de material educativo de acuerdo con el Proyecto de Atención Institucional (PAI)</t>
  </si>
  <si>
    <t>Dotación Personal de vestuario: Manual operativo de las modalidades que atienden medidas y sanciones del proceso judicial - SRPA [MO1.P] versión 4 del 25/07/2024 pág. 83</t>
  </si>
  <si>
    <t>9.4.1</t>
  </si>
  <si>
    <t>La institución cuenta con material educativo de acuerdo con la edad de la población, que permita desarrollar el Proyecto de Atención Institucional (PAI).</t>
  </si>
  <si>
    <t>9.5</t>
  </si>
  <si>
    <t>Cuenta con la dotación de material de elementos lúdicos, deportivos, culturales y de centros de interés de acuerdo con el Proyecto de Atención Institucional (PAI)</t>
  </si>
  <si>
    <t>9.5.1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</si>
  <si>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</si>
  <si>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9.5.2</t>
  </si>
  <si>
    <t>La institución cuenta con materiales para el desarrollo de centros de interés o talleres de acuerdo con el Proyecto de Atención Institucional (PAI).</t>
  </si>
  <si>
    <t>9.5.3</t>
  </si>
  <si>
    <t>La institución suministra a los adolescentes y jóvenes elementos de protección personal -EPP, de acuerdo con los talleres que sean diseñados en el Proyecto de Atención Institucional (PAI).</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</si>
  <si>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</si>
  <si>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</si>
  <si>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</si>
  <si>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</si>
  <si>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</si>
  <si>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</si>
  <si>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</si>
  <si>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</si>
  <si>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</si>
  <si>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</si>
  <si>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</si>
  <si>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</si>
  <si>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</si>
  <si>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t>Taller</t>
  </si>
  <si>
    <t>NO APLICA</t>
  </si>
  <si>
    <r>
      <rPr>
        <b/>
        <sz val="11"/>
        <rFont val="Aptos Narrow"/>
        <family val="2"/>
        <scheme val="minor"/>
      </rPr>
      <t>Nota:</t>
    </r>
    <r>
      <rPr>
        <sz val="11"/>
        <rFont val="Aptos Narrow"/>
        <family val="2"/>
        <scheme val="minor"/>
      </rPr>
      <t xml:space="preserve"> Adicionar las filas que se requieran en caso de ser necesario.</t>
    </r>
  </si>
  <si>
    <t>ÁREAS</t>
  </si>
  <si>
    <t>PERFIL</t>
  </si>
  <si>
    <t>PERSONAL REQUERIDO POR USUARIOS DE LA MODALIDAD</t>
  </si>
  <si>
    <t>ADMINISTRATIVA</t>
  </si>
  <si>
    <t>Responsable del Servicio</t>
  </si>
  <si>
    <t>Coordinador</t>
  </si>
  <si>
    <t>Coordinador Nocturno</t>
  </si>
  <si>
    <t>Auxiliar Administrativo</t>
  </si>
  <si>
    <t>Apoyo SIG</t>
  </si>
  <si>
    <t>Observación</t>
  </si>
  <si>
    <t>PROFESIONAL Y DE FORMACIÓN</t>
  </si>
  <si>
    <t>Psicologo (a)</t>
  </si>
  <si>
    <t xml:space="preserve">Trabajador (a) Social / Profesional en Desarrollo Familiar </t>
  </si>
  <si>
    <t>Nutricionista</t>
  </si>
  <si>
    <t>20 horas mes x 40 cupos</t>
  </si>
  <si>
    <t>Dinamizador Cultural</t>
  </si>
  <si>
    <t>Especialista de Àrea</t>
  </si>
  <si>
    <t>Gestor Institucional</t>
  </si>
  <si>
    <t>Instructor de Taller</t>
  </si>
  <si>
    <t>Formador/Educador Diurno (8 horas laborales por día X 2 turnos)</t>
  </si>
  <si>
    <t>Formador/Educador de Convivencia Diurno</t>
  </si>
  <si>
    <t>1 TC X 40 CUPOS. Incluye fines de semana</t>
  </si>
  <si>
    <t>Formador/Educador Nocturno (8 horas laborales por día)</t>
  </si>
  <si>
    <t>HORAS MENSUALES</t>
  </si>
  <si>
    <t xml:space="preserve">Auxiliar de Enfermería (24 horas) </t>
  </si>
  <si>
    <t>1 TC X 100 CUPOS. Incluye fines de semana</t>
  </si>
  <si>
    <t xml:space="preserve">Servicios Generales </t>
  </si>
  <si>
    <t>1 TC X 50 CUPOS. Incluye fines de semana</t>
  </si>
  <si>
    <t>Personal de Cocina</t>
  </si>
  <si>
    <t>Personal de recepción y control de ingreso y salida</t>
  </si>
  <si>
    <t>Según funcionamiento del servicio (horario de atención)</t>
  </si>
  <si>
    <t>Fuente: MANUAL OPERATIVO DE LAS MODALIDADES QUE ATIENDEN MEDIDAS Y SANCIONES DEL PROCESO JUDICIAL - SRPA. Versión 4. Pág85.</t>
  </si>
  <si>
    <t>Cantidad de usuarios del servicio
* Corresponde al # cupo CONTRATADOS al momento de la visita</t>
  </si>
  <si>
    <t>MUESTRA DE ANEXOS DE HISTORIA DE ATENCIÓN EVIDENCIA DE NO CUMPLIMIENTO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</si>
  <si>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</si>
  <si>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</si>
  <si>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</si>
  <si>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</si>
  <si>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</si>
  <si>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</si>
  <si>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</si>
  <si>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</si>
  <si>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</si>
  <si>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</si>
  <si>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</si>
  <si>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</si>
  <si>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Conceptos iniciales
(al primer mes)</t>
  </si>
  <si>
    <t>Concepto integral
(al primer mes)</t>
  </si>
  <si>
    <t>Plan de Atención Individual
(a los 45 días calendario)</t>
  </si>
  <si>
    <t>Informe de seguimiento
(cada 4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</si>
  <si>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</si>
  <si>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</si>
  <si>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</si>
  <si>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</si>
  <si>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</si>
  <si>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</si>
  <si>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</si>
  <si>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</si>
  <si>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Fecha</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</si>
  <si>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</si>
  <si>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</si>
  <si>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</si>
  <si>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</si>
  <si>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</si>
  <si>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</si>
  <si>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</si>
  <si>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</si>
  <si>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</si>
  <si>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</si>
  <si>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</si>
  <si>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</si>
  <si>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</si>
  <si>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</si>
  <si>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</si>
  <si>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</si>
  <si>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</si>
  <si>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</si>
  <si>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</si>
  <si>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</si>
  <si>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</si>
  <si>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</si>
  <si>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</si>
  <si>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</si>
  <si>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</si>
  <si>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</si>
  <si>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</si>
  <si>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SEC</t>
  </si>
  <si>
    <t xml:space="preserve">OBSERVACIONES </t>
  </si>
  <si>
    <t>2.Ambientes Adecuados y Seguros</t>
  </si>
  <si>
    <t>3.1</t>
  </si>
  <si>
    <t>3. Alimentacion y Nutrición</t>
  </si>
  <si>
    <t>4.1</t>
  </si>
  <si>
    <t>4. Modelo de Atencion CAE convencional</t>
  </si>
  <si>
    <t>4.2</t>
  </si>
  <si>
    <t>4. Modelo de Atencion CAE Abierto</t>
  </si>
  <si>
    <t>4. Modelo de Atencion CAE Pre - Egreso</t>
  </si>
  <si>
    <t>5. Situaciones especiales</t>
  </si>
  <si>
    <t>6. Código Ético</t>
  </si>
  <si>
    <t>7.1</t>
  </si>
  <si>
    <t>7. Talento Humano</t>
  </si>
  <si>
    <t>8. Financiero</t>
  </si>
  <si>
    <t>9. Dotacion</t>
  </si>
  <si>
    <t>CONSOLIDADO DE LAS CONDICIONES CON NO CUMPLIMIENTO</t>
  </si>
  <si>
    <t>Numeral</t>
  </si>
  <si>
    <t>CONDICIONES DE CALIDAD CON NO CUMPLIMIENTO</t>
  </si>
  <si>
    <t>COMPONENTE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</si>
  <si>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</si>
  <si>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</si>
  <si>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CONDICIONES</t>
  </si>
  <si>
    <t>CUMPLE</t>
  </si>
  <si>
    <t xml:space="preserve">TOTAL </t>
  </si>
  <si>
    <t>AMBIENTES ADECUADOS Y SEGUROS</t>
  </si>
  <si>
    <t>ALIMENTACIÓN Y NUTRICIÓN</t>
  </si>
  <si>
    <t>MODELO DE ATENCIÓN CAE CONVENCIONAL</t>
  </si>
  <si>
    <t>MODELO DE ATENCIÓN CAE ABIERTO</t>
  </si>
  <si>
    <t>MODELO DE ATENCIÓN CAE PRE - EGRESO</t>
  </si>
  <si>
    <t>SITUACIONES ESPECIALES</t>
  </si>
  <si>
    <t>CÓDIGO ÉTICO</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</si>
  <si>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</si>
  <si>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</si>
  <si>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</si>
  <si>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</si>
  <si>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</si>
  <si>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</si>
  <si>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</si>
  <si>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</si>
  <si>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</si>
  <si>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</si>
  <si>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</si>
  <si>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</si>
  <si>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</si>
  <si>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</si>
  <si>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</si>
  <si>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Componente</t>
  </si>
  <si>
    <t>2. Ambientes Adecuados y Seguros</t>
  </si>
  <si>
    <t>3. ALIMENTACION Y NUTRICION</t>
  </si>
  <si>
    <t>5. PROCESO PEDAGÓGICO</t>
  </si>
  <si>
    <t>4. MODELO ATENCION CAE CONVENCIONAL</t>
  </si>
  <si>
    <t>6. ADMINISTRATIVO Y DE GESTIÓN</t>
  </si>
  <si>
    <t>4A MODELO DE ATENCIÓN CAE ABIERTO</t>
  </si>
  <si>
    <t>4B ESTRATEGIA CAE PRE - EGRESO</t>
  </si>
  <si>
    <t>6. CÓDIGO ÉTICO</t>
  </si>
  <si>
    <t>7. TALENTO HUMANO</t>
  </si>
  <si>
    <t>8. FINANCIERO</t>
  </si>
  <si>
    <t>9. DOTACIÓN</t>
  </si>
  <si>
    <t>1. INFORMACIÓN DE LA INSTITUCIÓN</t>
  </si>
  <si>
    <t>Fecha de Finalización Visita</t>
  </si>
  <si>
    <t>Que no hay presencia de animales domésticos en el servicio de alimentos.</t>
  </si>
  <si>
    <t>5. Talento Humano</t>
  </si>
  <si>
    <t>6. Financiero</t>
  </si>
  <si>
    <t>7. Dotación</t>
  </si>
  <si>
    <t>Anexo 1. Violencias</t>
  </si>
  <si>
    <t>Anexo 2. Discapacidad</t>
  </si>
  <si>
    <t>Anexo 3. Gestantes y Lactantes</t>
  </si>
  <si>
    <t>Anexo 4. Situaciones de Riesgo</t>
  </si>
  <si>
    <t>N°.</t>
  </si>
  <si>
    <t>CONDICION DE CALIDAD</t>
  </si>
  <si>
    <t>RESULTADO DE LA VERIFICACIÓN</t>
  </si>
  <si>
    <t>ANEXO</t>
  </si>
  <si>
    <t>Anexo 1 Violencias</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</si>
  <si>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</si>
  <si>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</si>
  <si>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</si>
  <si>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</si>
  <si>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</si>
  <si>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</si>
  <si>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</si>
  <si>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</si>
  <si>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</si>
  <si>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</si>
  <si>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</si>
  <si>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</si>
  <si>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</si>
  <si>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</si>
  <si>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</si>
  <si>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</si>
  <si>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</si>
  <si>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</si>
  <si>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</si>
  <si>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</si>
  <si>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</si>
  <si>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</si>
  <si>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</si>
  <si>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</si>
  <si>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</si>
  <si>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</si>
  <si>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</si>
  <si>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</si>
  <si>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</si>
  <si>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</si>
  <si>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</si>
  <si>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</si>
  <si>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</si>
  <si>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</si>
  <si>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</si>
  <si>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</si>
  <si>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</si>
  <si>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</si>
  <si>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IN78.IVC
Versión 1
09/03/2026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</si>
</sst>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0000"/>
    <numFmt numFmtId="165" formatCode="0.0"/>
  </numFmts>
  <fonts count="84">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8"/>
      <color theme="0"/>
      <name val="Arial"/>
      <family val="2"/>
    </font>
    <font>
      <sz val="11"/>
      <color theme="1"/>
      <name val="Arial Narrow"/>
      <family val="2"/>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Narrow"/>
      <family val="2"/>
      <scheme val="minor"/>
    </font>
    <font>
      <u/>
      <sz val="11"/>
      <color theme="0"/>
      <name val="Aptos Narrow"/>
      <family val="2"/>
      <scheme val="minor"/>
    </font>
    <font>
      <b/>
      <sz val="11"/>
      <color theme="1"/>
      <name val="Arial Narrow"/>
      <family val="2"/>
    </font>
    <font>
      <u/>
      <sz val="11"/>
      <color theme="1"/>
      <name val="Aptos Narrow"/>
      <family val="2"/>
      <scheme val="minor"/>
    </font>
    <font>
      <sz val="11"/>
      <color rgb="FF000000"/>
      <name val="Arial Narrow"/>
      <family val="2"/>
    </font>
    <font>
      <b/>
      <sz val="11"/>
      <color rgb="FF000000"/>
      <name val="Aptos"/>
      <family val="2"/>
    </font>
    <font>
      <b/>
      <u/>
      <sz val="11"/>
      <color theme="0"/>
      <name val="Aptos Narrow"/>
      <family val="2"/>
      <scheme val="minor"/>
    </font>
    <font>
      <u/>
      <sz val="11"/>
      <name val="Arial"/>
      <family val="2"/>
    </font>
    <font>
      <sz val="11"/>
      <color rgb="FF0070C0"/>
      <name val="Aptos Narrow"/>
      <family val="2"/>
      <scheme val="minor"/>
    </font>
    <font>
      <sz val="7"/>
      <color theme="1"/>
      <name val="Aptos Narrow"/>
      <family val="2"/>
      <scheme val="minor"/>
    </font>
    <font>
      <sz val="7"/>
      <color rgb="FF000000"/>
      <name val="Aptos Narrow"/>
      <family val="2"/>
      <scheme val="minor"/>
    </font>
    <font>
      <sz val="7"/>
      <color rgb="FF0070C0"/>
      <name val="Aptos Narrow"/>
      <family val="2"/>
      <scheme val="minor"/>
    </font>
    <font>
      <sz val="11"/>
      <color rgb="FF00B050"/>
      <name val="Arial"/>
      <family val="2"/>
    </font>
    <font>
      <sz val="11"/>
      <color rgb="FF00B050"/>
      <name val="Aptos Narrow"/>
      <family val="2"/>
      <scheme val="minor"/>
    </font>
    <font>
      <b/>
      <sz val="11"/>
      <color rgb="FF000000"/>
      <name val="Aptos Narrow"/>
      <family val="2"/>
      <scheme val="minor"/>
    </font>
    <font>
      <b/>
      <sz val="12"/>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8"/>
      <color theme="1"/>
      <name val="Aptos Narrow"/>
      <family val="2"/>
      <scheme val="minor"/>
    </font>
    <font>
      <sz val="10"/>
      <color theme="1"/>
      <name val="Zurich BT"/>
      <family val="2"/>
    </font>
    <font>
      <sz val="11"/>
      <name val="Aptos Display"/>
      <family val="2"/>
      <scheme val="major"/>
    </font>
    <font>
      <b/>
      <sz val="11"/>
      <color theme="1"/>
      <name val="Aptos Narrow"/>
      <family val="2"/>
      <scheme val="minor"/>
    </font>
    <font>
      <b/>
      <sz val="9"/>
      <color theme="1"/>
      <name val="Aptos Narrow"/>
      <family val="2"/>
      <scheme val="minor"/>
    </font>
    <font>
      <sz val="9"/>
      <name val="Arial"/>
      <family val="2"/>
    </font>
    <font>
      <sz val="9"/>
      <name val="Aptos Narrow"/>
      <family val="2"/>
      <scheme val="minor"/>
    </font>
    <font>
      <sz val="9"/>
      <color theme="1"/>
      <name val="Aptos Narrow"/>
      <family val="2"/>
      <scheme val="minor"/>
    </font>
    <font>
      <sz val="10"/>
      <color rgb="FF000000"/>
      <name val="Arial"/>
      <family val="2"/>
    </font>
  </fonts>
  <fills count="46">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bgColor rgb="FF000000"/>
      </patternFill>
    </fill>
    <fill>
      <patternFill patternType="solid">
        <fgColor theme="5" tint="0.79998168889431442"/>
        <bgColor rgb="FF000000"/>
      </patternFill>
    </fill>
    <fill>
      <patternFill patternType="solid">
        <fgColor theme="7" tint="0.59996337778862885"/>
        <bgColor rgb="FF000000"/>
      </patternFill>
    </fill>
    <fill>
      <patternFill patternType="solid">
        <fgColor theme="9" tint="0.59999389629810485"/>
        <bgColor rgb="FF000000"/>
      </patternFill>
    </fill>
    <fill>
      <patternFill patternType="solid">
        <fgColor theme="2" tint="-0.249977111117893"/>
        <bgColor indexed="64"/>
      </patternFill>
    </fill>
    <fill>
      <patternFill patternType="solid">
        <fgColor rgb="FFFFFF99"/>
        <bgColor indexed="64"/>
      </patternFill>
    </fill>
    <fill>
      <patternFill patternType="solid">
        <fgColor theme="6" tint="0.79998168889431442"/>
        <bgColor indexed="64"/>
      </patternFill>
    </fill>
    <fill>
      <patternFill patternType="solid">
        <fgColor rgb="FF92D050"/>
        <bgColor indexed="64"/>
      </patternFill>
    </fill>
  </fills>
  <borders count="7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indexed="64"/>
      </left>
      <right/>
      <top/>
      <bottom style="thin">
        <color rgb="FF000000"/>
      </bottom>
      <diagonal/>
    </border>
    <border>
      <left/>
      <right/>
      <top/>
      <bottom style="thin">
        <color rgb="FF000000"/>
      </bottom>
      <diagonal/>
    </border>
    <border>
      <left/>
      <right style="thin">
        <color indexed="64"/>
      </right>
      <top/>
      <bottom/>
      <diagonal/>
    </border>
  </borders>
  <cellStyleXfs count="6">
    <xf numFmtId="0" fontId="0" fillId="0" borderId="0"/>
    <xf numFmtId="0" fontId="21" fillId="0" borderId="0"/>
    <xf numFmtId="0" fontId="21" fillId="0" borderId="0"/>
    <xf numFmtId="9" fontId="29" fillId="0" borderId="0" applyFont="0" applyFill="0" applyBorder="0" applyAlignment="0" applyProtection="0"/>
    <xf numFmtId="0" fontId="42" fillId="0" borderId="0" applyNumberFormat="0" applyFill="0" applyBorder="0" applyAlignment="0" applyProtection="0"/>
    <xf numFmtId="0" fontId="76" fillId="0" borderId="0"/>
  </cellStyleXfs>
  <cellXfs count="720">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27" fillId="0" borderId="0" xfId="0" applyFont="1"/>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0"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8" xfId="0" applyFont="1" applyBorder="1" applyAlignment="1">
      <alignment vertical="center" wrapText="1"/>
    </xf>
    <xf numFmtId="0" fontId="30" fillId="5" borderId="8" xfId="0" applyFont="1" applyFill="1" applyBorder="1" applyAlignment="1">
      <alignment vertical="center" wrapText="1"/>
    </xf>
    <xf numFmtId="0" fontId="30" fillId="0" borderId="8" xfId="0" applyFont="1" applyBorder="1" applyAlignment="1">
      <alignment vertical="center" wrapText="1"/>
    </xf>
    <xf numFmtId="0" fontId="30"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0" fillId="9" borderId="8" xfId="0" applyFont="1" applyFill="1" applyBorder="1" applyAlignment="1">
      <alignment horizontal="justify" vertical="center"/>
    </xf>
    <xf numFmtId="0" fontId="30" fillId="9" borderId="14" xfId="0" applyFont="1" applyFill="1" applyBorder="1" applyAlignment="1">
      <alignment horizontal="justify" vertical="center" wrapText="1"/>
    </xf>
    <xf numFmtId="0" fontId="14" fillId="0" borderId="0" xfId="0" applyFont="1" applyAlignment="1">
      <alignment horizontal="center" vertical="center"/>
    </xf>
    <xf numFmtId="0" fontId="0" fillId="0" borderId="8" xfId="0" applyBorder="1" applyAlignment="1">
      <alignment vertical="center" wrapText="1"/>
    </xf>
    <xf numFmtId="0" fontId="0" fillId="0" borderId="0" xfId="0" applyAlignment="1">
      <alignment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0" fillId="17" borderId="11" xfId="0" applyFont="1" applyFill="1" applyBorder="1" applyAlignment="1">
      <alignment horizontal="center" vertical="center"/>
    </xf>
    <xf numFmtId="0" fontId="30" fillId="17" borderId="8" xfId="0" applyFont="1" applyFill="1" applyBorder="1" applyAlignment="1">
      <alignment vertical="center" wrapText="1"/>
    </xf>
    <xf numFmtId="0" fontId="30" fillId="17" borderId="8" xfId="0" applyFont="1" applyFill="1" applyBorder="1" applyAlignment="1">
      <alignment vertical="center"/>
    </xf>
    <xf numFmtId="0" fontId="30" fillId="6" borderId="8" xfId="0" applyFont="1" applyFill="1" applyBorder="1" applyAlignment="1">
      <alignment horizontal="justify" vertical="center" wrapText="1"/>
    </xf>
    <xf numFmtId="0" fontId="30" fillId="0" borderId="14" xfId="0" applyFont="1" applyBorder="1" applyAlignment="1">
      <alignment horizontal="justify" vertical="center" wrapText="1"/>
    </xf>
    <xf numFmtId="0" fontId="30" fillId="5" borderId="8" xfId="0" applyFont="1" applyFill="1" applyBorder="1" applyAlignment="1">
      <alignment horizontal="justify" vertical="center" wrapText="1"/>
    </xf>
    <xf numFmtId="0" fontId="30"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8"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8"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4" fillId="0" borderId="0" xfId="0" applyFont="1"/>
    <xf numFmtId="0" fontId="30" fillId="9" borderId="8"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0" fillId="0" borderId="8" xfId="0" applyFont="1" applyBorder="1" applyAlignment="1" applyProtection="1">
      <alignment horizontal="center" vertical="center"/>
      <protection locked="0"/>
    </xf>
    <xf numFmtId="0" fontId="30" fillId="9" borderId="8"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37" fillId="0" borderId="0" xfId="0" applyFont="1" applyProtection="1">
      <protection locked="0"/>
    </xf>
    <xf numFmtId="0" fontId="30" fillId="0" borderId="16" xfId="0" applyFont="1" applyBorder="1" applyAlignment="1" applyProtection="1">
      <alignment horizontal="justify" vertical="center" wrapText="1"/>
      <protection locked="0"/>
    </xf>
    <xf numFmtId="0" fontId="30" fillId="0" borderId="17" xfId="0" applyFont="1" applyBorder="1" applyAlignment="1" applyProtection="1">
      <alignment horizontal="center" vertical="center" wrapText="1"/>
      <protection locked="0"/>
    </xf>
    <xf numFmtId="2" fontId="30" fillId="0" borderId="17" xfId="0" applyNumberFormat="1" applyFont="1" applyBorder="1" applyAlignment="1">
      <alignment horizontal="center" vertical="center" wrapText="1"/>
    </xf>
    <xf numFmtId="0" fontId="37" fillId="0" borderId="35" xfId="0" applyFont="1" applyBorder="1" applyAlignment="1" applyProtection="1">
      <alignment horizontal="center" vertical="center"/>
      <protection locked="0"/>
    </xf>
    <xf numFmtId="0" fontId="30" fillId="0" borderId="9" xfId="0" applyFont="1" applyBorder="1" applyAlignment="1" applyProtection="1">
      <alignment horizontal="justify" vertical="center" wrapText="1"/>
      <protection locked="0"/>
    </xf>
    <xf numFmtId="9" fontId="40" fillId="0" borderId="58" xfId="3" applyFont="1" applyFill="1" applyBorder="1" applyAlignment="1" applyProtection="1">
      <alignment horizontal="center" vertical="center" wrapText="1"/>
      <protection locked="0"/>
    </xf>
    <xf numFmtId="1" fontId="30" fillId="0" borderId="8" xfId="0" applyNumberFormat="1" applyFont="1" applyBorder="1" applyAlignment="1">
      <alignment horizontal="center" vertical="center" wrapText="1"/>
    </xf>
    <xf numFmtId="2" fontId="30" fillId="0" borderId="8" xfId="0" applyNumberFormat="1" applyFont="1" applyBorder="1" applyAlignment="1" applyProtection="1">
      <alignment horizontal="center" vertical="center" wrapText="1"/>
      <protection locked="0"/>
    </xf>
    <xf numFmtId="0" fontId="37" fillId="0" borderId="19" xfId="0" applyFont="1" applyBorder="1" applyAlignment="1" applyProtection="1">
      <alignment horizontal="center" vertical="center"/>
      <protection locked="0"/>
    </xf>
    <xf numFmtId="0" fontId="13" fillId="23" borderId="54"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7" fillId="23" borderId="0" xfId="0" applyFont="1" applyFill="1" applyProtection="1">
      <protection locked="0"/>
    </xf>
    <xf numFmtId="0" fontId="30" fillId="9" borderId="17" xfId="0" applyFont="1" applyFill="1" applyBorder="1" applyAlignment="1">
      <alignment horizontal="center" vertical="center" wrapText="1"/>
    </xf>
    <xf numFmtId="0" fontId="30" fillId="9" borderId="17" xfId="0" applyFont="1" applyFill="1" applyBorder="1" applyAlignment="1" applyProtection="1">
      <alignment horizontal="center" vertical="center" wrapText="1"/>
      <protection locked="0"/>
    </xf>
    <xf numFmtId="1" fontId="30" fillId="9" borderId="8" xfId="0" applyNumberFormat="1" applyFont="1" applyFill="1" applyBorder="1" applyAlignment="1">
      <alignment horizontal="center" vertical="center" wrapText="1"/>
    </xf>
    <xf numFmtId="0" fontId="30" fillId="0" borderId="35"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7"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30" fillId="5" borderId="23" xfId="0" applyFont="1" applyFill="1" applyBorder="1" applyAlignment="1">
      <alignment horizontal="justify" vertical="center" wrapText="1"/>
    </xf>
    <xf numFmtId="0" fontId="46" fillId="16" borderId="13" xfId="0" applyFont="1" applyFill="1" applyBorder="1" applyAlignment="1">
      <alignment horizontal="center" vertical="center" wrapText="1"/>
    </xf>
    <xf numFmtId="0" fontId="25" fillId="0" borderId="0" xfId="0" applyFont="1"/>
    <xf numFmtId="0" fontId="48" fillId="24" borderId="59" xfId="0" applyFont="1" applyFill="1" applyBorder="1" applyAlignment="1">
      <alignment horizontal="center" vertical="center"/>
    </xf>
    <xf numFmtId="0" fontId="1" fillId="25" borderId="59" xfId="0" applyFont="1" applyFill="1" applyBorder="1" applyAlignment="1">
      <alignment vertical="center"/>
    </xf>
    <xf numFmtId="0" fontId="1" fillId="0" borderId="59" xfId="0" applyFont="1" applyBorder="1" applyAlignment="1">
      <alignment vertical="center"/>
    </xf>
    <xf numFmtId="0" fontId="3" fillId="7" borderId="60"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4" fillId="14" borderId="0" xfId="0" applyFont="1" applyFill="1" applyAlignment="1">
      <alignment horizontal="center" vertical="center" wrapText="1"/>
    </xf>
    <xf numFmtId="0" fontId="51" fillId="11" borderId="25" xfId="0" applyFont="1" applyFill="1" applyBorder="1" applyAlignment="1">
      <alignment horizontal="left" vertical="center" wrapText="1"/>
    </xf>
    <xf numFmtId="0" fontId="51" fillId="11" borderId="26" xfId="0" applyFont="1" applyFill="1" applyBorder="1" applyAlignment="1">
      <alignment horizontal="left" vertical="center" wrapText="1"/>
    </xf>
    <xf numFmtId="0" fontId="0" fillId="0" borderId="8" xfId="0" applyBorder="1" applyAlignment="1">
      <alignment horizontal="justify" vertical="center" wrapText="1"/>
    </xf>
    <xf numFmtId="14" fontId="4" fillId="0" borderId="2" xfId="0" applyNumberFormat="1" applyFont="1" applyBorder="1" applyAlignment="1" applyProtection="1">
      <alignment horizontal="center" vertical="center" wrapText="1"/>
      <protection locked="0"/>
    </xf>
    <xf numFmtId="0" fontId="30" fillId="6" borderId="17" xfId="0" applyFont="1" applyFill="1" applyBorder="1" applyAlignment="1">
      <alignment horizontal="lef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1" fillId="11" borderId="8" xfId="0" applyFont="1" applyFill="1" applyBorder="1" applyAlignment="1">
      <alignment horizontal="center" vertical="center" wrapText="1"/>
    </xf>
    <xf numFmtId="0" fontId="51"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27" borderId="8" xfId="0" applyFont="1" applyFill="1" applyBorder="1" applyAlignment="1">
      <alignment horizontal="center" vertical="center" wrapText="1"/>
    </xf>
    <xf numFmtId="0" fontId="10" fillId="29" borderId="8" xfId="0" applyFont="1" applyFill="1" applyBorder="1" applyAlignment="1">
      <alignment horizontal="center" vertical="center" wrapText="1"/>
    </xf>
    <xf numFmtId="0" fontId="10" fillId="30"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31" borderId="8"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32"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54" fillId="0" borderId="8" xfId="0" applyFont="1" applyBorder="1" applyAlignment="1" applyProtection="1">
      <alignment horizontal="center" vertical="center" wrapText="1"/>
      <protection locked="0"/>
    </xf>
    <xf numFmtId="0" fontId="54"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5"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52" fillId="0" borderId="8" xfId="0" applyFont="1" applyBorder="1" applyAlignment="1">
      <alignment vertical="center" wrapText="1"/>
    </xf>
    <xf numFmtId="0" fontId="22" fillId="26"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34" borderId="8" xfId="0" applyFont="1" applyFill="1" applyBorder="1" applyAlignment="1">
      <alignment horizontal="center" vertical="center" wrapText="1"/>
    </xf>
    <xf numFmtId="0" fontId="53" fillId="26"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5" fillId="6" borderId="62" xfId="0" applyFont="1" applyFill="1" applyBorder="1" applyAlignment="1">
      <alignment horizontal="justify" vertical="center" wrapText="1"/>
    </xf>
    <xf numFmtId="0" fontId="11" fillId="0" borderId="63" xfId="0" applyFont="1" applyBorder="1" applyAlignment="1">
      <alignment horizontal="justify" vertical="center" wrapText="1"/>
    </xf>
    <xf numFmtId="0" fontId="35" fillId="6" borderId="63" xfId="0" applyFont="1" applyFill="1" applyBorder="1" applyAlignment="1">
      <alignment horizontal="justify" vertical="center" wrapText="1"/>
    </xf>
    <xf numFmtId="0" fontId="35" fillId="6" borderId="63" xfId="0" applyFont="1" applyFill="1" applyBorder="1" applyAlignment="1">
      <alignment horizontal="left" vertical="center" wrapText="1"/>
    </xf>
    <xf numFmtId="0" fontId="11" fillId="3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1" fontId="30" fillId="0" borderId="17" xfId="0" applyNumberFormat="1" applyFont="1" applyBorder="1" applyAlignment="1">
      <alignment horizontal="center" vertical="center" wrapText="1"/>
    </xf>
    <xf numFmtId="9" fontId="40" fillId="0" borderId="65" xfId="3" applyFont="1" applyFill="1" applyBorder="1" applyAlignment="1" applyProtection="1">
      <alignment horizontal="center" vertical="center" wrapText="1"/>
      <protection locked="0"/>
    </xf>
    <xf numFmtId="0" fontId="45" fillId="0" borderId="28" xfId="0" applyFont="1" applyBorder="1" applyAlignment="1">
      <alignment horizontal="left" vertical="center" wrapText="1"/>
    </xf>
    <xf numFmtId="0" fontId="45" fillId="0" borderId="8" xfId="0" applyFont="1" applyBorder="1" applyAlignment="1">
      <alignment horizontal="left" vertical="center" wrapText="1"/>
    </xf>
    <xf numFmtId="2" fontId="1" fillId="0" borderId="0" xfId="0" applyNumberFormat="1" applyFont="1"/>
    <xf numFmtId="0" fontId="4" fillId="0" borderId="8" xfId="0" applyFont="1" applyBorder="1" applyAlignment="1">
      <alignment horizontal="center" vertical="center"/>
    </xf>
    <xf numFmtId="0" fontId="30"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30" fillId="0" borderId="14" xfId="0" applyFont="1" applyBorder="1" applyAlignment="1" applyProtection="1">
      <alignment horizontal="center" vertical="center"/>
      <protection locked="0"/>
    </xf>
    <xf numFmtId="0" fontId="45" fillId="0" borderId="27"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8" xfId="0" applyFont="1" applyBorder="1" applyAlignment="1">
      <alignment vertical="center" wrapText="1"/>
    </xf>
    <xf numFmtId="0" fontId="45" fillId="0" borderId="29" xfId="0" applyFont="1" applyBorder="1" applyAlignment="1">
      <alignment vertical="center" wrapText="1"/>
    </xf>
    <xf numFmtId="0" fontId="45" fillId="0" borderId="11"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8" xfId="0" applyFont="1" applyBorder="1" applyAlignment="1">
      <alignment vertical="center" wrapText="1"/>
    </xf>
    <xf numFmtId="0" fontId="45" fillId="0" borderId="12" xfId="0" applyFont="1" applyBorder="1" applyAlignment="1">
      <alignment vertical="center" wrapText="1"/>
    </xf>
    <xf numFmtId="0" fontId="11" fillId="0" borderId="45" xfId="0" applyFont="1" applyBorder="1" applyAlignment="1">
      <alignment horizontal="justify" vertical="center" wrapText="1"/>
    </xf>
    <xf numFmtId="0" fontId="25" fillId="0" borderId="8" xfId="0" applyFont="1" applyBorder="1" applyAlignment="1">
      <alignment horizontal="left" vertical="center" wrapText="1"/>
    </xf>
    <xf numFmtId="0" fontId="57" fillId="37" borderId="0" xfId="4" applyFont="1" applyFill="1" applyAlignment="1">
      <alignment horizontal="center" vertical="center"/>
    </xf>
    <xf numFmtId="0" fontId="20" fillId="8" borderId="8"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37" fillId="0" borderId="8" xfId="0" applyFont="1" applyBorder="1" applyAlignment="1">
      <alignment horizontal="justify" vertical="center" wrapText="1"/>
    </xf>
    <xf numFmtId="0" fontId="0" fillId="12" borderId="8" xfId="0" applyFill="1" applyBorder="1" applyAlignment="1">
      <alignment horizontal="left" vertical="center" wrapText="1"/>
    </xf>
    <xf numFmtId="0" fontId="0" fillId="13" borderId="8" xfId="0" applyFill="1" applyBorder="1" applyAlignment="1">
      <alignment horizontal="left" vertical="center" wrapText="1"/>
    </xf>
    <xf numFmtId="0" fontId="18" fillId="15" borderId="8" xfId="0" applyFont="1" applyFill="1" applyBorder="1" applyAlignment="1">
      <alignment horizontal="left" vertical="center" wrapText="1"/>
    </xf>
    <xf numFmtId="0" fontId="18" fillId="14" borderId="8" xfId="0" applyFont="1" applyFill="1" applyBorder="1" applyAlignment="1">
      <alignment horizontal="left" vertical="center" wrapText="1"/>
    </xf>
    <xf numFmtId="0" fontId="58" fillId="38" borderId="8" xfId="0" applyFont="1" applyFill="1" applyBorder="1" applyAlignment="1" applyProtection="1">
      <alignment horizontal="left" vertical="center" wrapText="1"/>
      <protection locked="0"/>
    </xf>
    <xf numFmtId="0" fontId="49" fillId="38" borderId="8" xfId="0" applyFont="1" applyFill="1" applyBorder="1" applyAlignment="1" applyProtection="1">
      <alignment horizontal="left" vertical="center" wrapText="1"/>
      <protection locked="0"/>
    </xf>
    <xf numFmtId="0" fontId="39" fillId="0" borderId="8" xfId="0" applyFont="1" applyBorder="1" applyAlignment="1">
      <alignment horizontal="justify" vertical="center" wrapText="1"/>
    </xf>
    <xf numFmtId="0" fontId="20" fillId="38" borderId="8" xfId="0" applyFont="1" applyFill="1" applyBorder="1" applyAlignment="1" applyProtection="1">
      <alignment horizontal="left" vertical="center" wrapText="1"/>
      <protection locked="0"/>
    </xf>
    <xf numFmtId="0" fontId="60" fillId="38" borderId="8" xfId="0" applyFont="1" applyFill="1" applyBorder="1" applyAlignment="1" applyProtection="1">
      <alignment horizontal="left" vertical="center" wrapText="1"/>
      <protection locked="0"/>
    </xf>
    <xf numFmtId="0" fontId="10" fillId="9" borderId="8" xfId="0" applyFont="1" applyFill="1" applyBorder="1" applyAlignment="1">
      <alignment horizontal="justify" vertical="center" wrapText="1"/>
    </xf>
    <xf numFmtId="0" fontId="0" fillId="9" borderId="8" xfId="0" applyFill="1" applyBorder="1" applyAlignment="1">
      <alignment horizontal="justify" vertical="center" wrapText="1"/>
    </xf>
    <xf numFmtId="0" fontId="3" fillId="0" borderId="2" xfId="0" applyFont="1" applyBorder="1" applyAlignment="1">
      <alignment horizontal="center" vertical="center" wrapText="1"/>
    </xf>
    <xf numFmtId="0" fontId="17" fillId="7" borderId="7" xfId="0" applyFont="1" applyFill="1" applyBorder="1" applyAlignment="1" applyProtection="1">
      <alignment horizontal="center" vertical="center" wrapText="1"/>
      <protection locked="0"/>
    </xf>
    <xf numFmtId="0" fontId="4" fillId="6" borderId="22" xfId="0" applyFont="1" applyFill="1" applyBorder="1" applyAlignment="1">
      <alignment horizontal="center" vertical="center"/>
    </xf>
    <xf numFmtId="0" fontId="4" fillId="6" borderId="23" xfId="0" applyFont="1" applyFill="1" applyBorder="1" applyAlignment="1">
      <alignment horizontal="justify" vertical="center" wrapText="1"/>
    </xf>
    <xf numFmtId="0" fontId="3" fillId="6" borderId="23" xfId="0" applyFont="1" applyFill="1" applyBorder="1" applyAlignment="1">
      <alignment horizontal="center" vertical="center" wrapText="1"/>
    </xf>
    <xf numFmtId="0" fontId="4" fillId="6" borderId="24" xfId="0" applyFont="1" applyFill="1" applyBorder="1" applyAlignment="1">
      <alignment vertical="center" wrapText="1"/>
    </xf>
    <xf numFmtId="0" fontId="4" fillId="6" borderId="27" xfId="0" applyFont="1" applyFill="1" applyBorder="1" applyAlignment="1">
      <alignment horizontal="center" vertical="center"/>
    </xf>
    <xf numFmtId="0" fontId="4" fillId="6" borderId="28" xfId="0" applyFont="1" applyFill="1" applyBorder="1" applyAlignment="1">
      <alignment horizontal="justify" vertical="center" wrapText="1"/>
    </xf>
    <xf numFmtId="0" fontId="3" fillId="6" borderId="28" xfId="0" applyFont="1" applyFill="1" applyBorder="1" applyAlignment="1">
      <alignment horizontal="center" vertical="center" wrapText="1"/>
    </xf>
    <xf numFmtId="0" fontId="4" fillId="6" borderId="29" xfId="0" applyFont="1" applyFill="1" applyBorder="1" applyAlignment="1">
      <alignment vertical="center" wrapText="1"/>
    </xf>
    <xf numFmtId="0" fontId="35" fillId="6" borderId="67" xfId="0" applyFont="1" applyFill="1" applyBorder="1" applyAlignment="1">
      <alignment horizontal="justify" vertical="center" wrapText="1"/>
    </xf>
    <xf numFmtId="0" fontId="4" fillId="6" borderId="11" xfId="0" applyFont="1" applyFill="1" applyBorder="1" applyAlignment="1">
      <alignment horizontal="center" vertical="center"/>
    </xf>
    <xf numFmtId="0" fontId="3" fillId="6" borderId="8" xfId="0" applyFont="1" applyFill="1" applyBorder="1" applyAlignment="1">
      <alignment horizontal="center" vertical="center" wrapText="1"/>
    </xf>
    <xf numFmtId="0" fontId="4" fillId="6" borderId="12" xfId="0" applyFont="1" applyFill="1" applyBorder="1" applyAlignment="1">
      <alignment vertical="center" wrapText="1"/>
    </xf>
    <xf numFmtId="0" fontId="4" fillId="6" borderId="38" xfId="0" applyFont="1" applyFill="1" applyBorder="1" applyAlignment="1">
      <alignment horizontal="center" vertical="center"/>
    </xf>
    <xf numFmtId="0" fontId="3" fillId="6" borderId="17" xfId="0" applyFont="1" applyFill="1" applyBorder="1" applyAlignment="1">
      <alignment horizontal="center" vertical="center" wrapText="1"/>
    </xf>
    <xf numFmtId="0" fontId="4" fillId="6" borderId="39" xfId="0" applyFont="1" applyFill="1" applyBorder="1" applyAlignment="1">
      <alignment horizontal="left" vertical="center" wrapText="1"/>
    </xf>
    <xf numFmtId="0" fontId="62" fillId="42" borderId="0" xfId="4" quotePrefix="1" applyFont="1" applyFill="1" applyAlignment="1">
      <alignment horizontal="center" vertical="center"/>
    </xf>
    <xf numFmtId="0" fontId="62" fillId="0" borderId="0" xfId="4" quotePrefix="1" applyFont="1" applyFill="1" applyAlignment="1">
      <alignment horizontal="center" vertical="center"/>
    </xf>
    <xf numFmtId="0" fontId="30" fillId="0" borderId="8" xfId="0" applyFont="1" applyBorder="1" applyAlignment="1">
      <alignment horizontal="left" vertical="center" wrapText="1"/>
    </xf>
    <xf numFmtId="0" fontId="38" fillId="7" borderId="21" xfId="0" applyFont="1" applyFill="1" applyBorder="1" applyAlignment="1" applyProtection="1">
      <alignment horizontal="center" vertical="center" wrapText="1"/>
      <protection locked="0"/>
    </xf>
    <xf numFmtId="0" fontId="3" fillId="7" borderId="55" xfId="0" applyFont="1" applyFill="1" applyBorder="1" applyAlignment="1">
      <alignment horizontal="center" vertical="center"/>
    </xf>
    <xf numFmtId="0" fontId="3" fillId="7" borderId="6" xfId="0" applyFont="1" applyFill="1" applyBorder="1" applyAlignment="1" applyProtection="1">
      <alignment horizontal="center" vertical="center" wrapText="1"/>
      <protection locked="0"/>
    </xf>
    <xf numFmtId="0" fontId="50" fillId="0" borderId="10" xfId="0" applyFont="1" applyBorder="1"/>
    <xf numFmtId="0" fontId="30" fillId="5" borderId="22" xfId="0" applyFont="1" applyFill="1" applyBorder="1" applyAlignment="1">
      <alignment horizontal="center" vertical="center"/>
    </xf>
    <xf numFmtId="0" fontId="30" fillId="5" borderId="23" xfId="0" applyFont="1" applyFill="1" applyBorder="1" applyAlignment="1">
      <alignment vertical="center" wrapText="1"/>
    </xf>
    <xf numFmtId="0" fontId="5" fillId="5" borderId="23" xfId="0" applyFont="1" applyFill="1" applyBorder="1" applyAlignment="1">
      <alignment horizontal="center" vertical="center" wrapText="1"/>
    </xf>
    <xf numFmtId="0" fontId="30" fillId="5" borderId="68" xfId="0" applyFont="1" applyFill="1" applyBorder="1" applyAlignment="1">
      <alignment horizontal="left" vertical="center" wrapText="1"/>
    </xf>
    <xf numFmtId="0" fontId="50" fillId="13" borderId="44" xfId="0" applyFont="1" applyFill="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pplyProtection="1">
      <alignment horizontal="left" vertical="center" wrapText="1"/>
      <protection locked="0"/>
    </xf>
    <xf numFmtId="0" fontId="50" fillId="0" borderId="44" xfId="0" applyFont="1" applyBorder="1"/>
    <xf numFmtId="0" fontId="30" fillId="5" borderId="9" xfId="0" applyFont="1" applyFill="1" applyBorder="1" applyAlignment="1">
      <alignment horizontal="left" vertical="center" wrapText="1"/>
    </xf>
    <xf numFmtId="0" fontId="30" fillId="17" borderId="9" xfId="0" applyFont="1" applyFill="1" applyBorder="1" applyAlignment="1">
      <alignment horizontal="left" vertical="center" wrapText="1"/>
    </xf>
    <xf numFmtId="0" fontId="30" fillId="9" borderId="9" xfId="0" applyFont="1" applyFill="1" applyBorder="1" applyAlignment="1" applyProtection="1">
      <alignment horizontal="left" vertical="center" wrapText="1"/>
      <protection locked="0"/>
    </xf>
    <xf numFmtId="0" fontId="30" fillId="9" borderId="11" xfId="0" applyFont="1" applyFill="1" applyBorder="1" applyAlignment="1">
      <alignment horizontal="center" vertical="center"/>
    </xf>
    <xf numFmtId="0" fontId="4" fillId="9" borderId="8" xfId="0" applyFont="1" applyFill="1" applyBorder="1" applyAlignment="1">
      <alignment horizontal="justify" vertical="center" wrapText="1"/>
    </xf>
    <xf numFmtId="0" fontId="50" fillId="9" borderId="44" xfId="0" applyFont="1" applyFill="1" applyBorder="1"/>
    <xf numFmtId="0" fontId="26" fillId="0" borderId="8" xfId="0" applyFont="1" applyBorder="1" applyAlignment="1">
      <alignment vertical="center" wrapText="1"/>
    </xf>
    <xf numFmtId="0" fontId="50" fillId="9" borderId="44" xfId="0" applyFont="1" applyFill="1" applyBorder="1" applyAlignment="1">
      <alignment horizontal="center" vertical="center"/>
    </xf>
    <xf numFmtId="0" fontId="4" fillId="5" borderId="8" xfId="0" applyFont="1" applyFill="1" applyBorder="1" applyAlignment="1">
      <alignment horizontal="justify" vertical="center" wrapText="1"/>
    </xf>
    <xf numFmtId="0" fontId="30" fillId="5" borderId="9" xfId="0" applyFont="1" applyFill="1" applyBorder="1" applyAlignment="1" applyProtection="1">
      <alignment horizontal="left" vertical="center" wrapText="1"/>
      <protection locked="0"/>
    </xf>
    <xf numFmtId="0" fontId="4" fillId="0" borderId="9" xfId="0" applyFont="1" applyBorder="1" applyAlignment="1" applyProtection="1">
      <alignment vertical="center" wrapText="1"/>
      <protection locked="0"/>
    </xf>
    <xf numFmtId="0" fontId="50" fillId="13" borderId="50" xfId="0" applyFont="1" applyFill="1" applyBorder="1" applyAlignment="1">
      <alignment horizontal="center" vertical="center"/>
    </xf>
    <xf numFmtId="0" fontId="30" fillId="0" borderId="13" xfId="0" applyFont="1" applyBorder="1" applyAlignment="1">
      <alignment horizontal="center" vertical="center"/>
    </xf>
    <xf numFmtId="0" fontId="30" fillId="0" borderId="42" xfId="0" applyFont="1" applyBorder="1" applyAlignment="1" applyProtection="1">
      <alignment horizontal="left" vertical="center" wrapText="1"/>
      <protection locked="0"/>
    </xf>
    <xf numFmtId="0" fontId="64" fillId="0" borderId="0" xfId="0" applyFont="1" applyAlignment="1">
      <alignment wrapText="1"/>
    </xf>
    <xf numFmtId="0" fontId="13" fillId="7" borderId="7" xfId="0" applyFont="1" applyFill="1" applyBorder="1" applyAlignment="1" applyProtection="1">
      <alignment vertical="center" wrapText="1"/>
      <protection locked="0"/>
    </xf>
    <xf numFmtId="0" fontId="64" fillId="0" borderId="0" xfId="0" applyFont="1"/>
    <xf numFmtId="0" fontId="13" fillId="7" borderId="21" xfId="0" applyFont="1" applyFill="1" applyBorder="1" applyAlignment="1">
      <alignment horizontal="center" vertical="center"/>
    </xf>
    <xf numFmtId="0" fontId="13" fillId="7" borderId="10" xfId="0" applyFont="1" applyFill="1" applyBorder="1" applyAlignment="1">
      <alignment horizontal="center" vertical="center"/>
    </xf>
    <xf numFmtId="0" fontId="13" fillId="7" borderId="21" xfId="0" applyFont="1" applyFill="1" applyBorder="1" applyAlignment="1" applyProtection="1">
      <alignment horizontal="center" vertical="center" wrapText="1"/>
      <protection locked="0"/>
    </xf>
    <xf numFmtId="0" fontId="13" fillId="7" borderId="7" xfId="0" applyFont="1" applyFill="1" applyBorder="1" applyAlignment="1" applyProtection="1">
      <alignment horizontal="center" vertical="center" wrapText="1"/>
      <protection locked="0"/>
    </xf>
    <xf numFmtId="0" fontId="37" fillId="9" borderId="0" xfId="0" applyFont="1" applyFill="1" applyAlignment="1">
      <alignment wrapText="1"/>
    </xf>
    <xf numFmtId="0" fontId="30" fillId="5" borderId="8" xfId="0" applyFont="1" applyFill="1" applyBorder="1" applyAlignment="1">
      <alignment horizontal="center" vertical="center" wrapText="1"/>
    </xf>
    <xf numFmtId="0" fontId="30" fillId="6" borderId="8" xfId="0" applyFont="1" applyFill="1" applyBorder="1" applyAlignment="1">
      <alignment vertical="center" wrapText="1"/>
    </xf>
    <xf numFmtId="0" fontId="47" fillId="5" borderId="24" xfId="0" applyFont="1" applyFill="1" applyBorder="1" applyAlignment="1">
      <alignment horizontal="left" vertical="top" wrapText="1"/>
    </xf>
    <xf numFmtId="0" fontId="50" fillId="26" borderId="0" xfId="0" applyFont="1" applyFill="1" applyAlignment="1">
      <alignment horizontal="center" vertical="center" wrapText="1"/>
    </xf>
    <xf numFmtId="0" fontId="30" fillId="0" borderId="8" xfId="0" applyFont="1" applyBorder="1" applyAlignment="1">
      <alignment horizontal="center" vertical="center" wrapText="1"/>
    </xf>
    <xf numFmtId="0" fontId="65" fillId="0" borderId="12" xfId="0" applyFont="1" applyBorder="1" applyAlignment="1">
      <alignment horizontal="left" vertical="top" wrapText="1"/>
    </xf>
    <xf numFmtId="0" fontId="47" fillId="0" borderId="12" xfId="0" applyFont="1" applyBorder="1" applyAlignment="1">
      <alignment horizontal="left" vertical="top" wrapText="1"/>
    </xf>
    <xf numFmtId="0" fontId="66" fillId="6" borderId="12" xfId="0" applyFont="1" applyFill="1" applyBorder="1" applyAlignment="1">
      <alignment horizontal="left" vertical="top" wrapText="1"/>
    </xf>
    <xf numFmtId="0" fontId="50" fillId="9" borderId="0" xfId="0" applyFont="1" applyFill="1" applyAlignment="1">
      <alignment wrapText="1"/>
    </xf>
    <xf numFmtId="0" fontId="30" fillId="26" borderId="8" xfId="0" applyFont="1" applyFill="1" applyBorder="1" applyAlignment="1">
      <alignment horizontal="center" vertical="center" wrapText="1"/>
    </xf>
    <xf numFmtId="0" fontId="30" fillId="26" borderId="8" xfId="0" applyFont="1" applyFill="1" applyBorder="1" applyAlignment="1">
      <alignment vertical="center" wrapText="1"/>
    </xf>
    <xf numFmtId="0" fontId="67" fillId="26" borderId="12" xfId="0" applyFont="1" applyFill="1" applyBorder="1" applyAlignment="1">
      <alignment horizontal="left" vertical="top" wrapText="1"/>
    </xf>
    <xf numFmtId="0" fontId="26" fillId="0" borderId="8" xfId="0" applyFont="1" applyBorder="1" applyAlignment="1">
      <alignment horizontal="justify" vertical="center" wrapText="1"/>
    </xf>
    <xf numFmtId="0" fontId="66" fillId="0" borderId="12" xfId="0" applyFont="1" applyBorder="1" applyAlignment="1">
      <alignment horizontal="left" vertical="top" wrapText="1"/>
    </xf>
    <xf numFmtId="0" fontId="37" fillId="0" borderId="0" xfId="0" applyFont="1"/>
    <xf numFmtId="0" fontId="50" fillId="9" borderId="0" xfId="0" applyFont="1" applyFill="1" applyAlignment="1">
      <alignment horizontal="center" vertical="center" wrapText="1"/>
    </xf>
    <xf numFmtId="0" fontId="30" fillId="26" borderId="8" xfId="0" applyFont="1" applyFill="1" applyBorder="1" applyAlignment="1">
      <alignment horizontal="justify" vertical="center" wrapText="1"/>
    </xf>
    <xf numFmtId="0" fontId="66" fillId="26" borderId="12" xfId="0" applyFont="1" applyFill="1" applyBorder="1" applyAlignment="1">
      <alignment horizontal="left" vertical="top" wrapText="1"/>
    </xf>
    <xf numFmtId="0" fontId="65" fillId="6" borderId="12" xfId="0" applyFont="1" applyFill="1" applyBorder="1" applyAlignment="1">
      <alignment horizontal="left" vertical="top" wrapText="1"/>
    </xf>
    <xf numFmtId="0" fontId="65" fillId="26" borderId="12" xfId="0" applyFont="1" applyFill="1" applyBorder="1" applyAlignment="1">
      <alignment horizontal="left" vertical="top" wrapText="1"/>
    </xf>
    <xf numFmtId="0" fontId="0" fillId="0" borderId="0" xfId="0" applyAlignment="1">
      <alignment horizontal="left" vertical="top"/>
    </xf>
    <xf numFmtId="0" fontId="0" fillId="0" borderId="0" xfId="0" applyAlignment="1">
      <alignment wrapText="1"/>
    </xf>
    <xf numFmtId="0" fontId="13" fillId="7" borderId="2" xfId="0" applyFont="1" applyFill="1" applyBorder="1" applyAlignment="1" applyProtection="1">
      <alignment vertical="center" wrapText="1"/>
      <protection locked="0"/>
    </xf>
    <xf numFmtId="0" fontId="13" fillId="7" borderId="69" xfId="0" applyFont="1" applyFill="1" applyBorder="1" applyAlignment="1">
      <alignment horizontal="center" vertical="center" wrapText="1"/>
    </xf>
    <xf numFmtId="0" fontId="13" fillId="7" borderId="70" xfId="0" applyFont="1" applyFill="1" applyBorder="1" applyAlignment="1">
      <alignment horizontal="center" vertical="center" wrapText="1"/>
    </xf>
    <xf numFmtId="0" fontId="13" fillId="7" borderId="70" xfId="0" applyFont="1" applyFill="1" applyBorder="1" applyAlignment="1" applyProtection="1">
      <alignment horizontal="center" vertical="center" wrapText="1"/>
      <protection locked="0"/>
    </xf>
    <xf numFmtId="0" fontId="13" fillId="7" borderId="71" xfId="0" applyFont="1" applyFill="1" applyBorder="1" applyAlignment="1" applyProtection="1">
      <alignment horizontal="center" vertical="center" wrapText="1"/>
      <protection locked="0"/>
    </xf>
    <xf numFmtId="0" fontId="50" fillId="0" borderId="0" xfId="0" applyFont="1"/>
    <xf numFmtId="0" fontId="37" fillId="5" borderId="27" xfId="0" applyFont="1" applyFill="1" applyBorder="1" applyAlignment="1">
      <alignment horizontal="center" vertical="center" wrapText="1"/>
    </xf>
    <xf numFmtId="0" fontId="37" fillId="6" borderId="28" xfId="0" applyFont="1" applyFill="1" applyBorder="1" applyAlignment="1">
      <alignment vertical="center" wrapText="1"/>
    </xf>
    <xf numFmtId="0" fontId="47" fillId="5" borderId="46" xfId="0" applyFont="1" applyFill="1" applyBorder="1" applyAlignment="1">
      <alignment horizontal="left" vertical="top" wrapText="1"/>
    </xf>
    <xf numFmtId="0" fontId="37" fillId="0" borderId="11" xfId="0" applyFont="1" applyBorder="1" applyAlignment="1">
      <alignment horizontal="center" vertical="center" wrapText="1"/>
    </xf>
    <xf numFmtId="0" fontId="37" fillId="0" borderId="8" xfId="0" applyFont="1" applyBorder="1" applyAlignment="1">
      <alignment horizontal="left" vertical="center" wrapText="1"/>
    </xf>
    <xf numFmtId="0" fontId="65" fillId="0" borderId="45" xfId="0" applyFont="1" applyBorder="1" applyAlignment="1">
      <alignment horizontal="left" vertical="top" wrapText="1"/>
    </xf>
    <xf numFmtId="0" fontId="37" fillId="0" borderId="8" xfId="0" applyFont="1" applyBorder="1" applyAlignment="1">
      <alignment vertical="center" wrapText="1"/>
    </xf>
    <xf numFmtId="0" fontId="47" fillId="0" borderId="45" xfId="0" applyFont="1" applyBorder="1" applyAlignment="1">
      <alignment horizontal="left" vertical="top" wrapText="1"/>
    </xf>
    <xf numFmtId="0" fontId="37" fillId="5" borderId="11" xfId="0" applyFont="1" applyFill="1" applyBorder="1" applyAlignment="1">
      <alignment horizontal="center" vertical="center" wrapText="1"/>
    </xf>
    <xf numFmtId="0" fontId="37" fillId="6" borderId="8" xfId="0" applyFont="1" applyFill="1" applyBorder="1" applyAlignment="1">
      <alignment vertical="center" wrapText="1"/>
    </xf>
    <xf numFmtId="0" fontId="66" fillId="6" borderId="45" xfId="0" applyFont="1" applyFill="1" applyBorder="1" applyAlignment="1">
      <alignment horizontal="left" vertical="top" wrapText="1"/>
    </xf>
    <xf numFmtId="0" fontId="37" fillId="26" borderId="11" xfId="0" applyFont="1" applyFill="1" applyBorder="1" applyAlignment="1">
      <alignment horizontal="center" vertical="center" wrapText="1"/>
    </xf>
    <xf numFmtId="0" fontId="37" fillId="26" borderId="8" xfId="0" applyFont="1" applyFill="1" applyBorder="1" applyAlignment="1">
      <alignment vertical="center" wrapText="1"/>
    </xf>
    <xf numFmtId="0" fontId="67" fillId="26" borderId="5" xfId="0" applyFont="1" applyFill="1" applyBorder="1" applyAlignment="1">
      <alignment horizontal="left" vertical="top" wrapText="1"/>
    </xf>
    <xf numFmtId="0" fontId="12" fillId="0" borderId="8" xfId="0" applyFont="1" applyBorder="1" applyAlignment="1">
      <alignment horizontal="justify" vertical="center" wrapText="1"/>
    </xf>
    <xf numFmtId="0" fontId="37" fillId="9" borderId="8" xfId="0" applyFont="1" applyFill="1" applyBorder="1" applyAlignment="1">
      <alignment horizontal="justify" vertical="center" wrapText="1"/>
    </xf>
    <xf numFmtId="0" fontId="66" fillId="0" borderId="45" xfId="0" applyFont="1" applyBorder="1" applyAlignment="1">
      <alignment horizontal="left" vertical="top" wrapText="1"/>
    </xf>
    <xf numFmtId="0" fontId="37" fillId="9" borderId="11" xfId="0" applyFont="1" applyFill="1" applyBorder="1" applyAlignment="1">
      <alignment horizontal="center" vertical="center" wrapText="1"/>
    </xf>
    <xf numFmtId="0" fontId="0" fillId="6" borderId="8" xfId="0" applyFill="1" applyBorder="1" applyAlignment="1">
      <alignment vertical="center" wrapText="1"/>
    </xf>
    <xf numFmtId="0" fontId="65" fillId="6" borderId="45" xfId="0" applyFont="1" applyFill="1" applyBorder="1" applyAlignment="1">
      <alignment horizontal="left" vertical="top" wrapText="1"/>
    </xf>
    <xf numFmtId="0" fontId="37" fillId="26" borderId="8" xfId="0" applyFont="1" applyFill="1" applyBorder="1" applyAlignment="1">
      <alignment horizontal="justify" vertical="center" wrapText="1"/>
    </xf>
    <xf numFmtId="0" fontId="65" fillId="26" borderId="45" xfId="0" applyFont="1" applyFill="1" applyBorder="1" applyAlignment="1">
      <alignment horizontal="left" vertical="top" wrapText="1"/>
    </xf>
    <xf numFmtId="0" fontId="65" fillId="26" borderId="19" xfId="0" applyFont="1" applyFill="1" applyBorder="1" applyAlignment="1">
      <alignment horizontal="left" vertical="top" wrapText="1"/>
    </xf>
    <xf numFmtId="0" fontId="37" fillId="9" borderId="13" xfId="0" applyFont="1" applyFill="1" applyBorder="1" applyAlignment="1">
      <alignment horizontal="center" vertical="center" wrapText="1"/>
    </xf>
    <xf numFmtId="0" fontId="37" fillId="0" borderId="14" xfId="0" applyFont="1" applyBorder="1" applyAlignment="1">
      <alignment horizontal="justify" vertical="center" wrapText="1"/>
    </xf>
    <xf numFmtId="0" fontId="65" fillId="0" borderId="0" xfId="0" applyFont="1" applyAlignment="1">
      <alignment horizontal="left" vertical="top"/>
    </xf>
    <xf numFmtId="0" fontId="13" fillId="7" borderId="2" xfId="0" applyFont="1" applyFill="1" applyBorder="1" applyAlignment="1" applyProtection="1">
      <alignment horizontal="center" vertical="center" wrapText="1"/>
      <protection locked="0"/>
    </xf>
    <xf numFmtId="0" fontId="37" fillId="0" borderId="11" xfId="0" applyFont="1" applyBorder="1" applyAlignment="1">
      <alignment horizontal="center" vertical="center"/>
    </xf>
    <xf numFmtId="0" fontId="37" fillId="0" borderId="8" xfId="0" applyFont="1" applyBorder="1" applyAlignment="1">
      <alignment horizontal="left" vertical="center"/>
    </xf>
    <xf numFmtId="0" fontId="65" fillId="0" borderId="45" xfId="0" applyFont="1" applyBorder="1" applyAlignment="1">
      <alignment horizontal="justify" vertical="top" wrapText="1"/>
    </xf>
    <xf numFmtId="0" fontId="47" fillId="0" borderId="45" xfId="0" applyFont="1" applyBorder="1" applyAlignment="1">
      <alignment vertical="top" wrapText="1"/>
    </xf>
    <xf numFmtId="0" fontId="37" fillId="5" borderId="11" xfId="0" applyFont="1" applyFill="1" applyBorder="1" applyAlignment="1">
      <alignment horizontal="center" vertical="center"/>
    </xf>
    <xf numFmtId="0" fontId="66" fillId="6" borderId="45" xfId="0" applyFont="1" applyFill="1" applyBorder="1" applyAlignment="1">
      <alignment horizontal="justify" vertical="top" wrapText="1"/>
    </xf>
    <xf numFmtId="0" fontId="67" fillId="26" borderId="45" xfId="0" applyFont="1" applyFill="1" applyBorder="1" applyAlignment="1">
      <alignment horizontal="center" vertical="center" wrapText="1"/>
    </xf>
    <xf numFmtId="0" fontId="66" fillId="0" borderId="45" xfId="0" applyFont="1" applyBorder="1" applyAlignment="1">
      <alignment vertical="top" wrapText="1"/>
    </xf>
    <xf numFmtId="0" fontId="47" fillId="0" borderId="45" xfId="0" applyFont="1" applyBorder="1" applyAlignment="1">
      <alignment horizontal="justify" vertical="top" wrapText="1"/>
    </xf>
    <xf numFmtId="0" fontId="37" fillId="6" borderId="11" xfId="0" applyFont="1" applyFill="1" applyBorder="1" applyAlignment="1">
      <alignment horizontal="center" vertical="center"/>
    </xf>
    <xf numFmtId="0" fontId="47" fillId="5" borderId="45" xfId="0" applyFont="1" applyFill="1" applyBorder="1" applyAlignment="1" applyProtection="1">
      <alignment horizontal="left" vertical="top" wrapText="1"/>
      <protection locked="0"/>
    </xf>
    <xf numFmtId="0" fontId="66" fillId="26" borderId="45" xfId="0" applyFont="1" applyFill="1" applyBorder="1" applyAlignment="1">
      <alignment horizontal="left" wrapText="1"/>
    </xf>
    <xf numFmtId="0" fontId="66" fillId="0" borderId="45" xfId="0" applyFont="1" applyBorder="1" applyAlignment="1">
      <alignment horizontal="justify" vertical="top" wrapText="1"/>
    </xf>
    <xf numFmtId="0" fontId="12" fillId="6" borderId="8" xfId="0" applyFont="1" applyFill="1" applyBorder="1" applyAlignment="1">
      <alignment horizontal="justify" vertical="center" wrapText="1"/>
    </xf>
    <xf numFmtId="0" fontId="66" fillId="5" borderId="45" xfId="0" applyFont="1" applyFill="1" applyBorder="1" applyAlignment="1">
      <alignment horizontal="justify" vertical="top" wrapText="1"/>
    </xf>
    <xf numFmtId="0" fontId="66" fillId="26" borderId="45" xfId="0" applyFont="1" applyFill="1" applyBorder="1" applyAlignment="1">
      <alignment horizontal="justify" vertical="top" wrapText="1"/>
    </xf>
    <xf numFmtId="0" fontId="65" fillId="5" borderId="45" xfId="0" applyFont="1" applyFill="1" applyBorder="1" applyAlignment="1">
      <alignment wrapText="1"/>
    </xf>
    <xf numFmtId="0" fontId="37" fillId="9" borderId="11" xfId="0" applyFont="1" applyFill="1" applyBorder="1" applyAlignment="1">
      <alignment horizontal="center" vertical="center"/>
    </xf>
    <xf numFmtId="0" fontId="65" fillId="26" borderId="45" xfId="0" applyFont="1" applyFill="1" applyBorder="1" applyAlignment="1">
      <alignment wrapText="1"/>
    </xf>
    <xf numFmtId="0" fontId="65" fillId="0" borderId="45" xfId="0" applyFont="1" applyBorder="1" applyAlignment="1">
      <alignment wrapText="1"/>
    </xf>
    <xf numFmtId="0" fontId="65" fillId="6" borderId="45" xfId="0" applyFont="1" applyFill="1" applyBorder="1" applyAlignment="1">
      <alignment wrapText="1"/>
    </xf>
    <xf numFmtId="0" fontId="37" fillId="9" borderId="13" xfId="0" applyFont="1" applyFill="1" applyBorder="1" applyAlignment="1">
      <alignment horizontal="center" vertical="center"/>
    </xf>
    <xf numFmtId="0" fontId="65" fillId="0" borderId="0" xfId="0" applyFont="1"/>
    <xf numFmtId="0" fontId="71" fillId="7" borderId="25" xfId="0" applyFont="1" applyFill="1" applyBorder="1" applyAlignment="1">
      <alignment horizontal="center" vertical="center" wrapText="1"/>
    </xf>
    <xf numFmtId="0" fontId="71" fillId="7" borderId="26" xfId="0" applyFont="1" applyFill="1" applyBorder="1" applyAlignment="1">
      <alignment horizontal="center" vertical="center" wrapText="1"/>
    </xf>
    <xf numFmtId="0" fontId="71" fillId="7" borderId="66" xfId="0" applyFont="1" applyFill="1" applyBorder="1" applyAlignment="1">
      <alignment horizontal="center" vertical="center" wrapText="1"/>
    </xf>
    <xf numFmtId="0" fontId="71" fillId="7" borderId="19" xfId="0" applyFont="1" applyFill="1" applyBorder="1" applyAlignment="1">
      <alignment horizontal="center" vertical="center" wrapText="1"/>
    </xf>
    <xf numFmtId="0" fontId="25" fillId="0" borderId="0" xfId="0" applyFont="1" applyAlignment="1">
      <alignment vertical="top"/>
    </xf>
    <xf numFmtId="0" fontId="66" fillId="5" borderId="19" xfId="0" applyFont="1" applyFill="1" applyBorder="1" applyAlignment="1">
      <alignment horizontal="justify" vertical="top" wrapText="1"/>
    </xf>
    <xf numFmtId="0" fontId="66" fillId="0" borderId="19" xfId="0" applyFont="1" applyBorder="1" applyAlignment="1">
      <alignment horizontal="justify" vertical="top" wrapText="1"/>
    </xf>
    <xf numFmtId="0" fontId="73" fillId="0" borderId="8" xfId="0" applyFont="1" applyBorder="1" applyAlignment="1">
      <alignment horizontal="justify" vertical="center" wrapText="1"/>
    </xf>
    <xf numFmtId="0" fontId="0" fillId="0" borderId="11" xfId="0" applyBorder="1" applyAlignment="1">
      <alignment horizontal="center" vertical="center"/>
    </xf>
    <xf numFmtId="0" fontId="25" fillId="0" borderId="8" xfId="0" applyFont="1" applyBorder="1" applyAlignment="1">
      <alignment horizontal="justify" vertical="center" wrapText="1"/>
    </xf>
    <xf numFmtId="0" fontId="25" fillId="0" borderId="8" xfId="0" applyFont="1" applyBorder="1" applyAlignment="1">
      <alignment horizontal="justify" vertical="center"/>
    </xf>
    <xf numFmtId="0" fontId="72" fillId="0" borderId="8" xfId="0" applyFont="1" applyBorder="1" applyAlignment="1">
      <alignment horizontal="justify" vertical="center" wrapText="1"/>
    </xf>
    <xf numFmtId="0" fontId="0" fillId="0" borderId="13" xfId="0" applyBorder="1" applyAlignment="1">
      <alignment horizontal="center" vertical="center"/>
    </xf>
    <xf numFmtId="0" fontId="25" fillId="0" borderId="14" xfId="0" applyFont="1" applyBorder="1" applyAlignment="1">
      <alignment horizontal="justify" vertical="center" wrapText="1"/>
    </xf>
    <xf numFmtId="0" fontId="71" fillId="7" borderId="60" xfId="0" applyFont="1" applyFill="1" applyBorder="1" applyAlignment="1">
      <alignment horizontal="center" vertical="center" wrapText="1"/>
    </xf>
    <xf numFmtId="0" fontId="71" fillId="7" borderId="55" xfId="0" applyFont="1" applyFill="1" applyBorder="1" applyAlignment="1">
      <alignment horizontal="center" vertical="center" wrapText="1"/>
    </xf>
    <xf numFmtId="0" fontId="71" fillId="7" borderId="61" xfId="0" applyFont="1" applyFill="1" applyBorder="1" applyAlignment="1">
      <alignment horizontal="center" vertical="center" wrapText="1"/>
    </xf>
    <xf numFmtId="0" fontId="50" fillId="0" borderId="0" xfId="0" applyFont="1" applyAlignment="1">
      <alignment wrapText="1"/>
    </xf>
    <xf numFmtId="0" fontId="37" fillId="9" borderId="8" xfId="0" applyFont="1" applyFill="1" applyBorder="1" applyAlignment="1">
      <alignment vertical="center" wrapText="1"/>
    </xf>
    <xf numFmtId="0" fontId="65" fillId="9" borderId="45" xfId="0" applyFont="1" applyFill="1" applyBorder="1" applyAlignment="1">
      <alignment horizontal="left" vertical="top" wrapText="1"/>
    </xf>
    <xf numFmtId="0" fontId="44" fillId="35" borderId="0" xfId="0" applyFont="1" applyFill="1" applyAlignment="1">
      <alignment horizontal="center" vertical="center" wrapText="1"/>
    </xf>
    <xf numFmtId="0" fontId="15" fillId="9" borderId="0" xfId="0" applyFont="1" applyFill="1"/>
    <xf numFmtId="0" fontId="14" fillId="9" borderId="0" xfId="0" applyFont="1" applyFill="1"/>
    <xf numFmtId="0" fontId="18" fillId="9" borderId="0" xfId="0" applyFont="1" applyFill="1"/>
    <xf numFmtId="0" fontId="37" fillId="26" borderId="11" xfId="0" applyFont="1" applyFill="1" applyBorder="1" applyAlignment="1">
      <alignment horizontal="center" vertical="center"/>
    </xf>
    <xf numFmtId="0" fontId="64" fillId="26" borderId="8" xfId="0" applyFont="1" applyFill="1" applyBorder="1" applyAlignment="1">
      <alignment horizontal="center" vertical="center" wrapText="1"/>
    </xf>
    <xf numFmtId="0" fontId="67" fillId="26" borderId="45" xfId="0" applyFont="1" applyFill="1" applyBorder="1" applyAlignment="1">
      <alignment horizontal="left" vertical="top" wrapText="1"/>
    </xf>
    <xf numFmtId="0" fontId="50" fillId="13" borderId="0" xfId="0" applyFont="1" applyFill="1" applyAlignment="1">
      <alignment horizontal="center" vertical="center" wrapText="1"/>
    </xf>
    <xf numFmtId="0" fontId="50" fillId="43" borderId="0" xfId="0" applyFont="1" applyFill="1" applyAlignment="1">
      <alignment horizontal="center" vertical="center" wrapText="1"/>
    </xf>
    <xf numFmtId="0" fontId="65" fillId="0" borderId="52" xfId="0" applyFont="1" applyBorder="1" applyAlignment="1">
      <alignment horizontal="left" vertical="top" wrapText="1"/>
    </xf>
    <xf numFmtId="0" fontId="50" fillId="43" borderId="9" xfId="0" applyFont="1" applyFill="1" applyBorder="1" applyAlignment="1">
      <alignment horizontal="center" vertical="center" wrapText="1"/>
    </xf>
    <xf numFmtId="0" fontId="37" fillId="0" borderId="13" xfId="0" applyFont="1" applyBorder="1" applyAlignment="1">
      <alignment horizontal="center" vertical="center"/>
    </xf>
    <xf numFmtId="0" fontId="0" fillId="0" borderId="14" xfId="0" applyBorder="1" applyAlignment="1">
      <alignment horizontal="left" vertical="center" wrapText="1"/>
    </xf>
    <xf numFmtId="0" fontId="65" fillId="6" borderId="19" xfId="0" applyFont="1" applyFill="1" applyBorder="1" applyAlignment="1">
      <alignment horizontal="justify" vertical="top" wrapText="1"/>
    </xf>
    <xf numFmtId="0" fontId="65" fillId="0" borderId="19" xfId="0" applyFont="1" applyBorder="1" applyAlignment="1">
      <alignment horizontal="justify" vertical="top" wrapText="1"/>
    </xf>
    <xf numFmtId="0" fontId="26" fillId="0" borderId="8" xfId="0" applyFont="1" applyBorder="1" applyAlignment="1">
      <alignment horizontal="left" vertical="top" wrapText="1"/>
    </xf>
    <xf numFmtId="0" fontId="15" fillId="9" borderId="0" xfId="0" applyFont="1" applyFill="1" applyAlignment="1">
      <alignment horizontal="center" vertical="center" wrapText="1"/>
    </xf>
    <xf numFmtId="0" fontId="0" fillId="0" borderId="12" xfId="0" applyBorder="1" applyAlignment="1" applyProtection="1">
      <alignment vertical="center" wrapText="1"/>
      <protection locked="0"/>
    </xf>
    <xf numFmtId="0" fontId="3" fillId="7" borderId="55" xfId="0" applyFont="1" applyFill="1" applyBorder="1" applyAlignment="1">
      <alignment horizontal="center" vertical="center" wrapText="1"/>
    </xf>
    <xf numFmtId="0" fontId="17" fillId="7" borderId="7" xfId="0" applyFont="1" applyFill="1" applyBorder="1" applyAlignment="1" applyProtection="1">
      <alignment horizontal="justify" vertical="center" wrapText="1"/>
      <protection locked="0"/>
    </xf>
    <xf numFmtId="0" fontId="11" fillId="6" borderId="19" xfId="0" applyFont="1" applyFill="1" applyBorder="1" applyAlignment="1">
      <alignment horizontal="justify" vertical="center" wrapText="1"/>
    </xf>
    <xf numFmtId="0" fontId="11" fillId="0" borderId="19" xfId="0" applyFont="1" applyBorder="1" applyAlignment="1">
      <alignment horizontal="justify" vertical="center" wrapText="1"/>
    </xf>
    <xf numFmtId="0" fontId="4" fillId="0" borderId="14" xfId="0" applyFont="1" applyBorder="1" applyAlignment="1">
      <alignment horizontal="left" vertical="center" wrapText="1"/>
    </xf>
    <xf numFmtId="0" fontId="62" fillId="37" borderId="0" xfId="4" applyFont="1" applyFill="1" applyAlignment="1">
      <alignment horizontal="center" vertical="center"/>
    </xf>
    <xf numFmtId="0" fontId="38" fillId="7" borderId="3" xfId="0" applyFont="1" applyFill="1" applyBorder="1" applyAlignment="1" applyProtection="1">
      <alignment horizontal="center" vertical="center" wrapText="1"/>
      <protection locked="0"/>
    </xf>
    <xf numFmtId="0" fontId="11" fillId="6" borderId="46" xfId="0" applyFont="1" applyFill="1" applyBorder="1" applyAlignment="1">
      <alignment horizontal="justify" vertical="center" wrapText="1"/>
    </xf>
    <xf numFmtId="0" fontId="11" fillId="6" borderId="45" xfId="0" applyFont="1" applyFill="1" applyBorder="1" applyAlignment="1">
      <alignment horizontal="justify" vertical="center" wrapText="1"/>
    </xf>
    <xf numFmtId="0" fontId="15" fillId="14" borderId="9" xfId="0" applyFont="1" applyFill="1" applyBorder="1" applyAlignment="1">
      <alignment horizontal="center" vertical="center" wrapText="1"/>
    </xf>
    <xf numFmtId="0" fontId="11" fillId="9" borderId="45" xfId="0" applyFont="1" applyFill="1" applyBorder="1" applyAlignment="1">
      <alignment horizontal="justify" vertical="center" wrapText="1"/>
    </xf>
    <xf numFmtId="0" fontId="11" fillId="9" borderId="19" xfId="0" applyFont="1" applyFill="1" applyBorder="1" applyAlignment="1">
      <alignment horizontal="justify" vertical="center" wrapText="1"/>
    </xf>
    <xf numFmtId="0" fontId="45" fillId="0" borderId="0" xfId="0" applyFont="1"/>
    <xf numFmtId="0" fontId="21" fillId="0" borderId="0" xfId="0" applyFont="1"/>
    <xf numFmtId="0" fontId="27" fillId="0" borderId="0" xfId="0" applyFont="1" applyAlignment="1">
      <alignment wrapText="1"/>
    </xf>
    <xf numFmtId="0" fontId="45" fillId="0" borderId="0" xfId="0" applyFont="1" applyAlignment="1">
      <alignment wrapText="1"/>
    </xf>
    <xf numFmtId="0" fontId="27" fillId="0" borderId="0" xfId="0" applyFont="1" applyAlignment="1">
      <alignment horizontal="left" vertical="top" wrapText="1"/>
    </xf>
    <xf numFmtId="0" fontId="21" fillId="0" borderId="0" xfId="0" applyFont="1" applyAlignment="1">
      <alignment horizontal="center" vertical="center"/>
    </xf>
    <xf numFmtId="0" fontId="30" fillId="0" borderId="8" xfId="0" applyFont="1" applyBorder="1" applyAlignment="1">
      <alignment horizontal="left" vertical="center" wrapText="1" indent="1"/>
    </xf>
    <xf numFmtId="15" fontId="63" fillId="0" borderId="8" xfId="0" applyNumberFormat="1" applyFont="1" applyBorder="1" applyAlignment="1">
      <alignment horizontal="left" vertical="center" wrapText="1"/>
    </xf>
    <xf numFmtId="0" fontId="63" fillId="0" borderId="8" xfId="0" applyFont="1" applyBorder="1" applyAlignment="1">
      <alignment horizontal="left" vertical="center" wrapText="1"/>
    </xf>
    <xf numFmtId="0" fontId="30" fillId="0" borderId="17" xfId="0" applyFont="1" applyBorder="1" applyAlignment="1">
      <alignment horizontal="left" vertical="center" wrapText="1" indent="1"/>
    </xf>
    <xf numFmtId="0" fontId="30" fillId="5" borderId="8" xfId="0" applyFont="1" applyFill="1" applyBorder="1" applyAlignment="1">
      <alignment horizontal="left" vertical="center" wrapText="1"/>
    </xf>
    <xf numFmtId="0" fontId="30" fillId="6" borderId="8" xfId="0" applyFont="1" applyFill="1" applyBorder="1" applyAlignment="1">
      <alignment horizontal="left" vertical="center" wrapText="1"/>
    </xf>
    <xf numFmtId="0" fontId="30" fillId="26" borderId="8" xfId="0" applyFont="1" applyFill="1" applyBorder="1" applyAlignment="1">
      <alignment horizontal="left" vertical="center" wrapText="1"/>
    </xf>
    <xf numFmtId="0" fontId="37" fillId="26" borderId="12" xfId="0" applyFont="1" applyFill="1" applyBorder="1" applyAlignment="1">
      <alignment horizontal="left" vertical="center" wrapText="1"/>
    </xf>
    <xf numFmtId="0" fontId="37" fillId="26" borderId="12" xfId="0" applyFont="1" applyFill="1" applyBorder="1" applyAlignment="1">
      <alignment horizontal="left" vertical="center"/>
    </xf>
    <xf numFmtId="0" fontId="37" fillId="26" borderId="8" xfId="0" applyFont="1" applyFill="1" applyBorder="1" applyAlignment="1">
      <alignment horizontal="center" vertical="center" wrapText="1"/>
    </xf>
    <xf numFmtId="0" fontId="37" fillId="5" borderId="27" xfId="0" applyFont="1" applyFill="1" applyBorder="1" applyAlignment="1">
      <alignment horizontal="center" vertical="center"/>
    </xf>
    <xf numFmtId="0" fontId="37" fillId="6" borderId="28" xfId="0" applyFont="1" applyFill="1" applyBorder="1" applyAlignment="1">
      <alignment vertical="center"/>
    </xf>
    <xf numFmtId="0" fontId="47" fillId="5" borderId="57" xfId="0" applyFont="1" applyFill="1" applyBorder="1" applyAlignment="1">
      <alignment vertical="top" wrapText="1"/>
    </xf>
    <xf numFmtId="0" fontId="13" fillId="7" borderId="47" xfId="0" applyFont="1" applyFill="1" applyBorder="1" applyAlignment="1">
      <alignment horizontal="center" vertical="center"/>
    </xf>
    <xf numFmtId="0" fontId="13" fillId="7" borderId="1" xfId="0" applyFont="1" applyFill="1" applyBorder="1" applyAlignment="1">
      <alignment horizontal="center" vertical="center"/>
    </xf>
    <xf numFmtId="0" fontId="13" fillId="7" borderId="47" xfId="0" applyFont="1" applyFill="1" applyBorder="1" applyAlignment="1" applyProtection="1">
      <alignment horizontal="center" vertical="center" wrapText="1"/>
      <protection locked="0"/>
    </xf>
    <xf numFmtId="0" fontId="30" fillId="5" borderId="29" xfId="0" applyFont="1" applyFill="1" applyBorder="1" applyAlignment="1">
      <alignment horizontal="left" vertical="center" wrapText="1"/>
    </xf>
    <xf numFmtId="0" fontId="37" fillId="26" borderId="11" xfId="0" applyFont="1" applyFill="1" applyBorder="1" applyAlignment="1">
      <alignment vertical="center" wrapText="1"/>
    </xf>
    <xf numFmtId="0" fontId="30" fillId="5" borderId="12" xfId="0" applyFont="1" applyFill="1" applyBorder="1" applyAlignment="1">
      <alignment horizontal="left" vertical="center" wrapText="1"/>
    </xf>
    <xf numFmtId="0" fontId="30" fillId="6" borderId="22" xfId="0" applyFont="1" applyFill="1" applyBorder="1" applyAlignment="1">
      <alignment horizontal="center" vertical="center"/>
    </xf>
    <xf numFmtId="0" fontId="30" fillId="6" borderId="23" xfId="0" applyFont="1" applyFill="1" applyBorder="1" applyAlignment="1">
      <alignment vertical="center" wrapText="1"/>
    </xf>
    <xf numFmtId="0" fontId="30" fillId="0" borderId="12" xfId="0" applyFont="1" applyBorder="1" applyAlignment="1" applyProtection="1">
      <alignment horizontal="left" vertical="center" wrapText="1"/>
      <protection locked="0"/>
    </xf>
    <xf numFmtId="0" fontId="30" fillId="0" borderId="17" xfId="0" applyFont="1" applyBorder="1" applyAlignment="1">
      <alignment horizontal="justify" vertical="center" wrapText="1"/>
    </xf>
    <xf numFmtId="0" fontId="30" fillId="6" borderId="11" xfId="0" applyFont="1" applyFill="1" applyBorder="1" applyAlignment="1">
      <alignment horizontal="center" vertical="center"/>
    </xf>
    <xf numFmtId="0" fontId="30" fillId="0" borderId="38" xfId="0" applyFont="1" applyBorder="1" applyAlignment="1">
      <alignment horizontal="center" vertical="center"/>
    </xf>
    <xf numFmtId="0" fontId="30" fillId="38" borderId="17" xfId="0" applyFont="1" applyFill="1" applyBorder="1" applyAlignment="1">
      <alignment vertical="center" wrapText="1"/>
    </xf>
    <xf numFmtId="0" fontId="30" fillId="38" borderId="8" xfId="0" applyFont="1" applyFill="1" applyBorder="1" applyAlignment="1">
      <alignment vertical="center" wrapText="1"/>
    </xf>
    <xf numFmtId="0" fontId="30" fillId="0" borderId="44" xfId="0" applyFont="1" applyBorder="1" applyAlignment="1">
      <alignment horizontal="center" vertical="center"/>
    </xf>
    <xf numFmtId="0" fontId="0" fillId="0" borderId="0" xfId="0" applyAlignment="1">
      <alignment horizontal="center" vertical="center" wrapText="1"/>
    </xf>
    <xf numFmtId="0" fontId="10" fillId="26" borderId="72" xfId="0" applyFont="1" applyFill="1" applyBorder="1" applyAlignment="1">
      <alignment vertical="center"/>
    </xf>
    <xf numFmtId="0" fontId="10" fillId="26" borderId="72" xfId="0" applyFont="1" applyFill="1" applyBorder="1" applyAlignment="1">
      <alignment vertical="center" wrapText="1"/>
    </xf>
    <xf numFmtId="0" fontId="0" fillId="0" borderId="72" xfId="0" applyBorder="1" applyAlignment="1">
      <alignment horizontal="center" vertical="center"/>
    </xf>
    <xf numFmtId="0" fontId="0" fillId="0" borderId="73" xfId="0" applyBorder="1" applyAlignment="1">
      <alignment horizontal="center" vertical="center"/>
    </xf>
    <xf numFmtId="0" fontId="24" fillId="35" borderId="8" xfId="0" applyFont="1" applyFill="1" applyBorder="1" applyAlignment="1">
      <alignment horizontal="center" vertical="center" textRotation="90" wrapText="1"/>
    </xf>
    <xf numFmtId="0" fontId="1" fillId="0" borderId="0" xfId="0" applyFont="1" applyAlignment="1">
      <alignment horizontal="center"/>
    </xf>
    <xf numFmtId="0" fontId="37" fillId="26" borderId="12" xfId="0" applyFont="1" applyFill="1" applyBorder="1" applyAlignment="1">
      <alignment vertical="center"/>
    </xf>
    <xf numFmtId="0" fontId="30" fillId="6" borderId="12" xfId="0" applyFont="1" applyFill="1" applyBorder="1" applyAlignment="1">
      <alignment horizontal="left" vertical="center" wrapText="1"/>
    </xf>
    <xf numFmtId="0" fontId="30" fillId="26" borderId="12" xfId="0" applyFont="1" applyFill="1" applyBorder="1" applyAlignment="1">
      <alignment horizontal="left" vertical="center" wrapText="1"/>
    </xf>
    <xf numFmtId="0" fontId="30" fillId="0" borderId="8"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37" fillId="0" borderId="15"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37" fillId="0" borderId="12" xfId="0" applyFont="1" applyBorder="1" applyAlignment="1" applyProtection="1">
      <alignment vertical="center"/>
      <protection locked="0"/>
    </xf>
    <xf numFmtId="0" fontId="77" fillId="9" borderId="12" xfId="0" applyFont="1" applyFill="1" applyBorder="1" applyAlignment="1" applyProtection="1">
      <alignment vertical="center"/>
      <protection locked="0"/>
    </xf>
    <xf numFmtId="0" fontId="37" fillId="0" borderId="15" xfId="0" applyFont="1" applyBorder="1" applyAlignment="1" applyProtection="1">
      <alignment vertical="center"/>
      <protection locked="0"/>
    </xf>
    <xf numFmtId="0" fontId="30" fillId="0" borderId="12" xfId="0" applyFont="1" applyBorder="1" applyAlignment="1" applyProtection="1">
      <alignment horizontal="left" vertical="center"/>
      <protection locked="0"/>
    </xf>
    <xf numFmtId="0" fontId="30" fillId="0" borderId="5" xfId="0" applyFont="1" applyBorder="1" applyAlignment="1" applyProtection="1">
      <alignment horizontal="left" vertical="center"/>
      <protection locked="0"/>
    </xf>
    <xf numFmtId="0" fontId="30" fillId="0" borderId="15" xfId="0" applyFont="1" applyBorder="1" applyAlignment="1" applyProtection="1">
      <alignment horizontal="left" vertical="center"/>
      <protection locked="0"/>
    </xf>
    <xf numFmtId="0" fontId="0" fillId="22" borderId="47" xfId="0" applyFill="1" applyBorder="1" applyAlignment="1" applyProtection="1">
      <alignment horizontal="center" vertical="center"/>
      <protection locked="0"/>
    </xf>
    <xf numFmtId="0" fontId="75" fillId="0" borderId="1" xfId="0" applyFont="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wrapText="1"/>
    </xf>
    <xf numFmtId="165" fontId="42" fillId="0" borderId="12" xfId="4" applyNumberFormat="1" applyBorder="1" applyAlignment="1" applyProtection="1">
      <alignment horizontal="center" vertical="center"/>
    </xf>
    <xf numFmtId="165" fontId="0" fillId="0" borderId="12" xfId="0" applyNumberFormat="1" applyBorder="1" applyAlignment="1">
      <alignment horizontal="center" vertical="center"/>
    </xf>
    <xf numFmtId="0" fontId="0" fillId="0" borderId="14" xfId="0" applyBorder="1" applyAlignment="1">
      <alignment vertical="center" wrapText="1"/>
    </xf>
    <xf numFmtId="165" fontId="0" fillId="0" borderId="15" xfId="0" applyNumberFormat="1" applyBorder="1" applyAlignment="1">
      <alignment horizontal="center" vertical="center"/>
    </xf>
    <xf numFmtId="165" fontId="0" fillId="0" borderId="0" xfId="0" applyNumberFormat="1" applyAlignment="1">
      <alignment horizontal="center" vertical="center"/>
    </xf>
    <xf numFmtId="0" fontId="10" fillId="2" borderId="24" xfId="0" applyFont="1" applyFill="1" applyBorder="1" applyAlignment="1">
      <alignment horizontal="center" vertical="center" wrapText="1"/>
    </xf>
    <xf numFmtId="165" fontId="0" fillId="0" borderId="8" xfId="0" applyNumberFormat="1" applyBorder="1" applyAlignment="1">
      <alignment horizontal="center" vertical="center"/>
    </xf>
    <xf numFmtId="165" fontId="0" fillId="0" borderId="8" xfId="0" applyNumberFormat="1" applyBorder="1" applyAlignment="1">
      <alignment horizontal="center"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xf>
    <xf numFmtId="0" fontId="0" fillId="9" borderId="8" xfId="0" applyFill="1" applyBorder="1" applyAlignment="1">
      <alignment vertical="center" wrapText="1"/>
    </xf>
    <xf numFmtId="0" fontId="0" fillId="0" borderId="15" xfId="0" applyBorder="1" applyAlignment="1">
      <alignment vertical="center" wrapText="1"/>
    </xf>
    <xf numFmtId="0" fontId="10" fillId="3" borderId="54" xfId="0" applyFont="1" applyFill="1" applyBorder="1" applyAlignment="1">
      <alignment vertical="center"/>
    </xf>
    <xf numFmtId="0" fontId="10" fillId="3" borderId="56" xfId="0" applyFont="1" applyFill="1" applyBorder="1" applyAlignment="1">
      <alignment vertical="center"/>
    </xf>
    <xf numFmtId="0" fontId="10" fillId="3" borderId="33" xfId="0" applyFont="1" applyFill="1" applyBorder="1" applyAlignment="1">
      <alignment vertical="center"/>
    </xf>
    <xf numFmtId="0" fontId="10" fillId="27" borderId="56" xfId="0" applyFont="1" applyFill="1" applyBorder="1" applyAlignment="1">
      <alignment vertical="center"/>
    </xf>
    <xf numFmtId="0" fontId="10" fillId="29" borderId="16" xfId="0" applyFont="1" applyFill="1" applyBorder="1" applyAlignment="1">
      <alignment vertical="center"/>
    </xf>
    <xf numFmtId="0" fontId="10" fillId="29" borderId="0" xfId="0" applyFont="1" applyFill="1" applyAlignment="1">
      <alignment vertical="center"/>
    </xf>
    <xf numFmtId="0" fontId="0" fillId="29" borderId="56" xfId="0" applyFill="1" applyBorder="1"/>
    <xf numFmtId="0" fontId="0" fillId="29" borderId="33" xfId="0" applyFill="1" applyBorder="1"/>
    <xf numFmtId="0" fontId="0" fillId="27" borderId="0" xfId="0" applyFill="1"/>
    <xf numFmtId="0" fontId="10" fillId="27" borderId="34" xfId="0" applyFont="1" applyFill="1" applyBorder="1" applyAlignment="1">
      <alignment vertical="center"/>
    </xf>
    <xf numFmtId="0" fontId="10" fillId="27" borderId="35" xfId="0" applyFont="1" applyFill="1" applyBorder="1" applyAlignment="1">
      <alignment vertical="center"/>
    </xf>
    <xf numFmtId="0" fontId="10" fillId="27" borderId="32" xfId="0" applyFont="1" applyFill="1" applyBorder="1" applyAlignment="1">
      <alignment vertical="center"/>
    </xf>
    <xf numFmtId="0" fontId="10" fillId="27" borderId="0" xfId="0" applyFont="1" applyFill="1" applyAlignment="1">
      <alignment vertical="center"/>
    </xf>
    <xf numFmtId="0" fontId="10" fillId="29" borderId="76" xfId="0" applyFont="1" applyFill="1" applyBorder="1" applyAlignment="1">
      <alignment horizontal="center" vertical="center"/>
    </xf>
    <xf numFmtId="0" fontId="10" fillId="29" borderId="76" xfId="0" applyFont="1" applyFill="1" applyBorder="1" applyAlignment="1">
      <alignment vertical="center"/>
    </xf>
    <xf numFmtId="0" fontId="10" fillId="26" borderId="75" xfId="0" applyFont="1" applyFill="1" applyBorder="1" applyAlignment="1">
      <alignment vertical="center"/>
    </xf>
    <xf numFmtId="0" fontId="10" fillId="26" borderId="76" xfId="0" applyFont="1" applyFill="1" applyBorder="1" applyAlignment="1">
      <alignment vertical="center"/>
    </xf>
    <xf numFmtId="0" fontId="10" fillId="26" borderId="0" xfId="0" applyFont="1" applyFill="1" applyAlignment="1">
      <alignment vertical="center"/>
    </xf>
    <xf numFmtId="0" fontId="10" fillId="26" borderId="77" xfId="0" applyFont="1" applyFill="1" applyBorder="1" applyAlignment="1">
      <alignment vertical="center"/>
    </xf>
    <xf numFmtId="0" fontId="0" fillId="26" borderId="0" xfId="0" applyFill="1"/>
    <xf numFmtId="0" fontId="78" fillId="26" borderId="0" xfId="0" applyFont="1" applyFill="1"/>
    <xf numFmtId="0" fontId="78" fillId="44" borderId="0" xfId="0" applyFont="1" applyFill="1"/>
    <xf numFmtId="0" fontId="0" fillId="44" borderId="0" xfId="0" applyFill="1"/>
    <xf numFmtId="0" fontId="79" fillId="0" borderId="52" xfId="0" applyFont="1" applyBorder="1" applyAlignment="1" applyProtection="1">
      <alignment vertical="center" wrapText="1"/>
      <protection locked="0"/>
    </xf>
    <xf numFmtId="0" fontId="79" fillId="7" borderId="21" xfId="0" applyFont="1" applyFill="1" applyBorder="1" applyAlignment="1" applyProtection="1">
      <alignment horizontal="center" vertical="center" wrapText="1"/>
      <protection locked="0"/>
    </xf>
    <xf numFmtId="0" fontId="80" fillId="5" borderId="68" xfId="0" applyFont="1" applyFill="1" applyBorder="1" applyAlignment="1">
      <alignment horizontal="left" vertical="center" wrapText="1"/>
    </xf>
    <xf numFmtId="0" fontId="81" fillId="9" borderId="63" xfId="0" applyFont="1" applyFill="1" applyBorder="1" applyAlignment="1">
      <alignment vertical="center" wrapText="1"/>
    </xf>
    <xf numFmtId="0" fontId="82" fillId="9" borderId="63" xfId="0" applyFont="1" applyFill="1" applyBorder="1" applyAlignment="1">
      <alignment vertical="center" wrapText="1"/>
    </xf>
    <xf numFmtId="0" fontId="81" fillId="9" borderId="63" xfId="0" applyFont="1" applyFill="1" applyBorder="1" applyAlignment="1">
      <alignment horizontal="justify" vertical="center" wrapText="1"/>
    </xf>
    <xf numFmtId="0" fontId="81" fillId="5" borderId="63" xfId="0" applyFont="1" applyFill="1" applyBorder="1" applyAlignment="1">
      <alignment vertical="center" wrapText="1"/>
    </xf>
    <xf numFmtId="0" fontId="81" fillId="26" borderId="63" xfId="0" applyFont="1" applyFill="1" applyBorder="1" applyAlignment="1">
      <alignment vertical="center" wrapText="1"/>
    </xf>
    <xf numFmtId="0" fontId="81" fillId="0" borderId="63" xfId="0" applyFont="1" applyBorder="1" applyAlignment="1">
      <alignment vertical="center" wrapText="1"/>
    </xf>
    <xf numFmtId="0" fontId="81" fillId="5" borderId="63" xfId="0" applyFont="1" applyFill="1" applyBorder="1" applyAlignment="1">
      <alignment horizontal="justify" vertical="center" wrapText="1"/>
    </xf>
    <xf numFmtId="0" fontId="81" fillId="6" borderId="63" xfId="0" applyFont="1" applyFill="1" applyBorder="1" applyAlignment="1">
      <alignment vertical="center" wrapText="1"/>
    </xf>
    <xf numFmtId="0" fontId="82" fillId="0" borderId="63" xfId="0" applyFont="1" applyBorder="1" applyAlignment="1">
      <alignment vertical="center" wrapText="1"/>
    </xf>
    <xf numFmtId="0" fontId="81" fillId="0" borderId="64" xfId="0" applyFont="1" applyBorder="1" applyAlignment="1">
      <alignment vertical="center" wrapText="1"/>
    </xf>
    <xf numFmtId="0" fontId="82" fillId="0" borderId="0" xfId="0" applyFont="1" applyAlignment="1">
      <alignment horizontal="center" vertical="center"/>
    </xf>
    <xf numFmtId="0" fontId="82" fillId="0" borderId="0" xfId="0" applyFont="1" applyAlignment="1">
      <alignment vertical="center" wrapText="1"/>
    </xf>
    <xf numFmtId="0" fontId="78" fillId="45" borderId="0" xfId="0" applyFont="1" applyFill="1"/>
    <xf numFmtId="0" fontId="0" fillId="45" borderId="0" xfId="0" applyFill="1"/>
    <xf numFmtId="0" fontId="0" fillId="0" borderId="8" xfId="0" applyBorder="1" applyAlignment="1">
      <alignment horizontal="left" vertical="center" wrapText="1"/>
    </xf>
    <xf numFmtId="0" fontId="0" fillId="0" borderId="72" xfId="0" applyBorder="1" applyAlignment="1" applyProtection="1">
      <alignment vertical="center" wrapText="1"/>
      <protection locked="0"/>
    </xf>
    <xf numFmtId="1" fontId="10" fillId="0" borderId="72" xfId="0" applyNumberFormat="1" applyFont="1" applyBorder="1" applyAlignment="1" applyProtection="1">
      <alignment horizontal="center" vertical="center" wrapText="1"/>
      <protection locked="0"/>
    </xf>
    <xf numFmtId="0" fontId="10" fillId="0" borderId="72" xfId="0" applyFont="1" applyBorder="1" applyAlignment="1" applyProtection="1">
      <alignment horizontal="center" vertical="center" wrapText="1"/>
      <protection locked="0"/>
    </xf>
    <xf numFmtId="0" fontId="10" fillId="0" borderId="72" xfId="0" applyFont="1" applyBorder="1" applyAlignment="1" applyProtection="1">
      <alignment vertical="center" wrapText="1"/>
      <protection locked="0"/>
    </xf>
    <xf numFmtId="0" fontId="0" fillId="0" borderId="72" xfId="0" applyBorder="1" applyAlignment="1" applyProtection="1">
      <alignment horizontal="center" vertical="center" wrapText="1"/>
      <protection locked="0"/>
    </xf>
    <xf numFmtId="1" fontId="0" fillId="0" borderId="72" xfId="0" applyNumberFormat="1" applyBorder="1" applyAlignment="1" applyProtection="1">
      <alignment horizontal="center" vertical="center" wrapText="1"/>
      <protection locked="0"/>
    </xf>
    <xf numFmtId="14" fontId="0" fillId="0" borderId="72" xfId="0" applyNumberFormat="1" applyBorder="1" applyAlignment="1" applyProtection="1">
      <alignment horizontal="center" vertical="center" wrapText="1"/>
      <protection locked="0"/>
    </xf>
    <xf numFmtId="0" fontId="0" fillId="0" borderId="74" xfId="0" applyBorder="1" applyAlignment="1" applyProtection="1">
      <alignment vertical="center" wrapText="1"/>
      <protection locked="0"/>
    </xf>
    <xf numFmtId="1" fontId="0" fillId="0" borderId="74" xfId="0" applyNumberFormat="1"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14" fontId="0" fillId="0" borderId="74" xfId="0" applyNumberFormat="1" applyBorder="1" applyAlignment="1" applyProtection="1">
      <alignment horizontal="center" vertical="center" wrapText="1"/>
      <protection locked="0"/>
    </xf>
    <xf numFmtId="1" fontId="0" fillId="0" borderId="8" xfId="0" applyNumberFormat="1" applyBorder="1" applyAlignment="1">
      <alignment horizontal="center" vertical="center" wrapText="1"/>
    </xf>
    <xf numFmtId="14" fontId="0" fillId="0" borderId="8" xfId="0" applyNumberFormat="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14" fontId="37" fillId="0" borderId="72" xfId="0" applyNumberFormat="1" applyFont="1" applyBorder="1" applyAlignment="1" applyProtection="1">
      <alignment horizontal="center" vertical="center" wrapText="1"/>
      <protection locked="0"/>
    </xf>
    <xf numFmtId="0" fontId="37" fillId="0" borderId="72" xfId="0" applyFont="1" applyBorder="1" applyAlignment="1" applyProtection="1">
      <alignment horizontal="center" vertical="center" wrapText="1"/>
      <protection locked="0"/>
    </xf>
    <xf numFmtId="1" fontId="0" fillId="0" borderId="0" xfId="0" applyNumberFormat="1"/>
    <xf numFmtId="14" fontId="0" fillId="0" borderId="0" xfId="0" applyNumberFormat="1"/>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83" fillId="0" borderId="8" xfId="0" applyFont="1" applyBorder="1" applyAlignment="1" applyProtection="1">
      <alignment vertical="center" wrapText="1"/>
      <protection locked="0"/>
    </xf>
    <xf numFmtId="0" fontId="83" fillId="9" borderId="8" xfId="0" applyFont="1" applyFill="1" applyBorder="1" applyAlignment="1" applyProtection="1">
      <alignment vertical="center" wrapText="1"/>
      <protection locked="0"/>
    </xf>
    <xf numFmtId="14" fontId="83" fillId="0" borderId="8" xfId="0" applyNumberFormat="1" applyFont="1" applyBorder="1" applyAlignment="1" applyProtection="1">
      <alignment vertical="center" wrapText="1"/>
      <protection locked="0"/>
    </xf>
    <xf numFmtId="0" fontId="45" fillId="0" borderId="8" xfId="0" applyFont="1" applyBorder="1" applyAlignment="1" applyProtection="1">
      <alignment vertical="center" wrapText="1"/>
      <protection locked="0"/>
    </xf>
    <xf numFmtId="0" fontId="30" fillId="0" borderId="15" xfId="0" applyFont="1" applyBorder="1" applyAlignment="1" applyProtection="1">
      <alignment horizontal="left" vertical="center" wrapText="1"/>
      <protection locked="0"/>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61" fillId="3" borderId="8" xfId="0" applyFont="1" applyFill="1" applyBorder="1" applyAlignment="1">
      <alignment horizontal="center" vertical="center" wrapText="1"/>
    </xf>
    <xf numFmtId="0" fontId="20" fillId="41" borderId="8" xfId="0" applyFont="1" applyFill="1" applyBorder="1" applyAlignment="1" applyProtection="1">
      <alignment horizontal="center" vertical="center" wrapText="1"/>
      <protection locked="0"/>
    </xf>
    <xf numFmtId="0" fontId="20" fillId="8" borderId="8"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10" fillId="0" borderId="8" xfId="0" applyFont="1" applyBorder="1" applyAlignment="1">
      <alignment horizontal="left" vertical="center" wrapText="1"/>
    </xf>
    <xf numFmtId="0" fontId="58" fillId="21" borderId="8" xfId="0" applyFont="1" applyFill="1" applyBorder="1" applyAlignment="1" applyProtection="1">
      <alignment horizontal="center" vertical="center" wrapText="1"/>
      <protection locked="0"/>
    </xf>
    <xf numFmtId="0" fontId="58" fillId="39" borderId="8" xfId="0" applyFont="1" applyFill="1" applyBorder="1" applyAlignment="1" applyProtection="1">
      <alignment horizontal="center" vertical="center" wrapText="1"/>
      <protection locked="0"/>
    </xf>
    <xf numFmtId="0" fontId="20" fillId="40" borderId="8" xfId="0" applyFont="1" applyFill="1" applyBorder="1" applyAlignment="1" applyProtection="1">
      <alignment horizontal="center" vertical="center" wrapText="1"/>
      <protection locked="0"/>
    </xf>
    <xf numFmtId="0" fontId="20" fillId="19" borderId="8" xfId="0" applyFont="1" applyFill="1" applyBorder="1" applyAlignment="1" applyProtection="1">
      <alignment horizontal="center" vertical="center" wrapText="1"/>
      <protection locked="0"/>
    </xf>
    <xf numFmtId="0" fontId="20" fillId="18" borderId="8" xfId="0" applyFont="1" applyFill="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3" fillId="0" borderId="51" xfId="0" applyFont="1" applyBorder="1" applyAlignment="1">
      <alignment horizontal="left" vertical="center" wrapText="1"/>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wrapText="1"/>
      <protection locked="0"/>
    </xf>
    <xf numFmtId="0" fontId="13" fillId="7" borderId="3" xfId="0" applyFont="1" applyFill="1" applyBorder="1" applyAlignment="1" applyProtection="1">
      <alignment horizontal="center" vertical="center" wrapText="1"/>
      <protection locked="0"/>
    </xf>
    <xf numFmtId="0" fontId="13" fillId="7" borderId="25" xfId="0" applyFont="1" applyFill="1" applyBorder="1" applyAlignment="1" applyProtection="1">
      <alignment horizontal="center" vertical="center" wrapText="1"/>
      <protection locked="0"/>
    </xf>
    <xf numFmtId="0" fontId="13" fillId="7" borderId="26" xfId="0" applyFont="1" applyFill="1" applyBorder="1" applyAlignment="1" applyProtection="1">
      <alignment horizontal="center" vertical="center" wrapText="1"/>
      <protection locked="0"/>
    </xf>
    <xf numFmtId="0" fontId="13" fillId="7" borderId="66"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32" fillId="7" borderId="1" xfId="0" applyFont="1" applyFill="1" applyBorder="1" applyAlignment="1" applyProtection="1">
      <alignment horizontal="center" vertical="center" wrapText="1"/>
      <protection locked="0"/>
    </xf>
    <xf numFmtId="0" fontId="32" fillId="7" borderId="3" xfId="0" applyFont="1" applyFill="1" applyBorder="1" applyAlignment="1" applyProtection="1">
      <alignment horizontal="center" vertical="center" wrapText="1"/>
      <protection locked="0"/>
    </xf>
    <xf numFmtId="0" fontId="32" fillId="7" borderId="2"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6"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6" xfId="0" applyFon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39" fillId="0" borderId="6" xfId="0" applyFont="1" applyBorder="1" applyAlignment="1">
      <alignment horizontal="left" vertical="center" wrapText="1"/>
    </xf>
    <xf numFmtId="0" fontId="10" fillId="26" borderId="72" xfId="0" applyFont="1" applyFill="1" applyBorder="1" applyAlignment="1">
      <alignment horizontal="center" vertical="center" wrapText="1"/>
    </xf>
    <xf numFmtId="0" fontId="10" fillId="26" borderId="72" xfId="0" applyFont="1" applyFill="1" applyBorder="1" applyAlignment="1">
      <alignment horizontal="center" vertical="center"/>
    </xf>
    <xf numFmtId="0" fontId="24" fillId="35" borderId="8" xfId="0" applyFont="1" applyFill="1" applyBorder="1" applyAlignment="1">
      <alignment horizontal="center" vertical="center" textRotation="90" wrapText="1"/>
    </xf>
    <xf numFmtId="0" fontId="24" fillId="35" borderId="17" xfId="0" applyFont="1" applyFill="1" applyBorder="1" applyAlignment="1">
      <alignment horizontal="center" vertical="center" textRotation="90" wrapText="1"/>
    </xf>
    <xf numFmtId="0" fontId="24" fillId="35" borderId="28" xfId="0" applyFont="1" applyFill="1" applyBorder="1" applyAlignment="1">
      <alignment horizontal="center" vertical="center" textRotation="90"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24" fillId="35" borderId="9" xfId="0" applyFont="1" applyFill="1" applyBorder="1" applyAlignment="1">
      <alignment horizontal="center" vertical="center" textRotation="90" wrapText="1"/>
    </xf>
    <xf numFmtId="0" fontId="24" fillId="35" borderId="19" xfId="0" applyFont="1" applyFill="1" applyBorder="1" applyAlignment="1">
      <alignment horizontal="center" vertical="center" textRotation="90" wrapText="1"/>
    </xf>
    <xf numFmtId="0" fontId="24" fillId="35" borderId="8" xfId="0" applyFont="1" applyFill="1" applyBorder="1" applyAlignment="1">
      <alignment horizontal="center" vertical="center"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8" xfId="0" applyBorder="1" applyAlignment="1">
      <alignment horizontal="left" vertical="center" wrapText="1"/>
    </xf>
    <xf numFmtId="0" fontId="23" fillId="0" borderId="48"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44"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4" fillId="10" borderId="49" xfId="0" applyFont="1" applyFill="1" applyBorder="1" applyAlignment="1">
      <alignment horizontal="center" vertical="center"/>
    </xf>
    <xf numFmtId="0" fontId="24" fillId="10" borderId="56" xfId="0" applyFont="1" applyFill="1" applyBorder="1" applyAlignment="1">
      <alignment horizontal="center" vertical="center"/>
    </xf>
    <xf numFmtId="0" fontId="24" fillId="10" borderId="57" xfId="0" applyFont="1" applyFill="1" applyBorder="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9" borderId="44" xfId="0" applyFont="1" applyFill="1" applyBorder="1" applyAlignment="1">
      <alignment horizontal="center" vertical="center"/>
    </xf>
    <xf numFmtId="0" fontId="3" fillId="9" borderId="0" xfId="0" applyFont="1"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6" borderId="8" xfId="0" applyFont="1" applyFill="1" applyBorder="1" applyAlignment="1" applyProtection="1">
      <alignment horizontal="center" vertical="center"/>
      <protection locked="0"/>
    </xf>
    <xf numFmtId="0" fontId="3" fillId="26" borderId="9" xfId="0" applyFont="1" applyFill="1" applyBorder="1" applyAlignment="1" applyProtection="1">
      <alignment horizontal="center" vertical="center"/>
      <protection locked="0"/>
    </xf>
    <xf numFmtId="0" fontId="3" fillId="27" borderId="8" xfId="0" applyFont="1" applyFill="1" applyBorder="1" applyAlignment="1">
      <alignment horizontal="center" vertical="center"/>
    </xf>
    <xf numFmtId="0" fontId="3" fillId="28" borderId="44" xfId="0" applyFont="1" applyFill="1" applyBorder="1" applyAlignment="1">
      <alignment horizontal="center" vertical="center"/>
    </xf>
    <xf numFmtId="0" fontId="3" fillId="28" borderId="0" xfId="0" applyFont="1" applyFill="1" applyAlignment="1">
      <alignment horizontal="center" vertical="center"/>
    </xf>
    <xf numFmtId="0" fontId="10" fillId="3" borderId="8" xfId="0" applyFont="1" applyFill="1" applyBorder="1" applyAlignment="1">
      <alignment horizontal="center" vertical="center"/>
    </xf>
    <xf numFmtId="0" fontId="10" fillId="26" borderId="8" xfId="0" applyFont="1" applyFill="1" applyBorder="1" applyAlignment="1">
      <alignment horizontal="center" vertical="center"/>
    </xf>
    <xf numFmtId="0" fontId="10" fillId="27" borderId="8" xfId="0" applyFont="1" applyFill="1" applyBorder="1" applyAlignment="1">
      <alignment horizontal="center" vertical="center"/>
    </xf>
    <xf numFmtId="0" fontId="10" fillId="32" borderId="54" xfId="0" applyFont="1" applyFill="1" applyBorder="1" applyAlignment="1">
      <alignment horizontal="center" vertical="center"/>
    </xf>
    <xf numFmtId="0" fontId="10" fillId="32" borderId="56" xfId="0" applyFont="1" applyFill="1" applyBorder="1" applyAlignment="1">
      <alignment horizontal="center" vertical="center"/>
    </xf>
    <xf numFmtId="0" fontId="10" fillId="29" borderId="8"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6" xfId="0" applyFont="1" applyFill="1" applyBorder="1" applyAlignment="1">
      <alignment horizontal="center" vertical="center"/>
    </xf>
    <xf numFmtId="0" fontId="10" fillId="30" borderId="8" xfId="0" applyFont="1" applyFill="1" applyBorder="1" applyAlignment="1">
      <alignment horizontal="center" vertical="center"/>
    </xf>
    <xf numFmtId="0" fontId="10" fillId="31" borderId="8" xfId="0" applyFont="1" applyFill="1" applyBorder="1" applyAlignment="1">
      <alignment horizontal="center" vertical="center"/>
    </xf>
    <xf numFmtId="0" fontId="53" fillId="34" borderId="8" xfId="0" applyFont="1" applyFill="1" applyBorder="1" applyAlignment="1">
      <alignment horizontal="center" vertical="center" wrapText="1"/>
    </xf>
    <xf numFmtId="0" fontId="53" fillId="35" borderId="8" xfId="0" applyFont="1" applyFill="1" applyBorder="1" applyAlignment="1">
      <alignment horizontal="center" vertical="center"/>
    </xf>
    <xf numFmtId="0" fontId="52" fillId="33"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53" fillId="26" borderId="8" xfId="0" applyFont="1" applyFill="1" applyBorder="1" applyAlignment="1">
      <alignment horizontal="center" vertical="center" wrapText="1"/>
    </xf>
  </cellXfs>
  <cellStyles count="6">
    <cellStyle name="Hipervínculo" xfId="4" builtinId="8"/>
    <cellStyle name="Normal" xfId="0" builtinId="0"/>
    <cellStyle name="Normal 2" xfId="2" xr:uid="{00000000-0005-0000-0000-000002000000}"/>
    <cellStyle name="Normal 5" xfId="1" xr:uid="{00000000-0005-0000-0000-000003000000}"/>
    <cellStyle name="Normal 5 2" xfId="5" xr:uid="{6E9BFAA9-62AF-4827-BC98-81244E798782}"/>
    <cellStyle name="Porcentaje" xfId="3" builtinId="5"/>
  </cellStyles>
  <dxfs count="480">
    <dxf>
      <fill>
        <patternFill>
          <bgColor rgb="FFFF99CC"/>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Condiciones NO cumplimiento'!A1"/><Relationship Id="rId18" Type="http://schemas.openxmlformats.org/officeDocument/2006/relationships/hyperlink" Target="#'Tabla 4. Registro Talento Human'!A1"/><Relationship Id="rId3" Type="http://schemas.openxmlformats.org/officeDocument/2006/relationships/hyperlink" Target="#'2. Ambientes Adecuados y Seg'!A1"/><Relationship Id="rId7" Type="http://schemas.openxmlformats.org/officeDocument/2006/relationships/hyperlink" Target="#'8. Financiero'!A1"/><Relationship Id="rId12" Type="http://schemas.openxmlformats.org/officeDocument/2006/relationships/hyperlink" Target="#'Tabla 2. Talento Humano'!A1"/><Relationship Id="rId17" Type="http://schemas.openxmlformats.org/officeDocument/2006/relationships/hyperlink" Target="#'4.B. Estrategia CAE Pre-egreso'!A1"/><Relationship Id="rId2" Type="http://schemas.openxmlformats.org/officeDocument/2006/relationships/hyperlink" Target="#'1. Informaci&#243;n General'!A1"/><Relationship Id="rId16" Type="http://schemas.openxmlformats.org/officeDocument/2006/relationships/hyperlink" Target="#'4.A. Mod. Atenci&#243;n CAE Abier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3. Evid. No_Cumplimiento'!A1"/><Relationship Id="rId5" Type="http://schemas.openxmlformats.org/officeDocument/2006/relationships/hyperlink" Target="#'4. Mod. Atenci&#243;n CAE convcional'!A1"/><Relationship Id="rId15" Type="http://schemas.openxmlformats.org/officeDocument/2006/relationships/image" Target="../media/image1.jpeg"/><Relationship Id="rId10" Type="http://schemas.openxmlformats.org/officeDocument/2006/relationships/hyperlink" Target="#'5. Situaciones especiales'!A1"/><Relationship Id="rId19" Type="http://schemas.openxmlformats.org/officeDocument/2006/relationships/hyperlink" Target="#'6. C&#243;digo &#201;tico'!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hyperlink" Target="#Acta_Cierre!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180975</xdr:rowOff>
    </xdr:from>
    <xdr:to>
      <xdr:col>1</xdr:col>
      <xdr:colOff>2003425</xdr:colOff>
      <xdr:row>9</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398047B-8D71-46B8-A6E1-CB880E5BD557}"/>
            </a:ext>
          </a:extLst>
        </xdr:cNvPr>
        <xdr:cNvSpPr/>
      </xdr:nvSpPr>
      <xdr:spPr>
        <a:xfrm>
          <a:off x="485775" y="1971675"/>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2306109</xdr:colOff>
      <xdr:row>6</xdr:row>
      <xdr:rowOff>44450</xdr:rowOff>
    </xdr:from>
    <xdr:to>
      <xdr:col>3</xdr:col>
      <xdr:colOff>1125008</xdr:colOff>
      <xdr:row>9</xdr:row>
      <xdr:rowOff>146050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18C52F0-6DA5-4E28-93D3-B0BED29D7B54}"/>
            </a:ext>
          </a:extLst>
        </xdr:cNvPr>
        <xdr:cNvSpPr/>
      </xdr:nvSpPr>
      <xdr:spPr>
        <a:xfrm>
          <a:off x="4696884" y="2025650"/>
          <a:ext cx="3905249"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1459441</xdr:colOff>
      <xdr:row>6</xdr:row>
      <xdr:rowOff>24342</xdr:rowOff>
    </xdr:from>
    <xdr:to>
      <xdr:col>4</xdr:col>
      <xdr:colOff>1082674</xdr:colOff>
      <xdr:row>9</xdr:row>
      <xdr:rowOff>125942</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7F17678-64E6-4629-89C2-8F43B7669E01}"/>
            </a:ext>
          </a:extLst>
        </xdr:cNvPr>
        <xdr:cNvSpPr/>
      </xdr:nvSpPr>
      <xdr:spPr>
        <a:xfrm>
          <a:off x="8936566" y="200554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a:t>
          </a:r>
          <a:endParaRPr lang="en-US" sz="1600" b="1">
            <a:solidFill>
              <a:sysClr val="windowText" lastClr="000000"/>
            </a:solidFill>
          </a:endParaRPr>
        </a:p>
      </xdr:txBody>
    </xdr:sp>
    <xdr:clientData/>
  </xdr:twoCellAnchor>
  <xdr:twoCellAnchor>
    <xdr:from>
      <xdr:col>0</xdr:col>
      <xdr:colOff>528109</xdr:colOff>
      <xdr:row>11</xdr:row>
      <xdr:rowOff>67733</xdr:rowOff>
    </xdr:from>
    <xdr:to>
      <xdr:col>1</xdr:col>
      <xdr:colOff>1894418</xdr:colOff>
      <xdr:row>14</xdr:row>
      <xdr:rowOff>169333</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86E79D9-63FB-47D8-A683-F59A480A6DDE}"/>
            </a:ext>
          </a:extLst>
        </xdr:cNvPr>
        <xdr:cNvSpPr/>
      </xdr:nvSpPr>
      <xdr:spPr>
        <a:xfrm>
          <a:off x="528109" y="3001433"/>
          <a:ext cx="3757084"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1</xdr:col>
      <xdr:colOff>2295526</xdr:colOff>
      <xdr:row>11</xdr:row>
      <xdr:rowOff>79375</xdr:rowOff>
    </xdr:from>
    <xdr:to>
      <xdr:col>3</xdr:col>
      <xdr:colOff>1114425</xdr:colOff>
      <xdr:row>14</xdr:row>
      <xdr:rowOff>180975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43D2FCDD-D8C2-4A7C-A2DA-3D7BC5FD2F42}"/>
            </a:ext>
          </a:extLst>
        </xdr:cNvPr>
        <xdr:cNvSpPr/>
      </xdr:nvSpPr>
      <xdr:spPr>
        <a:xfrm>
          <a:off x="4686301" y="3013075"/>
          <a:ext cx="390524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CAE</a:t>
          </a:r>
          <a:r>
            <a:rPr lang="en-US" sz="1800" b="1" baseline="0">
              <a:solidFill>
                <a:sysClr val="windowText" lastClr="000000"/>
              </a:solidFill>
            </a:rPr>
            <a:t> - CONVENCIONAL</a:t>
          </a:r>
          <a:endParaRPr lang="en-US" sz="1800" b="1">
            <a:solidFill>
              <a:sysClr val="windowText" lastClr="000000"/>
            </a:solidFill>
          </a:endParaRPr>
        </a:p>
      </xdr:txBody>
    </xdr:sp>
    <xdr:clientData/>
  </xdr:twoCellAnchor>
  <xdr:twoCellAnchor>
    <xdr:from>
      <xdr:col>0</xdr:col>
      <xdr:colOff>537633</xdr:colOff>
      <xdr:row>20</xdr:row>
      <xdr:rowOff>183092</xdr:rowOff>
    </xdr:from>
    <xdr:to>
      <xdr:col>1</xdr:col>
      <xdr:colOff>1883834</xdr:colOff>
      <xdr:row>24</xdr:row>
      <xdr:rowOff>87842</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24146592-7C47-4517-9C8B-D7FA1C073411}"/>
            </a:ext>
          </a:extLst>
        </xdr:cNvPr>
        <xdr:cNvSpPr/>
      </xdr:nvSpPr>
      <xdr:spPr>
        <a:xfrm>
          <a:off x="537633" y="4831292"/>
          <a:ext cx="3736976"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2227792</xdr:colOff>
      <xdr:row>21</xdr:row>
      <xdr:rowOff>75142</xdr:rowOff>
    </xdr:from>
    <xdr:to>
      <xdr:col>3</xdr:col>
      <xdr:colOff>867833</xdr:colOff>
      <xdr:row>24</xdr:row>
      <xdr:rowOff>170392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B0D0166-0761-427B-B64C-F8CF1AEDA730}"/>
            </a:ext>
          </a:extLst>
        </xdr:cNvPr>
        <xdr:cNvSpPr/>
      </xdr:nvSpPr>
      <xdr:spPr>
        <a:xfrm>
          <a:off x="4618567" y="4913842"/>
          <a:ext cx="372639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3</xdr:col>
      <xdr:colOff>1592791</xdr:colOff>
      <xdr:row>21</xdr:row>
      <xdr:rowOff>44450</xdr:rowOff>
    </xdr:from>
    <xdr:to>
      <xdr:col>4</xdr:col>
      <xdr:colOff>908050</xdr:colOff>
      <xdr:row>24</xdr:row>
      <xdr:rowOff>102658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C0F24FAD-EF5D-434D-A05F-8E677F82B38A}"/>
            </a:ext>
          </a:extLst>
        </xdr:cNvPr>
        <xdr:cNvSpPr/>
      </xdr:nvSpPr>
      <xdr:spPr>
        <a:xfrm>
          <a:off x="9069916" y="4883150"/>
          <a:ext cx="3601509"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 DOTACIÓN</a:t>
          </a:r>
        </a:p>
      </xdr:txBody>
    </xdr:sp>
    <xdr:clientData/>
  </xdr:twoCellAnchor>
  <xdr:twoCellAnchor>
    <xdr:from>
      <xdr:col>0</xdr:col>
      <xdr:colOff>587375</xdr:colOff>
      <xdr:row>26</xdr:row>
      <xdr:rowOff>100541</xdr:rowOff>
    </xdr:from>
    <xdr:to>
      <xdr:col>1</xdr:col>
      <xdr:colOff>1797051</xdr:colOff>
      <xdr:row>29</xdr:row>
      <xdr:rowOff>148166</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CB8890F-DDBE-4B84-A94F-F682FD8403C5}"/>
            </a:ext>
          </a:extLst>
        </xdr:cNvPr>
        <xdr:cNvSpPr/>
      </xdr:nvSpPr>
      <xdr:spPr>
        <a:xfrm>
          <a:off x="587375" y="5891741"/>
          <a:ext cx="3600451"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a:t>
          </a:r>
          <a:r>
            <a:rPr lang="en-US" sz="1600" b="1" baseline="0">
              <a:solidFill>
                <a:sysClr val="windowText" lastClr="000000"/>
              </a:solidFill>
            </a:rPr>
            <a:t> 1  ÁREAS</a:t>
          </a:r>
          <a:endParaRPr lang="en-US" sz="1600" b="1">
            <a:solidFill>
              <a:sysClr val="windowText" lastClr="000000"/>
            </a:solidFill>
          </a:endParaRPr>
        </a:p>
      </xdr:txBody>
    </xdr:sp>
    <xdr:clientData/>
  </xdr:twoCellAnchor>
  <xdr:twoCellAnchor>
    <xdr:from>
      <xdr:col>1</xdr:col>
      <xdr:colOff>2367492</xdr:colOff>
      <xdr:row>16</xdr:row>
      <xdr:rowOff>40745</xdr:rowOff>
    </xdr:from>
    <xdr:to>
      <xdr:col>3</xdr:col>
      <xdr:colOff>931333</xdr:colOff>
      <xdr:row>19</xdr:row>
      <xdr:rowOff>142345</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3675A1DB-DF19-4699-A645-19177D3C01FA}"/>
            </a:ext>
          </a:extLst>
        </xdr:cNvPr>
        <xdr:cNvSpPr/>
      </xdr:nvSpPr>
      <xdr:spPr>
        <a:xfrm>
          <a:off x="4758267" y="3926945"/>
          <a:ext cx="365019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3</xdr:col>
      <xdr:colOff>1566333</xdr:colOff>
      <xdr:row>26</xdr:row>
      <xdr:rowOff>146050</xdr:rowOff>
    </xdr:from>
    <xdr:to>
      <xdr:col>4</xdr:col>
      <xdr:colOff>899583</xdr:colOff>
      <xdr:row>30</xdr:row>
      <xdr:rowOff>57150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23907C7-2A61-40AE-81F5-AEE1E3A242AE}"/>
            </a:ext>
          </a:extLst>
        </xdr:cNvPr>
        <xdr:cNvSpPr/>
      </xdr:nvSpPr>
      <xdr:spPr>
        <a:xfrm>
          <a:off x="9043458" y="5937250"/>
          <a:ext cx="3619500"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1</xdr:col>
      <xdr:colOff>2264834</xdr:colOff>
      <xdr:row>26</xdr:row>
      <xdr:rowOff>147638</xdr:rowOff>
    </xdr:from>
    <xdr:to>
      <xdr:col>3</xdr:col>
      <xdr:colOff>846666</xdr:colOff>
      <xdr:row>30</xdr:row>
      <xdr:rowOff>58738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C2845D9-62D9-4F94-9052-F388215EC1D5}"/>
            </a:ext>
          </a:extLst>
        </xdr:cNvPr>
        <xdr:cNvSpPr/>
      </xdr:nvSpPr>
      <xdr:spPr>
        <a:xfrm>
          <a:off x="4655609" y="5938838"/>
          <a:ext cx="3668182"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1</xdr:col>
      <xdr:colOff>2241550</xdr:colOff>
      <xdr:row>32</xdr:row>
      <xdr:rowOff>38100</xdr:rowOff>
    </xdr:from>
    <xdr:to>
      <xdr:col>3</xdr:col>
      <xdr:colOff>855133</xdr:colOff>
      <xdr:row>35</xdr:row>
      <xdr:rowOff>139700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B4ED06C6-816C-4C4B-AA09-0423A742B6DB}"/>
            </a:ext>
          </a:extLst>
        </xdr:cNvPr>
        <xdr:cNvSpPr/>
      </xdr:nvSpPr>
      <xdr:spPr>
        <a:xfrm>
          <a:off x="4632325" y="6972300"/>
          <a:ext cx="3699933"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1562100</xdr:colOff>
      <xdr:row>31</xdr:row>
      <xdr:rowOff>127000</xdr:rowOff>
    </xdr:from>
    <xdr:to>
      <xdr:col>4</xdr:col>
      <xdr:colOff>1104900</xdr:colOff>
      <xdr:row>35</xdr:row>
      <xdr:rowOff>38100</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9C990145-4D1B-4111-A105-2C7CBCCCF3E9}"/>
            </a:ext>
          </a:extLst>
        </xdr:cNvPr>
        <xdr:cNvSpPr/>
      </xdr:nvSpPr>
      <xdr:spPr>
        <a:xfrm>
          <a:off x="9039225" y="6870700"/>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6" name="Imagen 15">
          <a:extLst>
            <a:ext uri="{FF2B5EF4-FFF2-40B4-BE49-F238E27FC236}">
              <a16:creationId xmlns:a16="http://schemas.microsoft.com/office/drawing/2014/main" id="{7D6DAF6E-7DB2-4967-9118-31FCCAE0B84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82084" y="148166"/>
          <a:ext cx="931333" cy="979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1495425</xdr:colOff>
      <xdr:row>11</xdr:row>
      <xdr:rowOff>30691</xdr:rowOff>
    </xdr:from>
    <xdr:to>
      <xdr:col>4</xdr:col>
      <xdr:colOff>952500</xdr:colOff>
      <xdr:row>14</xdr:row>
      <xdr:rowOff>132291</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836ED7DA-3445-4C1E-BE3C-E97D567DCC92}"/>
            </a:ext>
          </a:extLst>
        </xdr:cNvPr>
        <xdr:cNvSpPr/>
      </xdr:nvSpPr>
      <xdr:spPr>
        <a:xfrm>
          <a:off x="8972550" y="2964391"/>
          <a:ext cx="37433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A. CAE</a:t>
          </a:r>
          <a:r>
            <a:rPr lang="en-US" sz="1800" b="1" baseline="0">
              <a:solidFill>
                <a:sysClr val="windowText" lastClr="000000"/>
              </a:solidFill>
            </a:rPr>
            <a:t> - ABIERTO</a:t>
          </a:r>
          <a:endParaRPr lang="en-US" sz="1800" b="1">
            <a:solidFill>
              <a:sysClr val="windowText" lastClr="000000"/>
            </a:solidFill>
          </a:endParaRPr>
        </a:p>
      </xdr:txBody>
    </xdr:sp>
    <xdr:clientData/>
  </xdr:twoCellAnchor>
  <xdr:twoCellAnchor>
    <xdr:from>
      <xdr:col>0</xdr:col>
      <xdr:colOff>525992</xdr:colOff>
      <xdr:row>16</xdr:row>
      <xdr:rowOff>24341</xdr:rowOff>
    </xdr:from>
    <xdr:to>
      <xdr:col>1</xdr:col>
      <xdr:colOff>1841500</xdr:colOff>
      <xdr:row>19</xdr:row>
      <xdr:rowOff>125941</xdr:rowOff>
    </xdr:to>
    <xdr:sp macro="" textlink="">
      <xdr:nvSpPr>
        <xdr:cNvPr id="18" name="Rectángulo: esquinas redondeadas 17">
          <a:hlinkClick xmlns:r="http://schemas.openxmlformats.org/officeDocument/2006/relationships" r:id="rId17"/>
          <a:extLst>
            <a:ext uri="{FF2B5EF4-FFF2-40B4-BE49-F238E27FC236}">
              <a16:creationId xmlns:a16="http://schemas.microsoft.com/office/drawing/2014/main" id="{69AF3963-B4A0-4726-950C-EDDADB25D84B}"/>
            </a:ext>
          </a:extLst>
        </xdr:cNvPr>
        <xdr:cNvSpPr/>
      </xdr:nvSpPr>
      <xdr:spPr>
        <a:xfrm>
          <a:off x="525992" y="3910541"/>
          <a:ext cx="37062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B. CAE</a:t>
          </a:r>
          <a:r>
            <a:rPr lang="en-US" sz="1800" b="1" baseline="0">
              <a:solidFill>
                <a:sysClr val="windowText" lastClr="000000"/>
              </a:solidFill>
            </a:rPr>
            <a:t> - PRE EGRESO</a:t>
          </a:r>
          <a:endParaRPr lang="en-US" sz="1800" b="1">
            <a:solidFill>
              <a:sysClr val="windowText" lastClr="000000"/>
            </a:solidFill>
          </a:endParaRPr>
        </a:p>
      </xdr:txBody>
    </xdr:sp>
    <xdr:clientData/>
  </xdr:twoCellAnchor>
  <xdr:twoCellAnchor>
    <xdr:from>
      <xdr:col>0</xdr:col>
      <xdr:colOff>543984</xdr:colOff>
      <xdr:row>32</xdr:row>
      <xdr:rowOff>65617</xdr:rowOff>
    </xdr:from>
    <xdr:to>
      <xdr:col>1</xdr:col>
      <xdr:colOff>1870075</xdr:colOff>
      <xdr:row>35</xdr:row>
      <xdr:rowOff>167217</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209D9751-DF1F-4640-9AEE-75DD2FA266F9}"/>
            </a:ext>
          </a:extLst>
        </xdr:cNvPr>
        <xdr:cNvSpPr/>
      </xdr:nvSpPr>
      <xdr:spPr>
        <a:xfrm>
          <a:off x="543984" y="6999817"/>
          <a:ext cx="3716866"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Talento Humano</a:t>
          </a:r>
          <a:endParaRPr lang="en-US" sz="1400" b="1">
            <a:solidFill>
              <a:sysClr val="windowText" lastClr="000000"/>
            </a:solidFill>
          </a:endParaRPr>
        </a:p>
      </xdr:txBody>
    </xdr:sp>
    <xdr:clientData/>
  </xdr:twoCellAnchor>
  <xdr:twoCellAnchor>
    <xdr:from>
      <xdr:col>3</xdr:col>
      <xdr:colOff>1538816</xdr:colOff>
      <xdr:row>16</xdr:row>
      <xdr:rowOff>14286</xdr:rowOff>
    </xdr:from>
    <xdr:to>
      <xdr:col>4</xdr:col>
      <xdr:colOff>910165</xdr:colOff>
      <xdr:row>19</xdr:row>
      <xdr:rowOff>115886</xdr:rowOff>
    </xdr:to>
    <xdr:sp macro="" textlink="">
      <xdr:nvSpPr>
        <xdr:cNvPr id="20" name="Rectángulo: esquinas redondeadas 19">
          <a:hlinkClick xmlns:r="http://schemas.openxmlformats.org/officeDocument/2006/relationships" r:id="rId19"/>
          <a:extLst>
            <a:ext uri="{FF2B5EF4-FFF2-40B4-BE49-F238E27FC236}">
              <a16:creationId xmlns:a16="http://schemas.microsoft.com/office/drawing/2014/main" id="{37B9F9D2-3FE3-4388-9E0F-FE5D8C9068F7}"/>
            </a:ext>
          </a:extLst>
        </xdr:cNvPr>
        <xdr:cNvSpPr/>
      </xdr:nvSpPr>
      <xdr:spPr>
        <a:xfrm>
          <a:off x="9015941" y="3900486"/>
          <a:ext cx="3657599"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t>
          </a:r>
          <a:r>
            <a:rPr lang="en-US" sz="1800" b="1">
              <a:solidFill>
                <a:sysClr val="windowText" lastClr="000000"/>
              </a:solidFill>
            </a:rPr>
            <a:t>CODIGO</a:t>
          </a:r>
          <a:r>
            <a:rPr lang="en-US" sz="1800" b="1" baseline="0">
              <a:solidFill>
                <a:sysClr val="windowText" lastClr="000000"/>
              </a:solidFill>
            </a:rPr>
            <a:t> ÉTICO</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88868B-0112-40D4-BD43-862E2C7011C1}"/>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66675</xdr:colOff>
      <xdr:row>0</xdr:row>
      <xdr:rowOff>19050</xdr:rowOff>
    </xdr:from>
    <xdr:to>
      <xdr:col>9</xdr:col>
      <xdr:colOff>657225</xdr:colOff>
      <xdr:row>1</xdr:row>
      <xdr:rowOff>57150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8532961A-BF85-44BF-9CFE-9524517AA76C}"/>
            </a:ext>
          </a:extLst>
        </xdr:cNvPr>
        <xdr:cNvSpPr/>
      </xdr:nvSpPr>
      <xdr:spPr>
        <a:xfrm>
          <a:off x="11896725" y="19050"/>
          <a:ext cx="590550" cy="2381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676275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4CB0678-DBD4-480E-B7DD-9C3B9F94B8CD}"/>
            </a:ext>
          </a:extLst>
        </xdr:cNvPr>
        <xdr:cNvSpPr/>
      </xdr:nvSpPr>
      <xdr:spPr>
        <a:xfrm>
          <a:off x="4210050" y="0"/>
          <a:ext cx="676275" cy="2762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47625</xdr:colOff>
      <xdr:row>0</xdr:row>
      <xdr:rowOff>47625</xdr:rowOff>
    </xdr:from>
    <xdr:to>
      <xdr:col>24</xdr:col>
      <xdr:colOff>695325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A348D8-CFBF-4428-A330-E25D0C3202A6}"/>
            </a:ext>
          </a:extLst>
        </xdr:cNvPr>
        <xdr:cNvSpPr/>
      </xdr:nvSpPr>
      <xdr:spPr>
        <a:xfrm>
          <a:off x="23602950" y="47625"/>
          <a:ext cx="647700"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45</xdr:col>
      <xdr:colOff>27582</xdr:colOff>
      <xdr:row>0</xdr:row>
      <xdr:rowOff>54948</xdr:rowOff>
    </xdr:from>
    <xdr:to>
      <xdr:col>45</xdr:col>
      <xdr:colOff>650264</xdr:colOff>
      <xdr:row>0</xdr:row>
      <xdr:rowOff>238126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159D91A-25A7-40EF-87E0-D8684265D854}"/>
            </a:ext>
          </a:extLst>
        </xdr:cNvPr>
        <xdr:cNvSpPr/>
      </xdr:nvSpPr>
      <xdr:spPr>
        <a:xfrm>
          <a:off x="23711861" y="54948"/>
          <a:ext cx="622682" cy="18317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19050</xdr:colOff>
      <xdr:row>0</xdr:row>
      <xdr:rowOff>28575</xdr:rowOff>
    </xdr:from>
    <xdr:to>
      <xdr:col>7</xdr:col>
      <xdr:colOff>695325</xdr:colOff>
      <xdr:row>0</xdr:row>
      <xdr:rowOff>228600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A6B758A-64EC-4400-AD6D-2A443F586ACF}"/>
            </a:ext>
          </a:extLst>
        </xdr:cNvPr>
        <xdr:cNvSpPr/>
      </xdr:nvSpPr>
      <xdr:spPr>
        <a:xfrm>
          <a:off x="13820775" y="28575"/>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676275</xdr:colOff>
      <xdr:row>0</xdr:row>
      <xdr:rowOff>200025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011275" y="0"/>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65DD1E6-E7E0-4CEC-9528-D7594F0998D0}"/>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23380</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5D32CC8-8543-44C3-BD1A-0CADD919B99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61480</xdr:colOff>
      <xdr:row>1</xdr:row>
      <xdr:rowOff>32616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4994D0-147B-4775-87EE-CE3297C31EB7}"/>
            </a:ext>
          </a:extLst>
        </xdr:cNvPr>
        <xdr:cNvSpPr/>
      </xdr:nvSpPr>
      <xdr:spPr>
        <a:xfrm>
          <a:off x="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DDF8F20-5781-4326-ACEA-3ACE3C2FBF34}"/>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0D5AF5E-430C-40E7-956B-DF2EF09CFFF8}"/>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68D03FE-35C2-4F8B-A597-C9B609F95A63}"/>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BE90D749-92C9-4E3D-8550-745C164F9773}"/>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AD70393-0DE5-454F-92FA-8EF2F46CCAD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9" dataDxfId="478">
  <autoFilter ref="B89:B91" xr:uid="{00000000-0009-0000-0100-000001000000}"/>
  <tableColumns count="1">
    <tableColumn id="1" xr3:uid="{00000000-0010-0000-0000-000001000000}" name="SERVICIOS" dataDxfId="47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2" dataDxfId="451">
  <autoFilter ref="F10:F13" xr:uid="{00000000-0009-0000-0100-00000A000000}"/>
  <tableColumns count="1">
    <tableColumn id="1" xr3:uid="{00000000-0010-0000-0900-000001000000}" name="POB_RESTABLECIMIENTO_DE_DERECHOS" dataDxfId="450"/>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7">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6">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5">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4">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3">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2">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1">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90">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9">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8" dataDxfId="187">
  <autoFilter ref="H19:H23" xr:uid="{00000000-0009-0000-0100-000070000000}"/>
  <tableColumns count="1">
    <tableColumn id="1" xr3:uid="{00000000-0010-0000-6C00-000001000000}" name="MOD_RESTABLECIMIENTO_DE_DERECHOS" dataDxfId="18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9" dataDxfId="448">
  <autoFilter ref="F34:F35" xr:uid="{00000000-0009-0000-0100-00000B000000}"/>
  <tableColumns count="1">
    <tableColumn id="1" xr3:uid="{00000000-0010-0000-0A00-000001000000}" name="POB_SISTEMA_DE_RESPONSABILIDAD_PENAL_ADOLESCENTES" dataDxfId="447"/>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5" dataDxfId="184">
  <autoFilter ref="J64:J66" xr:uid="{00000000-0009-0000-0100-000071000000}"/>
  <tableColumns count="1">
    <tableColumn id="1" xr3:uid="{00000000-0010-0000-6D00-000001000000}" name="SERV_UBICACION INICIAL" dataDxfId="183"/>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2" dataDxfId="181">
  <autoFilter ref="J68:J72" xr:uid="{00000000-0009-0000-0100-000072000000}"/>
  <tableColumns count="1">
    <tableColumn id="1" xr3:uid="{00000000-0010-0000-6E00-000001000000}" name="SERV_APOYO Y FORTALECIMIENTO A LA FAMILIA Y/O RED VINCULAR" dataDxfId="180"/>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9" dataDxfId="178">
  <autoFilter ref="J74:J75" xr:uid="{00000000-0009-0000-0100-000073000000}"/>
  <tableColumns count="1">
    <tableColumn id="1" xr3:uid="{00000000-0010-0000-6F00-000001000000}" name="SERV_ACOGIMIENTO FAMILIAR" dataDxfId="177"/>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6" dataDxfId="175">
  <autoFilter ref="J77:J81" xr:uid="{00000000-0009-0000-0100-000075000000}"/>
  <tableColumns count="1">
    <tableColumn id="1" xr3:uid="{00000000-0010-0000-7000-000001000000}" name="SERV_ACOGIMIENTO RESIDENCIAL" dataDxfId="174"/>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73" dataDxfId="171" headerRowBorderDxfId="172" tableBorderDxfId="170" totalsRowBorderDxfId="169">
  <autoFilter ref="A3:I28" xr:uid="{00000000-000C-0000-FFFF-FFFF71000000}"/>
  <tableColumns count="9">
    <tableColumn id="1" xr3:uid="{5952F501-3FD1-49CE-BE12-14B8B46880A8}" name="Ubicación" dataDxfId="168"/>
    <tableColumn id="7" xr3:uid="{9CD250FB-5552-47A8-A2D5-DAF79A93CDE6}" name="Denominación del Dormitorio o Alojamiento" dataDxfId="167"/>
    <tableColumn id="8" xr3:uid="{D2F40BD9-592C-4444-BA61-16068983DEAE}" name="Rango de edad _x000a_(años)" dataDxfId="166"/>
    <tableColumn id="2" xr3:uid="{43E6549D-9918-421C-BFE4-1120DACFFA98}" name="Área (m²)" dataDxfId="165"/>
    <tableColumn id="3" xr3:uid="{C1B307E2-A7F9-4B72-B685-8CAB97AF9112}" name="Índice  (m²/persona)" dataDxfId="164"/>
    <tableColumn id="4" xr3:uid="{5D9A7E55-BFBE-4C2D-80BB-A5C66156433B}" name="Capacidad máxima _x000a_(Área / Índice)_x000a_" dataDxfId="163">
      <calculatedColumnFormula>IFERROR(ROUNDDOWN((Tabla_Dormitorios[[#This Row],[Área (m²)]]/Tabla_Dormitorios[[#This Row],[Índice  (m²/persona)]]),0)," ")</calculatedColumnFormula>
    </tableColumn>
    <tableColumn id="5" xr3:uid="{855CE45D-7D3E-40E3-A159-7D86074D72F3}" name="No. Personas ubicadas" dataDxfId="162"/>
    <tableColumn id="10" xr3:uid="{2756758F-63EB-400F-8412-F8977F27376F}" name="Cumple - No cumple - No aplica" dataDxfId="161">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60"/>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59" dataDxfId="157" headerRowBorderDxfId="158" tableBorderDxfId="156" totalsRowBorderDxfId="155">
  <autoFilter ref="C32:I52" xr:uid="{00000000-0009-0000-0100-00006E000000}"/>
  <tableColumns count="7">
    <tableColumn id="1" xr3:uid="{D233A63A-F2D5-4338-8141-43D9E3B7CC40}" name="Ubicación" dataDxfId="154"/>
    <tableColumn id="2" xr3:uid="{E375FDF6-8EEC-48E6-9376-3396A5A08DF6}" name="Aula" dataDxfId="153"/>
    <tableColumn id="3" xr3:uid="{103214CD-8102-43AB-813E-4D429BA31CA4}" name="Área (m²)" dataDxfId="152"/>
    <tableColumn id="4" xr3:uid="{2956A183-1F1F-4837-8B72-AC964A0EC21C}" name="Índice_x000a_(m²/persona)" dataDxfId="151"/>
    <tableColumn id="5" xr3:uid="{7037B652-1261-4757-9A9F-473AEB008103}" name="Capacidad máxima _x000a_(Área / Índice)" dataDxfId="150">
      <calculatedColumnFormula>IFERROR(ROUNDDOWN((Tabla_Aulas[[#This Row],[Área (m²)]]/Tabla_Aulas[[#This Row],[Índice
(m²/persona)]]),0)," ")</calculatedColumnFormula>
    </tableColumn>
    <tableColumn id="6" xr3:uid="{CA1A4820-9E0B-4E0F-B0C0-74F78FF79E80}" name="Cumple - No cumple - No aplica" dataDxfId="149"/>
    <tableColumn id="7" xr3:uid="{F17AFB0D-E3D2-42D8-84D5-C907B0B4BEDA}" name="observaciones" dataDxfId="148"/>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47" dataDxfId="145" headerRowBorderDxfId="146" tableBorderDxfId="144" totalsRowBorderDxfId="143">
  <autoFilter ref="C57:I72" xr:uid="{00000000-0009-0000-0100-00006F000000}"/>
  <tableColumns count="7">
    <tableColumn id="1" xr3:uid="{6201E3DB-309C-4FA5-AC69-1D7022D2BD62}" name="Ubicación" dataDxfId="142"/>
    <tableColumn id="2" xr3:uid="{C65A5B30-0930-4D41-9788-09E5BEA97DB3}" name="Taller" dataDxfId="141"/>
    <tableColumn id="3" xr3:uid="{58ABDD3A-A823-4240-AD42-D9897A2695F5}" name="Área (m²)" dataDxfId="140"/>
    <tableColumn id="4" xr3:uid="{33ABD86D-3C6E-43C4-A95A-234F75FB758C}" name="Índice_x000a_(m²/persona)" dataDxfId="139"/>
    <tableColumn id="5" xr3:uid="{03902BDF-51B7-4B33-9CE6-67EE5DB096AE}" name="Capacidad máxima _x000a_(Área / Índice)" dataDxfId="138">
      <calculatedColumnFormula>IFERROR(ROUNDDOWN((Tabla_Talleres[[#This Row],[Área (m²)]]/Tabla_Talleres[[#This Row],[Índice
(m²/persona)]]),0)," ")</calculatedColumnFormula>
    </tableColumn>
    <tableColumn id="6" xr3:uid="{A3A46798-0F8F-42E9-8A59-06F48A89B6EB}" name="Cumple - No cumple - No aplica" dataDxfId="137"/>
    <tableColumn id="7" xr3:uid="{9DEB50BA-D710-4CBF-AC3E-9A136146F029}" name="observaciones" dataDxfId="13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6" dataDxfId="445">
  <autoFilter ref="F84:F85" xr:uid="{00000000-0009-0000-0100-00000C000000}"/>
  <tableColumns count="1">
    <tableColumn id="1" xr3:uid="{00000000-0010-0000-0B00-000001000000}" name="POB_ADOPCIONES" dataDxfId="44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3" dataDxfId="442">
  <autoFilter ref="H102:H106" xr:uid="{00000000-0009-0000-0100-00000D000000}"/>
  <tableColumns count="1">
    <tableColumn id="1" xr3:uid="{00000000-0010-0000-0C00-000001000000}" name="MOD_PRIMERA_INFANCIA" dataDxfId="44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40" dataDxfId="439">
  <autoFilter ref="J95:J101" xr:uid="{00000000-0009-0000-0100-00000E000000}"/>
  <tableColumns count="1">
    <tableColumn id="1" xr3:uid="{00000000-0010-0000-0D00-000001000000}" name="SERV_INSTITUCIONAL" dataDxfId="43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7" dataDxfId="436">
  <autoFilter ref="J103:J106" xr:uid="{00000000-0009-0000-0100-00000F000000}"/>
  <tableColumns count="1">
    <tableColumn id="1" xr3:uid="{00000000-0010-0000-0E00-000001000000}" name="SERV_COMUNITARIA" dataDxfId="43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4" dataDxfId="433">
  <autoFilter ref="J108:J111" xr:uid="{00000000-0009-0000-0100-000010000000}"/>
  <tableColumns count="1">
    <tableColumn id="1" xr3:uid="{00000000-0010-0000-0F00-000001000000}" name="SERV_FAMILIAR" dataDxfId="43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1" dataDxfId="430">
  <autoFilter ref="J113:J114" xr:uid="{00000000-0009-0000-0100-000011000000}"/>
  <tableColumns count="1">
    <tableColumn id="1" xr3:uid="{00000000-0010-0000-1000-000001000000}" name="SERV_PROPIA_E_INTERCULTURAL" dataDxfId="42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8" dataDxfId="427">
  <autoFilter ref="H116:H117" xr:uid="{00000000-0009-0000-0100-000012000000}"/>
  <tableColumns count="1">
    <tableColumn id="1" xr3:uid="{00000000-0010-0000-1100-000001000000}" name="MOD_INFANCIA" dataDxfId="42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5" dataDxfId="424">
  <autoFilter ref="J117:J121" xr:uid="{00000000-0009-0000-0100-000013000000}"/>
  <tableColumns count="1">
    <tableColumn id="1" xr3:uid="{00000000-0010-0000-1200-000001000000}" name="SERV_ATRAPASUEÑOS" dataDxfId="4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6" dataDxfId="475">
  <autoFilter ref="D117:D123" xr:uid="{00000000-0009-0000-0100-000002000000}"/>
  <tableColumns count="1">
    <tableColumn id="1" xr3:uid="{00000000-0010-0000-0100-000001000000}" name="DIR_PROMOCIÓN_Y_PREVENCION" dataDxfId="47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2" dataDxfId="421">
  <autoFilter ref="H130:H133" xr:uid="{00000000-0009-0000-0100-000014000000}"/>
  <tableColumns count="1">
    <tableColumn id="1" xr3:uid="{00000000-0010-0000-1300-000001000000}" name="MOD_NUTRICION" dataDxfId="42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9" dataDxfId="418">
  <autoFilter ref="J128:J129" xr:uid="{00000000-0009-0000-0100-000015000000}"/>
  <tableColumns count="1">
    <tableColumn id="1" xr3:uid="{00000000-0010-0000-1400-000001000000}" name="SERV_CENTROS_DE_RECUPERACION_INSTITUCIONAL" dataDxfId="417"/>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6" dataDxfId="415">
  <autoFilter ref="H144:H147" xr:uid="{00000000-0009-0000-0100-000016000000}"/>
  <tableColumns count="1">
    <tableColumn id="1" xr3:uid="{00000000-0010-0000-1500-000001000000}" name="MOD_FAMILIAS_Y_COMUNIDADES" dataDxfId="41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3" dataDxfId="412">
  <autoFilter ref="H10:H14" xr:uid="{00000000-0009-0000-0100-000017000000}"/>
  <tableColumns count="1">
    <tableColumn id="1" xr3:uid="{00000000-0010-0000-1600-000001000000}" name="MOD_RESTABLECIMIENTO_DE_DERECHOS" dataDxfId="411"/>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10" dataDxfId="409">
  <autoFilter ref="J2:J6" xr:uid="{00000000-0009-0000-0100-000018000000}"/>
  <tableColumns count="1">
    <tableColumn id="1" xr3:uid="{00000000-0010-0000-1700-000001000000}" name="SERV_PRIVATIVAS_DE_LA_LIBERTAD" dataDxfId="408"/>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7" dataDxfId="406">
  <autoFilter ref="J8:J11" xr:uid="{00000000-0009-0000-0100-000019000000}"/>
  <tableColumns count="1">
    <tableColumn id="1" xr3:uid="{00000000-0010-0000-1800-000001000000}" name="SERV_NO_PRIVATIVAS_DE_LA_LIBERTAD" dataDxfId="405"/>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4" dataDxfId="403">
  <autoFilter ref="J13:J18" xr:uid="{00000000-0009-0000-0100-00001A000000}"/>
  <tableColumns count="1">
    <tableColumn id="1" xr3:uid="{00000000-0010-0000-1900-000001000000}" name="SERV_COMPLEMENTARIAS_Y_DE_RESTABLECIMIENTO_EN_ADMINISTRACION_DE_JUSTICIA" dataDxfId="402"/>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1" dataDxfId="400">
  <autoFilter ref="J20:J22" xr:uid="{00000000-0009-0000-0100-00001B000000}"/>
  <tableColumns count="1">
    <tableColumn id="1" xr3:uid="{00000000-0010-0000-1A00-000001000000}" name="SERV_PROGRAMA_DE_INCLUSION_SOCIAL" dataDxfId="3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8" dataDxfId="397">
  <autoFilter ref="H32:H37" xr:uid="{00000000-0009-0000-0100-00001C000000}"/>
  <tableColumns count="1">
    <tableColumn id="1" xr3:uid="{00000000-0010-0000-1B00-000001000000}" name="MOD_SISTEMA_DE_RESPONSABILIDAD_PENAL_ADOLESCENTES" dataDxfId="396"/>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5" dataDxfId="394">
  <autoFilter ref="J25:J26" xr:uid="{00000000-0009-0000-0100-00001D000000}"/>
  <tableColumns count="1">
    <tableColumn id="1" xr3:uid="{00000000-0010-0000-1C00-000001000000}" name="SERV_CENTRO_DE_EMERGENCIA" dataDxfId="39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3" dataDxfId="472">
  <autoFilter ref="D22:D25" xr:uid="{00000000-0009-0000-0100-000003000000}"/>
  <tableColumns count="1">
    <tableColumn id="1" xr3:uid="{00000000-0010-0000-0200-000001000000}" name="DIR_PROTECCION" dataDxfId="47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2" dataDxfId="391">
  <autoFilter ref="J28:J36" xr:uid="{00000000-0009-0000-0100-00001E000000}"/>
  <tableColumns count="1">
    <tableColumn id="1" xr3:uid="{00000000-0010-0000-1D00-000001000000}" name="SERV_SERVICIO_DE_APOYO_Y_FORTALECIMIENTO_A_LA_FAMILIA" dataDxfId="390"/>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9" dataDxfId="388">
  <autoFilter ref="J38:J43" xr:uid="{00000000-0009-0000-0100-00001F000000}"/>
  <tableColumns count="1">
    <tableColumn id="1" xr3:uid="{00000000-0010-0000-1E00-000001000000}" name="SERV_ACOGIMIENTO_FAMILIAR" dataDxfId="387"/>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6" dataDxfId="385">
  <autoFilter ref="J45:J58" xr:uid="{00000000-0009-0000-0100-000020000000}"/>
  <tableColumns count="1">
    <tableColumn id="1" xr3:uid="{00000000-0010-0000-1F00-000001000000}" name="SERV_ACOGIMIENTO_RESIDENCIAL" dataDxfId="384"/>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3" dataDxfId="382">
  <autoFilter ref="J60:J61" xr:uid="{00000000-0009-0000-0100-000021000000}"/>
  <tableColumns count="1">
    <tableColumn id="1" xr3:uid="{00000000-0010-0000-2000-000001000000}" name="SERV_ESTRATEGIA_UNIDADES_MOVILES" dataDxfId="38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80" dataDxfId="379">
  <autoFilter ref="H119:H120" xr:uid="{00000000-0009-0000-0100-00002B000000}"/>
  <tableColumns count="1">
    <tableColumn id="1" xr3:uid="{00000000-0010-0000-2100-000001000000}" name="MOD_ADOLESCENCIA" dataDxfId="378"/>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7" dataDxfId="376">
  <autoFilter ref="H122:H123" xr:uid="{00000000-0009-0000-0100-00002C000000}"/>
  <tableColumns count="1">
    <tableColumn id="1" xr3:uid="{00000000-0010-0000-2200-000001000000}" name="MOD_JUVENTUD" dataDxfId="375"/>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4" dataDxfId="373">
  <autoFilter ref="J142:J143" xr:uid="{00000000-0009-0000-0100-00002D000000}"/>
  <tableColumns count="1">
    <tableColumn id="1" xr3:uid="{00000000-0010-0000-2300-000001000000}" name="SERV_SOMOS_FAMILIA_SOMOS_COMUNIDAD" dataDxfId="372"/>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1" dataDxfId="370">
  <autoFilter ref="H84:H85" xr:uid="{00000000-0009-0000-0100-00002E000000}"/>
  <tableColumns count="1">
    <tableColumn id="1" xr3:uid="{00000000-0010-0000-2400-000001000000}" name="MOD_ADOPCIONES" dataDxfId="369"/>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8" dataDxfId="367">
  <autoFilter ref="J84:J85" xr:uid="{00000000-0009-0000-0100-00002F000000}"/>
  <tableColumns count="1">
    <tableColumn id="1" xr3:uid="{00000000-0010-0000-2500-000001000000}" name="SERV_ADOPCIONES" dataDxfId="366"/>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5" dataDxfId="364">
  <autoFilter ref="J131:J132" xr:uid="{00000000-0009-0000-0100-000022000000}"/>
  <tableColumns count="1">
    <tableColumn id="1" xr3:uid="{00000000-0010-0000-2600-000001000000}" name="SERV_1000_DÍAS_PARA_CAMBIAR_EL_MUNDO" dataDxfId="36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70" dataDxfId="469">
  <autoFilter ref="F104:F105" xr:uid="{00000000-0009-0000-0100-000004000000}"/>
  <tableColumns count="1">
    <tableColumn id="1" xr3:uid="{00000000-0010-0000-0300-000001000000}" name="POB_PRIMERA_INFANCIA" dataDxfId="468"/>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2" dataDxfId="361">
  <autoFilter ref="J134:J135" xr:uid="{00000000-0009-0000-0100-000023000000}"/>
  <tableColumns count="1">
    <tableColumn id="1" xr3:uid="{00000000-0010-0000-2700-000001000000}" name="SERV_SERVICIOS_DE_UNIDADES_DE_BUSQUEDA_ACTIVA" dataDxfId="36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9" dataDxfId="358">
  <autoFilter ref="J145:J146" xr:uid="{00000000-0009-0000-0100-000024000000}"/>
  <tableColumns count="1">
    <tableColumn id="1" xr3:uid="{00000000-0010-0000-2800-000001000000}" name="SERV_SOMOS_FAMILIA_CONECTADAS" dataDxfId="35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6" dataDxfId="355">
  <autoFilter ref="J148:J149" xr:uid="{00000000-0009-0000-0100-000025000000}"/>
  <tableColumns count="1">
    <tableColumn id="1" xr3:uid="{00000000-0010-0000-2900-000001000000}" name="SERV_ACOMPAÑAMIENTO_INTERCULTURAL_ETNICA_Y_CAMPESINA_TEJIENDO_INTERCULTURALIDAD" dataDxfId="354"/>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3" dataDxfId="352" tableBorderDxfId="351">
  <autoFilter ref="D171:D172" xr:uid="{00000000-0009-0000-0100-000026000000}"/>
  <tableColumns count="1">
    <tableColumn id="1" xr3:uid="{00000000-0010-0000-2A00-000001000000}" name="AMAZONAS." dataDxfId="350"/>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9" dataDxfId="348" tableBorderDxfId="347">
  <autoFilter ref="E171:E189" xr:uid="{00000000-0009-0000-0100-000027000000}"/>
  <tableColumns count="1">
    <tableColumn id="1" xr3:uid="{00000000-0010-0000-2B00-000001000000}" name="ANTIOQUIA." dataDxfId="346"/>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5" dataDxfId="344" tableBorderDxfId="343">
  <autoFilter ref="F171:F174" xr:uid="{00000000-0009-0000-0100-000028000000}"/>
  <tableColumns count="1">
    <tableColumn id="1" xr3:uid="{00000000-0010-0000-2C00-000001000000}" name="ARAUCA." dataDxfId="342"/>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1" dataDxfId="340" tableBorderDxfId="339">
  <autoFilter ref="G171:G178" xr:uid="{00000000-0009-0000-0100-000029000000}"/>
  <tableColumns count="1">
    <tableColumn id="1" xr3:uid="{00000000-0010-0000-2D00-000001000000}" name="ATLANTICO." dataDxfId="338"/>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7" dataDxfId="336" tableBorderDxfId="335">
  <autoFilter ref="H171:H189" xr:uid="{00000000-0009-0000-0100-00002A000000}"/>
  <tableColumns count="1">
    <tableColumn id="1" xr3:uid="{00000000-0010-0000-2E00-000001000000}" name="BOGOTA." dataDxfId="334"/>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3" dataDxfId="332" tableBorderDxfId="331">
  <autoFilter ref="I171:I179" xr:uid="{00000000-0009-0000-0100-000030000000}"/>
  <tableColumns count="1">
    <tableColumn id="1" xr3:uid="{00000000-0010-0000-2F00-000001000000}" name="BOLIVAR." dataDxfId="330"/>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9" dataDxfId="328" tableBorderDxfId="327">
  <autoFilter ref="J171:J183" xr:uid="{00000000-0009-0000-0100-000031000000}"/>
  <tableColumns count="1">
    <tableColumn id="1" xr3:uid="{00000000-0010-0000-3000-000001000000}" name="BOYACA." dataDxfId="3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7" dataDxfId="466">
  <autoFilter ref="F116:F117" xr:uid="{00000000-0009-0000-0100-000005000000}"/>
  <tableColumns count="1">
    <tableColumn id="1" xr3:uid="{00000000-0010-0000-0400-000001000000}" name="POB_INFANCIA" dataDxfId="465"/>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5" dataDxfId="324" tableBorderDxfId="323">
  <autoFilter ref="K171:K178" xr:uid="{00000000-0009-0000-0100-000032000000}"/>
  <tableColumns count="1">
    <tableColumn id="1" xr3:uid="{00000000-0010-0000-3100-000001000000}" name="CALDAS." dataDxfId="322"/>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1" dataDxfId="320" tableBorderDxfId="319">
  <autoFilter ref="L171:L175" xr:uid="{00000000-0009-0000-0100-000033000000}"/>
  <tableColumns count="1">
    <tableColumn id="1" xr3:uid="{00000000-0010-0000-3200-000001000000}" name="CAQUETA." dataDxfId="318"/>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7" dataDxfId="316" tableBorderDxfId="315">
  <autoFilter ref="M171:M174" xr:uid="{00000000-0009-0000-0100-000034000000}"/>
  <tableColumns count="1">
    <tableColumn id="1" xr3:uid="{00000000-0010-0000-3300-000001000000}" name="CASANARE." dataDxfId="314"/>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3" dataDxfId="312" tableBorderDxfId="311">
  <autoFilter ref="N171:N178" xr:uid="{00000000-0009-0000-0100-000035000000}"/>
  <tableColumns count="1">
    <tableColumn id="1" xr3:uid="{00000000-0010-0000-3400-000001000000}" name="CAUCA." dataDxfId="310"/>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9" dataDxfId="308" tableBorderDxfId="307">
  <autoFilter ref="O171:O176" xr:uid="{00000000-0009-0000-0100-000036000000}"/>
  <tableColumns count="1">
    <tableColumn id="1" xr3:uid="{00000000-0010-0000-3500-000001000000}" name="CESAR." dataDxfId="306"/>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5" dataDxfId="304" tableBorderDxfId="303">
  <autoFilter ref="P171:P177" xr:uid="{00000000-0009-0000-0100-000037000000}"/>
  <tableColumns count="1">
    <tableColumn id="1" xr3:uid="{00000000-0010-0000-3600-000001000000}" name="CHOCO." dataDxfId="302"/>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1" dataDxfId="300" tableBorderDxfId="299">
  <autoFilter ref="Q171:Q179" xr:uid="{00000000-0009-0000-0100-000038000000}"/>
  <tableColumns count="1">
    <tableColumn id="1" xr3:uid="{00000000-0010-0000-3700-000001000000}" name="CORDOBA." dataDxfId="298"/>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7" dataDxfId="296" tableBorderDxfId="295">
  <autoFilter ref="R171:R185" xr:uid="{00000000-0009-0000-0100-000039000000}"/>
  <tableColumns count="1">
    <tableColumn id="1" xr3:uid="{00000000-0010-0000-3800-000001000000}" name="CUNDINAMARCA." dataDxfId="294"/>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3" dataDxfId="292" tableBorderDxfId="291">
  <autoFilter ref="S171:S172" xr:uid="{00000000-0009-0000-0100-00003A000000}"/>
  <tableColumns count="1">
    <tableColumn id="1" xr3:uid="{00000000-0010-0000-3900-000001000000}" name="GUAINIA." dataDxfId="290"/>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9" dataDxfId="288" tableBorderDxfId="287">
  <autoFilter ref="T171:T178" xr:uid="{00000000-0009-0000-0100-00003B000000}"/>
  <tableColumns count="1">
    <tableColumn id="1" xr3:uid="{00000000-0010-0000-3A00-000001000000}" name="LA_GUAJIRA." dataDxfId="28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4" dataDxfId="463">
  <autoFilter ref="F119:F120" xr:uid="{00000000-0009-0000-0100-000006000000}"/>
  <tableColumns count="1">
    <tableColumn id="1" xr3:uid="{00000000-0010-0000-0500-000001000000}" name="POB_ADOLESCENCIA" dataDxfId="462"/>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5" dataDxfId="284" tableBorderDxfId="283">
  <autoFilter ref="U171:U172" xr:uid="{00000000-0009-0000-0100-00003C000000}"/>
  <tableColumns count="1">
    <tableColumn id="1" xr3:uid="{00000000-0010-0000-3B00-000001000000}" name="GUAVIARE." dataDxfId="28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1" dataDxfId="280" tableBorderDxfId="279">
  <autoFilter ref="V171:V176" xr:uid="{00000000-0009-0000-0100-00003D000000}"/>
  <tableColumns count="1">
    <tableColumn id="1" xr3:uid="{00000000-0010-0000-3C00-000001000000}" name="HUILA." dataDxfId="278"/>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7" dataDxfId="276" tableBorderDxfId="275">
  <autoFilter ref="W171:W179" xr:uid="{00000000-0009-0000-0100-00003E000000}"/>
  <tableColumns count="1">
    <tableColumn id="1" xr3:uid="{00000000-0010-0000-3D00-000001000000}" name="MAGDALENA." dataDxfId="274"/>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3" dataDxfId="272" tableBorderDxfId="271">
  <autoFilter ref="X171:X176" xr:uid="{00000000-0009-0000-0100-00003F000000}"/>
  <tableColumns count="1">
    <tableColumn id="1" xr3:uid="{00000000-0010-0000-3E00-000001000000}" name="META." dataDxfId="270"/>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9" dataDxfId="268" tableBorderDxfId="267">
  <autoFilter ref="Y171:Y179" xr:uid="{00000000-0009-0000-0100-000040000000}"/>
  <tableColumns count="1">
    <tableColumn id="1" xr3:uid="{00000000-0010-0000-3F00-000001000000}" name="NARIÑO." dataDxfId="266"/>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5" dataDxfId="264" tableBorderDxfId="263">
  <autoFilter ref="Z171:Z177" xr:uid="{00000000-0009-0000-0100-000041000000}"/>
  <tableColumns count="1">
    <tableColumn id="1" xr3:uid="{00000000-0010-0000-4000-000001000000}" name="NORTE_DE_SANTANDER." dataDxfId="262"/>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1" dataDxfId="260" tableBorderDxfId="259">
  <autoFilter ref="AA171:AA175" xr:uid="{00000000-0009-0000-0100-000042000000}"/>
  <tableColumns count="1">
    <tableColumn id="1" xr3:uid="{00000000-0010-0000-4100-000001000000}" name="PUTUMAYO." dataDxfId="258"/>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7" dataDxfId="256" tableBorderDxfId="255">
  <autoFilter ref="AB171:AB174" xr:uid="{00000000-0009-0000-0100-000043000000}"/>
  <tableColumns count="1">
    <tableColumn id="1" xr3:uid="{00000000-0010-0000-4200-000001000000}" name="QUINDIO." dataDxfId="254"/>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3" dataDxfId="252" tableBorderDxfId="251">
  <autoFilter ref="AC171:AC176" xr:uid="{00000000-0009-0000-0100-000044000000}"/>
  <tableColumns count="1">
    <tableColumn id="1" xr3:uid="{00000000-0010-0000-4300-000001000000}" name="RISARALDA." dataDxfId="250"/>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9" dataDxfId="248" tableBorderDxfId="247">
  <autoFilter ref="AD171:AD173" xr:uid="{00000000-0009-0000-0100-000045000000}"/>
  <tableColumns count="1">
    <tableColumn id="1" xr3:uid="{00000000-0010-0000-4400-000001000000}" name="SAN_ANDRES." dataDxfId="24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1" dataDxfId="460">
  <autoFilter ref="F122:F123" xr:uid="{00000000-0009-0000-0100-000007000000}"/>
  <tableColumns count="1">
    <tableColumn id="1" xr3:uid="{00000000-0010-0000-0600-000001000000}" name="POB_JUVENTUD" dataDxfId="459"/>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5" dataDxfId="244" tableBorderDxfId="243">
  <autoFilter ref="AE171:AE182" xr:uid="{00000000-0009-0000-0100-000046000000}"/>
  <tableColumns count="1">
    <tableColumn id="1" xr3:uid="{00000000-0010-0000-4500-000001000000}" name="SANTANDER." dataDxfId="242"/>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1" dataDxfId="240" tableBorderDxfId="239">
  <autoFilter ref="AF171:AF175" xr:uid="{00000000-0009-0000-0100-000047000000}"/>
  <tableColumns count="1">
    <tableColumn id="1" xr3:uid="{00000000-0010-0000-4600-000001000000}" name="SUCRE." dataDxfId="238"/>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7" dataDxfId="236" tableBorderDxfId="235">
  <autoFilter ref="AG171:AG181" xr:uid="{00000000-0009-0000-0100-000048000000}"/>
  <tableColumns count="1">
    <tableColumn id="1" xr3:uid="{00000000-0010-0000-4700-000001000000}" name="TOLIMA." dataDxfId="234"/>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3" dataDxfId="232" tableBorderDxfId="231">
  <autoFilter ref="AH171:AH186" xr:uid="{00000000-0009-0000-0100-000049000000}"/>
  <tableColumns count="1">
    <tableColumn id="1" xr3:uid="{00000000-0010-0000-4800-000001000000}" name="VALLE_DEL_CAUCA." dataDxfId="230"/>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9" dataDxfId="228" tableBorderDxfId="227">
  <autoFilter ref="AI171:AI172" xr:uid="{00000000-0009-0000-0100-00004A000000}"/>
  <tableColumns count="1">
    <tableColumn id="1" xr3:uid="{00000000-0010-0000-4900-000001000000}" name="VAUPES." dataDxfId="226"/>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5" dataDxfId="224" tableBorderDxfId="223">
  <autoFilter ref="AJ171:AJ172" xr:uid="{00000000-0009-0000-0100-00004B000000}"/>
  <tableColumns count="1">
    <tableColumn id="1" xr3:uid="{00000000-0010-0000-4A00-000001000000}" name="VICHADA." dataDxfId="222"/>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1">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20">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9">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8">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8" dataDxfId="457">
  <autoFilter ref="F130:F131" xr:uid="{00000000-0009-0000-0100-000008000000}"/>
  <tableColumns count="1">
    <tableColumn id="1" xr3:uid="{00000000-0010-0000-0700-000001000000}" name="POB_NUTRICION" dataDxfId="456"/>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7">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6">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5">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4">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3">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2">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1">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10">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9">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8">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5" dataDxfId="454">
  <autoFilter ref="F145:F146" xr:uid="{00000000-0009-0000-0100-000009000000}"/>
  <tableColumns count="1">
    <tableColumn id="1" xr3:uid="{00000000-0010-0000-0800-000001000000}" name="POB_FAMILIAS_Y_COMUNIDADES" dataDxfId="453"/>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7">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6">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5">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4">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3">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2">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1">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200">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9">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8">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3" t="s">
        <v>63</v>
      </c>
      <c r="E48" s="4"/>
      <c r="G48" s="3"/>
      <c r="J48" s="4" t="s">
        <v>64</v>
      </c>
      <c r="T48" s="4"/>
    </row>
    <row r="49" spans="2:20">
      <c r="B49" s="4"/>
      <c r="C49" s="4"/>
      <c r="D49" s="144" t="s">
        <v>65</v>
      </c>
      <c r="E49" s="4"/>
      <c r="F49" s="5"/>
      <c r="G49" s="3"/>
      <c r="J49" s="4" t="s">
        <v>66</v>
      </c>
      <c r="T49" s="4"/>
    </row>
    <row r="50" spans="2:20">
      <c r="B50" s="4"/>
      <c r="C50" s="4"/>
      <c r="D50" s="145" t="s">
        <v>67</v>
      </c>
      <c r="E50" s="4"/>
      <c r="F50" s="5"/>
      <c r="G50" s="3"/>
      <c r="J50" s="4" t="s">
        <v>68</v>
      </c>
      <c r="T50" s="4"/>
    </row>
    <row r="51" spans="2:20">
      <c r="B51" s="4"/>
      <c r="C51" s="4"/>
      <c r="D51" s="144"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3"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4:20">
      <c r="F129" s="10"/>
      <c r="G129" s="3"/>
      <c r="J129" s="4" t="s">
        <v>147</v>
      </c>
      <c r="T129" s="4"/>
    </row>
    <row r="130" spans="4:20">
      <c r="F130" s="3" t="s">
        <v>148</v>
      </c>
      <c r="G130" s="3"/>
      <c r="H130" s="3" t="s">
        <v>149</v>
      </c>
      <c r="T130" s="4"/>
    </row>
    <row r="131" spans="4:20" ht="22.5">
      <c r="F131" s="10" t="s">
        <v>150</v>
      </c>
      <c r="G131" s="3"/>
      <c r="H131" s="4" t="s">
        <v>147</v>
      </c>
      <c r="J131" s="3" t="s">
        <v>151</v>
      </c>
      <c r="T131" s="4"/>
    </row>
    <row r="132" spans="4:20">
      <c r="G132" s="5"/>
      <c r="H132" s="4" t="s">
        <v>152</v>
      </c>
      <c r="J132" s="4" t="s">
        <v>152</v>
      </c>
      <c r="T132" s="4"/>
    </row>
    <row r="133" spans="4:20">
      <c r="H133" s="4" t="s">
        <v>153</v>
      </c>
      <c r="T133" s="4"/>
    </row>
    <row r="134" spans="4:20">
      <c r="J134" s="3" t="s">
        <v>154</v>
      </c>
      <c r="T134" s="4"/>
    </row>
    <row r="135" spans="4:20" ht="15">
      <c r="D135" t="s">
        <v>155</v>
      </c>
      <c r="J135" s="4" t="s">
        <v>156</v>
      </c>
      <c r="T135" s="4"/>
    </row>
    <row r="136" spans="4:20" ht="15">
      <c r="D136" t="s">
        <v>157</v>
      </c>
      <c r="J136" s="4"/>
      <c r="T136" s="4"/>
    </row>
    <row r="137" spans="4:20" ht="15">
      <c r="D137" t="s">
        <v>158</v>
      </c>
      <c r="J137" s="4"/>
      <c r="T137" s="4"/>
    </row>
    <row r="138" spans="4:20" ht="15">
      <c r="D138" t="s">
        <v>159</v>
      </c>
      <c r="J138" s="4"/>
      <c r="T138" s="4"/>
    </row>
    <row r="139" spans="4:20" ht="15">
      <c r="D139" t="s">
        <v>160</v>
      </c>
      <c r="T139" s="4"/>
    </row>
    <row r="140" spans="4:20" ht="15">
      <c r="D140" t="s">
        <v>161</v>
      </c>
      <c r="L140" s="4"/>
      <c r="N140" s="4"/>
      <c r="P140" s="4"/>
      <c r="R140" s="4"/>
      <c r="T140" s="4"/>
    </row>
    <row r="141" spans="4:20" ht="15">
      <c r="D141" t="s">
        <v>162</v>
      </c>
      <c r="L141" s="4"/>
      <c r="N141" s="4"/>
      <c r="P141" s="4"/>
      <c r="R141" s="4"/>
      <c r="T141" s="4"/>
    </row>
    <row r="142" spans="4:20" ht="15">
      <c r="D142" t="s">
        <v>163</v>
      </c>
      <c r="J142" s="3" t="s">
        <v>164</v>
      </c>
      <c r="K142" s="4"/>
      <c r="L142" s="4"/>
      <c r="N142" s="4"/>
      <c r="P142" s="4"/>
      <c r="R142" s="4"/>
      <c r="T142" s="4"/>
    </row>
    <row r="143" spans="4:20" ht="15">
      <c r="D143" t="s">
        <v>165</v>
      </c>
      <c r="J143" s="4" t="s">
        <v>166</v>
      </c>
      <c r="L143" s="4"/>
      <c r="M143" s="4"/>
      <c r="N143" s="4"/>
      <c r="P143" s="4"/>
      <c r="R143" s="4"/>
      <c r="T143" s="4"/>
    </row>
    <row r="144" spans="4:20" ht="15">
      <c r="D144" t="s">
        <v>167</v>
      </c>
      <c r="H144" s="3" t="s">
        <v>168</v>
      </c>
      <c r="J144" s="4"/>
      <c r="L144" s="4"/>
      <c r="N144" s="4"/>
      <c r="O144" s="4"/>
      <c r="P144" s="4"/>
      <c r="R144" s="4"/>
      <c r="T144" s="4"/>
    </row>
    <row r="145" spans="4:20">
      <c r="F145" s="3" t="s">
        <v>169</v>
      </c>
      <c r="H145" s="4" t="s">
        <v>166</v>
      </c>
      <c r="J145" s="3" t="s">
        <v>170</v>
      </c>
      <c r="L145" s="4"/>
      <c r="N145" s="4"/>
      <c r="O145" s="4"/>
      <c r="P145" s="4"/>
      <c r="R145" s="4"/>
      <c r="T145" s="4"/>
    </row>
    <row r="146" spans="4:20" ht="22.5">
      <c r="F146" s="10" t="s">
        <v>171</v>
      </c>
      <c r="H146" s="4" t="s">
        <v>172</v>
      </c>
      <c r="I146" s="5"/>
      <c r="J146" s="4" t="s">
        <v>172</v>
      </c>
      <c r="L146" s="4"/>
      <c r="M146" s="4"/>
      <c r="N146" s="4"/>
      <c r="O146" s="4"/>
      <c r="P146" s="4"/>
      <c r="R146" s="4"/>
      <c r="T146" s="4"/>
    </row>
    <row r="147" spans="4:20">
      <c r="H147" s="5" t="s">
        <v>173</v>
      </c>
      <c r="L147" s="4"/>
      <c r="M147" s="4"/>
      <c r="N147" s="4"/>
      <c r="O147" s="4"/>
      <c r="P147" s="4"/>
      <c r="R147" s="4"/>
      <c r="T147" s="4"/>
    </row>
    <row r="148" spans="4:20">
      <c r="J148" s="3" t="s">
        <v>174</v>
      </c>
      <c r="K148" s="4"/>
      <c r="L148" s="4"/>
      <c r="M148" s="4"/>
      <c r="N148" s="4"/>
      <c r="O148" s="4"/>
      <c r="P148" s="4"/>
      <c r="R148" s="4"/>
      <c r="T148" s="4"/>
    </row>
    <row r="149" spans="4:20">
      <c r="J149" s="5" t="s">
        <v>173</v>
      </c>
      <c r="K149" s="4"/>
      <c r="L149" s="4"/>
      <c r="M149" s="4"/>
      <c r="N149" s="4"/>
      <c r="O149" s="4"/>
      <c r="P149" s="4"/>
      <c r="R149" s="4"/>
      <c r="T149" s="4"/>
    </row>
    <row r="150" spans="4:20">
      <c r="K150" s="4"/>
      <c r="L150" s="4"/>
      <c r="M150" s="4"/>
      <c r="N150" s="4"/>
      <c r="O150" s="4"/>
      <c r="P150" s="4"/>
      <c r="R150" s="4"/>
      <c r="T150" s="4"/>
    </row>
    <row r="151" spans="4:20">
      <c r="D151" s="2" t="s">
        <v>175</v>
      </c>
      <c r="K151" s="4"/>
      <c r="L151" s="4"/>
      <c r="M151" s="4"/>
      <c r="N151" s="4"/>
      <c r="O151" s="4"/>
      <c r="P151" s="4"/>
      <c r="R151" s="4"/>
      <c r="T151" s="4"/>
    </row>
    <row r="152" spans="4:20">
      <c r="D152" s="206">
        <v>1.5</v>
      </c>
      <c r="K152" s="4"/>
      <c r="L152" s="4"/>
      <c r="M152" s="4"/>
      <c r="N152" s="4"/>
      <c r="O152" s="4"/>
      <c r="P152" s="4"/>
      <c r="R152" s="4"/>
      <c r="T152" s="4"/>
    </row>
    <row r="153" spans="4:20">
      <c r="D153" s="206">
        <v>1.8</v>
      </c>
      <c r="K153" s="4"/>
      <c r="L153" s="4"/>
      <c r="M153" s="4"/>
      <c r="N153" s="4"/>
      <c r="O153" s="4"/>
      <c r="P153" s="4"/>
      <c r="R153" s="4"/>
      <c r="T153" s="4"/>
    </row>
    <row r="154" spans="4:20">
      <c r="O154" s="4"/>
      <c r="P154" s="4"/>
      <c r="R154" s="4"/>
      <c r="T154" s="4"/>
    </row>
    <row r="155" spans="4:20">
      <c r="O155" s="4"/>
      <c r="P155" s="4"/>
      <c r="R155" s="4"/>
      <c r="T155" s="4"/>
    </row>
    <row r="156" spans="4:20">
      <c r="D156" s="2" t="s">
        <v>176</v>
      </c>
      <c r="O156" s="4"/>
      <c r="P156" s="4"/>
      <c r="Q156" s="4"/>
      <c r="R156" s="4"/>
      <c r="T156" s="4"/>
    </row>
    <row r="157" spans="4:20">
      <c r="D157" s="206">
        <v>2.2999999999999998</v>
      </c>
      <c r="O157" s="4"/>
      <c r="P157" s="4"/>
      <c r="R157" s="4"/>
      <c r="T157" s="4"/>
    </row>
    <row r="158" spans="4:20">
      <c r="D158" s="206">
        <v>2.5</v>
      </c>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1B4EB-47C4-4470-A90F-3B74B6429F30}">
  <sheetPr>
    <tabColor theme="5" tint="0.79998168889431442"/>
    <pageSetUpPr fitToPage="1"/>
  </sheetPr>
  <dimension ref="A1:R81"/>
  <sheetViews>
    <sheetView zoomScaleNormal="100" workbookViewId="0">
      <selection activeCell="B1" sqref="B1:E1"/>
    </sheetView>
  </sheetViews>
  <sheetFormatPr baseColWidth="10" defaultColWidth="11.42578125" defaultRowHeight="15"/>
  <cols>
    <col min="1" max="1" width="5.85546875" customWidth="1"/>
    <col min="3" max="3" width="73" customWidth="1"/>
    <col min="4" max="4" width="15.85546875" customWidth="1"/>
    <col min="5" max="5" width="73.5703125" customWidth="1"/>
    <col min="6" max="6" width="43.28515625" customWidth="1"/>
    <col min="7" max="7" width="0" hidden="1" customWidth="1"/>
  </cols>
  <sheetData>
    <row r="1" spans="1:18" s="33" customFormat="1" ht="21" customHeight="1" thickBot="1">
      <c r="A1" s="148"/>
      <c r="B1" s="614" t="s">
        <v>2251</v>
      </c>
      <c r="C1" s="615"/>
      <c r="D1" s="615"/>
      <c r="E1" s="616"/>
      <c r="F1" s="93"/>
      <c r="G1" s="30"/>
    </row>
    <row r="2" spans="1:18" s="142" customFormat="1" ht="63.75" thickBot="1">
      <c r="B2" s="368" t="s">
        <v>2252</v>
      </c>
      <c r="C2" s="369" t="s">
        <v>2253</v>
      </c>
      <c r="D2" s="369" t="s">
        <v>2254</v>
      </c>
      <c r="E2" s="370" t="s">
        <v>2101</v>
      </c>
      <c r="F2" s="371" t="s">
        <v>2255</v>
      </c>
      <c r="H2" s="372"/>
      <c r="J2" s="372"/>
      <c r="L2" s="372"/>
      <c r="N2" s="372"/>
      <c r="P2" s="372"/>
      <c r="R2" s="372"/>
    </row>
    <row r="3" spans="1:18" s="142" customFormat="1" ht="45">
      <c r="B3" s="318" t="s">
        <v>2256</v>
      </c>
      <c r="C3" s="319" t="s">
        <v>2257</v>
      </c>
      <c r="D3" s="209" t="str">
        <f>IF(COUNTIF(D5:D7,"NO CUMPLE")&gt;0,"NO CUMPLE CONDICIÓN",IF(COUNTIF(D5:D7,"CUMPLE")=0,"NO APLICA","CUMPLE"))</f>
        <v>NO APLICA</v>
      </c>
      <c r="E3" s="440" t="str">
        <f>CONCATENATE(IF(D5="NO CUMPLE",CONCATENATE(E5," / "),""),IF(D6="NO CUMPLE",CONCATENATE(E6," / "),""),IF(D7="NO CUMPLE",CONCATENATE(E7," / "),""))</f>
        <v/>
      </c>
      <c r="F3" s="373" t="s">
        <v>2258</v>
      </c>
      <c r="G3" s="14">
        <f>IF(D3="CUMPLE",1,IF(D3="NO CUMPLE CONDICIÓN",2,3))</f>
        <v>3</v>
      </c>
      <c r="H3" s="372"/>
      <c r="J3" s="372"/>
      <c r="L3" s="372"/>
      <c r="N3" s="372"/>
      <c r="P3" s="372"/>
      <c r="R3" s="372"/>
    </row>
    <row r="4" spans="1:18" s="142" customFormat="1" ht="25.5" customHeight="1">
      <c r="A4" s="293" t="s">
        <v>2105</v>
      </c>
      <c r="B4" s="441"/>
      <c r="C4" s="330" t="s">
        <v>2259</v>
      </c>
      <c r="D4" s="433"/>
      <c r="E4" s="432"/>
      <c r="F4" s="351"/>
      <c r="H4" s="372"/>
      <c r="J4" s="372"/>
      <c r="L4" s="372"/>
      <c r="N4" s="372"/>
      <c r="P4" s="372"/>
      <c r="R4" s="372"/>
    </row>
    <row r="5" spans="1:18" ht="38.25" customHeight="1">
      <c r="A5" s="293" t="s">
        <v>2105</v>
      </c>
      <c r="B5" s="321" t="s">
        <v>2260</v>
      </c>
      <c r="C5" s="375" t="s">
        <v>2261</v>
      </c>
      <c r="D5" s="103"/>
      <c r="E5" s="465"/>
      <c r="F5" s="374" t="s">
        <v>2258</v>
      </c>
    </row>
    <row r="6" spans="1:18" ht="63">
      <c r="A6" s="293" t="s">
        <v>2105</v>
      </c>
      <c r="B6" s="321" t="s">
        <v>2262</v>
      </c>
      <c r="C6" s="375" t="s">
        <v>2263</v>
      </c>
      <c r="D6" s="103"/>
      <c r="E6" s="465"/>
      <c r="F6" s="374" t="s">
        <v>2264</v>
      </c>
    </row>
    <row r="7" spans="1:18" ht="35.25" customHeight="1">
      <c r="A7" s="293" t="s">
        <v>2105</v>
      </c>
      <c r="B7" s="321" t="s">
        <v>2265</v>
      </c>
      <c r="C7" s="375" t="s">
        <v>2266</v>
      </c>
      <c r="D7" s="103"/>
      <c r="E7" s="465"/>
      <c r="F7" s="374" t="s">
        <v>2264</v>
      </c>
    </row>
    <row r="8" spans="1:18" ht="36">
      <c r="B8" s="326" t="s">
        <v>2267</v>
      </c>
      <c r="C8" s="327" t="s">
        <v>2268</v>
      </c>
      <c r="D8" s="209" t="str">
        <f>IF(COUNTIF(D10:D16,"NO CUMPLE")&gt;0,"NO CUMPLE CONDICIÓN",IF(COUNTIF(D10:D16,"CUMPLE")=0,"NO APLICA","CUMPLE"))</f>
        <v>NO APLICA</v>
      </c>
      <c r="E8" s="440" t="str">
        <f>CONCATENATE(IF(D10="NO CUMPLE",CONCATENATE(E10," / "),""),IF(D11="NO CUMPLE",CONCATENATE(E11," / "),""),IF(D12="NO CUMPLE",CONCATENATE(E12," / "),""),IF(D13="NO CUMPLE",CONCATENATE(E13," / "),""),IF(D14="NO CUMPLE",CONCATENATE(E14," / "),""),IF(D15="NO CUMPLE",CONCATENATE(E15," / "),""),IF(D16="NO CUMPLE",CONCATENATE(E16," / "),""))</f>
        <v/>
      </c>
      <c r="F8" s="373" t="s">
        <v>2269</v>
      </c>
      <c r="G8" s="14">
        <f>IF(D8="CUMPLE",1,IF(D8="NO CUMPLE CONDICIÓN",2,3))</f>
        <v>3</v>
      </c>
    </row>
    <row r="9" spans="1:18" ht="30">
      <c r="A9" s="293" t="s">
        <v>2105</v>
      </c>
      <c r="B9" s="441"/>
      <c r="C9" s="330" t="s">
        <v>2270</v>
      </c>
      <c r="D9" s="433"/>
      <c r="E9" s="432"/>
      <c r="F9" s="351"/>
    </row>
    <row r="10" spans="1:18" ht="47.25">
      <c r="A10" s="293" t="s">
        <v>2105</v>
      </c>
      <c r="B10" s="376" t="s">
        <v>2271</v>
      </c>
      <c r="C10" s="375" t="s">
        <v>2272</v>
      </c>
      <c r="D10" s="103"/>
      <c r="E10" s="465"/>
      <c r="F10" s="374" t="s">
        <v>2269</v>
      </c>
    </row>
    <row r="11" spans="1:18" ht="47.25">
      <c r="A11" s="293" t="s">
        <v>2105</v>
      </c>
      <c r="B11" s="376" t="s">
        <v>2273</v>
      </c>
      <c r="C11" s="375" t="s">
        <v>2274</v>
      </c>
      <c r="D11" s="103"/>
      <c r="E11" s="465"/>
      <c r="F11" s="374" t="s">
        <v>2269</v>
      </c>
    </row>
    <row r="12" spans="1:18" ht="63">
      <c r="A12" s="293" t="s">
        <v>2105</v>
      </c>
      <c r="B12" s="376" t="s">
        <v>2275</v>
      </c>
      <c r="C12" s="375" t="s">
        <v>2276</v>
      </c>
      <c r="D12" s="103"/>
      <c r="E12" s="465"/>
      <c r="F12" s="374" t="s">
        <v>2269</v>
      </c>
    </row>
    <row r="13" spans="1:18" ht="47.25">
      <c r="A13" s="293" t="s">
        <v>2105</v>
      </c>
      <c r="B13" s="376" t="s">
        <v>2277</v>
      </c>
      <c r="C13" s="375" t="s">
        <v>2278</v>
      </c>
      <c r="D13" s="103"/>
      <c r="E13" s="465"/>
      <c r="F13" s="374" t="s">
        <v>2269</v>
      </c>
    </row>
    <row r="14" spans="1:18" ht="47.25">
      <c r="A14" s="293" t="s">
        <v>2105</v>
      </c>
      <c r="B14" s="376" t="s">
        <v>2279</v>
      </c>
      <c r="C14" s="375" t="s">
        <v>2280</v>
      </c>
      <c r="D14" s="103"/>
      <c r="E14" s="465"/>
      <c r="F14" s="374" t="s">
        <v>2281</v>
      </c>
    </row>
    <row r="15" spans="1:18" ht="36">
      <c r="A15" s="293" t="s">
        <v>2105</v>
      </c>
      <c r="B15" s="376" t="s">
        <v>2282</v>
      </c>
      <c r="C15" s="375" t="s">
        <v>2283</v>
      </c>
      <c r="D15" s="103"/>
      <c r="E15" s="465"/>
      <c r="F15" s="374" t="s">
        <v>2284</v>
      </c>
    </row>
    <row r="16" spans="1:18" ht="21" customHeight="1">
      <c r="A16" s="293" t="s">
        <v>2105</v>
      </c>
      <c r="B16" s="376" t="s">
        <v>2285</v>
      </c>
      <c r="C16" s="375" t="s">
        <v>2286</v>
      </c>
      <c r="D16" s="103"/>
      <c r="E16" s="465"/>
      <c r="F16" s="374" t="s">
        <v>2284</v>
      </c>
    </row>
    <row r="17" spans="1:7" ht="29.25" customHeight="1">
      <c r="B17" s="326" t="s">
        <v>2287</v>
      </c>
      <c r="C17" s="327" t="s">
        <v>2288</v>
      </c>
      <c r="D17" s="209" t="str">
        <f>IF(COUNTIF(D19:D23,"NO CUMPLE")&gt;0,"NO CUMPLE CONDICIÓN",IF(COUNTIF(D19:D23,"CUMPLE")=0,"NO APLICA","CUMPLE"))</f>
        <v>NO APLICA</v>
      </c>
      <c r="E17" s="440" t="str">
        <f>CONCATENATE(IF(D19="NO CUMPLE",CONCATENATE(E19," / "),""),IF(D20="NO CUMPLE",CONCATENATE(E20," / "),""),IF(D21="NO CUMPLE",CONCATENATE(E21," / "),""),IF(D22="NO CUMPLE",CONCATENATE(E22," / "),""),IF(D23="NO CUMPLE",CONCATENATE(E23," / "),""))</f>
        <v/>
      </c>
      <c r="F17" s="373" t="s">
        <v>2284</v>
      </c>
      <c r="G17" s="14">
        <f>IF(D17="CUMPLE",1,IF(D17="NO CUMPLE CONDICIÓN",2,3))</f>
        <v>3</v>
      </c>
    </row>
    <row r="18" spans="1:7" ht="30">
      <c r="A18" s="293" t="s">
        <v>2105</v>
      </c>
      <c r="B18" s="441"/>
      <c r="C18" s="330" t="s">
        <v>2270</v>
      </c>
      <c r="D18" s="433"/>
      <c r="E18" s="432"/>
      <c r="F18" s="351"/>
    </row>
    <row r="19" spans="1:7" ht="47.25">
      <c r="A19" s="293" t="s">
        <v>2105</v>
      </c>
      <c r="B19" s="376" t="s">
        <v>2289</v>
      </c>
      <c r="C19" s="375" t="s">
        <v>2290</v>
      </c>
      <c r="D19" s="103"/>
      <c r="E19" s="465"/>
      <c r="F19" s="374" t="s">
        <v>2291</v>
      </c>
    </row>
    <row r="20" spans="1:7" ht="47.25">
      <c r="A20" s="293" t="s">
        <v>2105</v>
      </c>
      <c r="B20" s="376" t="s">
        <v>2292</v>
      </c>
      <c r="C20" s="375" t="s">
        <v>2293</v>
      </c>
      <c r="D20" s="103"/>
      <c r="E20" s="465"/>
      <c r="F20" s="374" t="s">
        <v>2294</v>
      </c>
    </row>
    <row r="21" spans="1:7" ht="63">
      <c r="A21" s="293" t="s">
        <v>2105</v>
      </c>
      <c r="B21" s="376" t="s">
        <v>2295</v>
      </c>
      <c r="C21" s="375" t="s">
        <v>2296</v>
      </c>
      <c r="D21" s="103"/>
      <c r="E21" s="465"/>
      <c r="F21" s="374" t="s">
        <v>2294</v>
      </c>
    </row>
    <row r="22" spans="1:7" ht="47.25">
      <c r="A22" s="293" t="s">
        <v>2105</v>
      </c>
      <c r="B22" s="376" t="s">
        <v>2297</v>
      </c>
      <c r="C22" s="375" t="s">
        <v>2298</v>
      </c>
      <c r="D22" s="103"/>
      <c r="E22" s="465"/>
      <c r="F22" s="374" t="s">
        <v>2294</v>
      </c>
    </row>
    <row r="23" spans="1:7" ht="69" customHeight="1">
      <c r="A23" s="293" t="s">
        <v>2105</v>
      </c>
      <c r="B23" s="376" t="s">
        <v>2299</v>
      </c>
      <c r="C23" s="375" t="s">
        <v>2300</v>
      </c>
      <c r="D23" s="103"/>
      <c r="E23" s="465"/>
      <c r="F23" s="374" t="s">
        <v>2301</v>
      </c>
    </row>
    <row r="24" spans="1:7" ht="27" customHeight="1">
      <c r="B24" s="326" t="s">
        <v>2302</v>
      </c>
      <c r="C24" s="327" t="s">
        <v>2288</v>
      </c>
      <c r="D24" s="209" t="str">
        <f>IF(COUNTIF(D26:D29,"NO CUMPLE")&gt;0,"NO CUMPLE CONDICIÓN",IF(COUNTIF(D26:D29,"CUMPLE")=0,"NO APLICA","CUMPLE"))</f>
        <v>NO APLICA</v>
      </c>
      <c r="E24" s="440" t="str">
        <f>CONCATENATE(IF(D26="NO CUMPLE",CONCATENATE(E26," / "),""),IF(D27="NO CUMPLE",CONCATENATE(E27," / "),""),IF(D28="NO CUMPLE",CONCATENATE(E28," / "),""),IF(D29="NO CUMPLE",CONCATENATE(E29," / "),""))</f>
        <v/>
      </c>
      <c r="F24" s="373" t="s">
        <v>2303</v>
      </c>
      <c r="G24" s="14">
        <f>IF(D24="CUMPLE",1,IF(D24="NO CUMPLE CONDICIÓN",2,3))</f>
        <v>3</v>
      </c>
    </row>
    <row r="25" spans="1:7" ht="30">
      <c r="A25" s="293" t="s">
        <v>2105</v>
      </c>
      <c r="B25" s="441"/>
      <c r="C25" s="330" t="s">
        <v>2270</v>
      </c>
      <c r="D25" s="433"/>
      <c r="E25" s="432"/>
      <c r="F25" s="351"/>
    </row>
    <row r="26" spans="1:7" ht="36">
      <c r="A26" s="293" t="s">
        <v>2105</v>
      </c>
      <c r="B26" s="376" t="s">
        <v>2304</v>
      </c>
      <c r="C26" s="375" t="s">
        <v>2305</v>
      </c>
      <c r="D26" s="103"/>
      <c r="E26" s="465"/>
      <c r="F26" s="374" t="s">
        <v>2303</v>
      </c>
    </row>
    <row r="27" spans="1:7" ht="47.25">
      <c r="A27" s="293" t="s">
        <v>2105</v>
      </c>
      <c r="B27" s="376" t="s">
        <v>2306</v>
      </c>
      <c r="C27" s="375" t="s">
        <v>2307</v>
      </c>
      <c r="D27" s="103"/>
      <c r="E27" s="465"/>
      <c r="F27" s="374" t="s">
        <v>2303</v>
      </c>
    </row>
    <row r="28" spans="1:7" ht="36">
      <c r="A28" s="293" t="s">
        <v>2105</v>
      </c>
      <c r="B28" s="376" t="s">
        <v>2308</v>
      </c>
      <c r="C28" s="375" t="s">
        <v>2309</v>
      </c>
      <c r="D28" s="103"/>
      <c r="E28" s="465"/>
      <c r="F28" s="374" t="s">
        <v>2310</v>
      </c>
    </row>
    <row r="29" spans="1:7" ht="36">
      <c r="A29" s="293" t="s">
        <v>2105</v>
      </c>
      <c r="B29" s="376" t="s">
        <v>2311</v>
      </c>
      <c r="C29" s="375" t="s">
        <v>2312</v>
      </c>
      <c r="D29" s="103"/>
      <c r="E29" s="465"/>
      <c r="F29" s="374" t="s">
        <v>2310</v>
      </c>
    </row>
    <row r="30" spans="1:7" ht="21.75" customHeight="1">
      <c r="B30" s="326" t="s">
        <v>2313</v>
      </c>
      <c r="C30" s="327" t="s">
        <v>2314</v>
      </c>
      <c r="D30" s="209" t="str">
        <f>IF(COUNTIF(D32:D35,"NO CUMPLE")&gt;0,"NO CUMPLE CONDICIÓN",IF(COUNTIF(D32:D35,"CUMPLE")=0,"NO APLICA","CUMPLE"))</f>
        <v>NO APLICA</v>
      </c>
      <c r="E30" s="440" t="str">
        <f>CONCATENATE(IF(D32="NO CUMPLE",CONCATENATE(E32," / "),""),IF(D33="NO CUMPLE",CONCATENATE(E33," / "),""),IF(D34="NO CUMPLE",CONCATENATE(E34," / "),""),IF(D35="NO CUMPLE",CONCATENATE(E35," / "),""))</f>
        <v/>
      </c>
      <c r="F30" s="373" t="s">
        <v>2315</v>
      </c>
      <c r="G30" s="14">
        <f>IF(D30="CUMPLE",1,IF(D30="NO CUMPLE CONDICIÓN",2,3))</f>
        <v>3</v>
      </c>
    </row>
    <row r="31" spans="1:7" ht="30">
      <c r="A31" s="293" t="s">
        <v>2105</v>
      </c>
      <c r="B31" s="441"/>
      <c r="C31" s="330" t="s">
        <v>2270</v>
      </c>
      <c r="D31" s="433"/>
      <c r="E31" s="432"/>
      <c r="F31" s="351"/>
    </row>
    <row r="32" spans="1:7" ht="36">
      <c r="A32" s="293" t="s">
        <v>2105</v>
      </c>
      <c r="B32" s="376" t="s">
        <v>2316</v>
      </c>
      <c r="C32" s="375" t="s">
        <v>2317</v>
      </c>
      <c r="D32" s="103"/>
      <c r="E32" s="465"/>
      <c r="F32" s="374" t="s">
        <v>2315</v>
      </c>
    </row>
    <row r="33" spans="1:18" ht="47.25">
      <c r="A33" s="293" t="s">
        <v>2105</v>
      </c>
      <c r="B33" s="376" t="s">
        <v>2318</v>
      </c>
      <c r="C33" s="375" t="s">
        <v>2319</v>
      </c>
      <c r="D33" s="103"/>
      <c r="E33" s="465"/>
      <c r="F33" s="374" t="s">
        <v>2315</v>
      </c>
    </row>
    <row r="34" spans="1:18" ht="36">
      <c r="A34" s="293" t="s">
        <v>2105</v>
      </c>
      <c r="B34" s="376" t="s">
        <v>2320</v>
      </c>
      <c r="C34" s="375" t="s">
        <v>2321</v>
      </c>
      <c r="D34" s="103"/>
      <c r="E34" s="465"/>
      <c r="F34" s="374" t="s">
        <v>2315</v>
      </c>
    </row>
    <row r="35" spans="1:18" ht="47.25">
      <c r="A35" s="293" t="s">
        <v>2105</v>
      </c>
      <c r="B35" s="376" t="s">
        <v>2322</v>
      </c>
      <c r="C35" s="375" t="s">
        <v>2323</v>
      </c>
      <c r="D35" s="103"/>
      <c r="E35" s="465"/>
      <c r="F35" s="374" t="s">
        <v>2315</v>
      </c>
    </row>
    <row r="36" spans="1:18" s="142" customFormat="1" ht="21.75" customHeight="1">
      <c r="B36" s="326" t="s">
        <v>2324</v>
      </c>
      <c r="C36" s="327" t="s">
        <v>2325</v>
      </c>
      <c r="D36" s="209" t="str">
        <f>IF(COUNTIF(D38:D41,"NO CUMPLE")&gt;0,"NO CUMPLE CONDICIÓN",IF(COUNTIF(D38:D41,"CUMPLE")=0,"NO APLICA","CUMPLE"))</f>
        <v>NO APLICA</v>
      </c>
      <c r="E36" s="440" t="str">
        <f>CONCATENATE(IF(D38="NO CUMPLE",CONCATENATE(E38," / "),""),IF(D39="NO CUMPLE",CONCATENATE(E39," / "),""),IF(D40="NO CUMPLE",CONCATENATE(E40," / "),""),IF(D41="NO CUMPLE",CONCATENATE(E41," / "),""))</f>
        <v/>
      </c>
      <c r="F36" s="373" t="s">
        <v>2326</v>
      </c>
      <c r="G36" s="14">
        <f>IF(D36="CUMPLE",1,IF(D36="NO CUMPLE CONDICIÓN",2,3))</f>
        <v>3</v>
      </c>
      <c r="H36" s="372"/>
      <c r="J36" s="372"/>
      <c r="L36" s="372"/>
      <c r="N36" s="372"/>
      <c r="P36" s="372"/>
      <c r="R36" s="372"/>
    </row>
    <row r="37" spans="1:18" ht="30">
      <c r="A37" s="293" t="s">
        <v>2105</v>
      </c>
      <c r="B37" s="441"/>
      <c r="C37" s="330" t="s">
        <v>2270</v>
      </c>
      <c r="D37" s="433"/>
      <c r="E37" s="432"/>
      <c r="F37" s="351"/>
    </row>
    <row r="38" spans="1:18" ht="47.25">
      <c r="A38" s="293" t="s">
        <v>2105</v>
      </c>
      <c r="B38" s="376" t="s">
        <v>2327</v>
      </c>
      <c r="C38" s="377" t="s">
        <v>2328</v>
      </c>
      <c r="D38" s="103"/>
      <c r="E38" s="465"/>
      <c r="F38" s="374" t="s">
        <v>2326</v>
      </c>
    </row>
    <row r="39" spans="1:18" ht="27">
      <c r="A39" s="293" t="s">
        <v>2105</v>
      </c>
      <c r="B39" s="376" t="s">
        <v>2329</v>
      </c>
      <c r="C39" s="378" t="s">
        <v>2330</v>
      </c>
      <c r="D39" s="103"/>
      <c r="E39" s="465"/>
      <c r="F39" s="374" t="s">
        <v>2331</v>
      </c>
    </row>
    <row r="40" spans="1:18" ht="47.25">
      <c r="A40" s="293" t="s">
        <v>2105</v>
      </c>
      <c r="B40" s="376" t="s">
        <v>2332</v>
      </c>
      <c r="C40" s="377" t="s">
        <v>2333</v>
      </c>
      <c r="D40" s="103"/>
      <c r="E40" s="465"/>
      <c r="F40" s="374" t="s">
        <v>2334</v>
      </c>
    </row>
    <row r="41" spans="1:18" ht="36">
      <c r="A41" s="293" t="s">
        <v>2105</v>
      </c>
      <c r="B41" s="376" t="s">
        <v>2335</v>
      </c>
      <c r="C41" s="377" t="s">
        <v>2336</v>
      </c>
      <c r="D41" s="103"/>
      <c r="E41" s="465"/>
      <c r="F41" s="374" t="s">
        <v>2337</v>
      </c>
    </row>
    <row r="42" spans="1:18" ht="30" customHeight="1">
      <c r="B42" s="326" t="s">
        <v>2338</v>
      </c>
      <c r="C42" s="327" t="s">
        <v>2339</v>
      </c>
      <c r="D42" s="209" t="str">
        <f>IF(COUNTIF(D44:D45,"NO CUMPLE")&gt;0,"NO CUMPLE CONDICIÓN",IF(COUNTIF(D44:D45,"CUMPLE")=0,"NO APLICA","CUMPLE"))</f>
        <v>NO APLICA</v>
      </c>
      <c r="E42" s="440" t="str">
        <f>CONCATENATE(IF(D44="NO CUMPLE",CONCATENATE(E44," / "),""),IF(D45="NO CUMPLE",CONCATENATE(E45," / "),""))</f>
        <v/>
      </c>
      <c r="F42" s="373" t="s">
        <v>2326</v>
      </c>
      <c r="G42" s="14">
        <f>IF(D42="CUMPLE",1,IF(D42="NO CUMPLE CONDICIÓN",2,3))</f>
        <v>3</v>
      </c>
    </row>
    <row r="43" spans="1:18" ht="30">
      <c r="A43" s="293" t="s">
        <v>2105</v>
      </c>
      <c r="B43" s="441"/>
      <c r="C43" s="330" t="s">
        <v>2270</v>
      </c>
      <c r="D43" s="433"/>
      <c r="E43" s="432"/>
      <c r="F43" s="351"/>
    </row>
    <row r="44" spans="1:18" ht="47.25">
      <c r="A44" s="293" t="s">
        <v>2105</v>
      </c>
      <c r="B44" s="376" t="s">
        <v>2340</v>
      </c>
      <c r="C44" s="377" t="s">
        <v>2341</v>
      </c>
      <c r="D44" s="103"/>
      <c r="E44" s="465"/>
      <c r="F44" s="374" t="s">
        <v>2342</v>
      </c>
    </row>
    <row r="45" spans="1:18" ht="31.5">
      <c r="A45" s="293" t="s">
        <v>2105</v>
      </c>
      <c r="B45" s="376" t="s">
        <v>2343</v>
      </c>
      <c r="C45" s="377" t="s">
        <v>2344</v>
      </c>
      <c r="D45" s="103"/>
      <c r="E45" s="465"/>
      <c r="F45" s="374" t="s">
        <v>2345</v>
      </c>
    </row>
    <row r="46" spans="1:18" ht="35.25" customHeight="1">
      <c r="B46" s="326" t="s">
        <v>2346</v>
      </c>
      <c r="C46" s="327" t="s">
        <v>2347</v>
      </c>
      <c r="D46" s="209" t="str">
        <f>IF(COUNTIF(D49:D56,"NO CUMPLE")&gt;0,"NO CUMPLE CONDICIÓN",IF(COUNTIF(D49:D56,"CUMPLE")=0,"NO APLICA","CUMPLE"))</f>
        <v>NO APLICA</v>
      </c>
      <c r="E46" s="440" t="str">
        <f>CONCATENATE(IF(D49="NO CUMPLE",CONCATENATE(E49," / "),""),IF(D50="NO CUMPLE",CONCATENATE(E50," / "),""),IF(D51="NO CUMPLE",CONCATENATE(E51," / "),""),IF(D52="NO CUMPLE",CONCATENATE(E52," / "),""),IF(D53="NO CUMPLE",CONCATENATE(E53," / "),""),IF(D54="NO CUMPLE",CONCATENATE(E54," / "),""),IF(D55="NO CUMPLE",CONCATENATE(E55," / "),""),IF(D56="NO CUMPLE",CONCATENATE(E56," / "),""))</f>
        <v/>
      </c>
      <c r="F46" s="373" t="s">
        <v>2345</v>
      </c>
      <c r="G46" s="14">
        <f>IF(D46="CUMPLE",1,IF(D46="NO CUMPLE CONDICIÓN",2,3))</f>
        <v>3</v>
      </c>
    </row>
    <row r="47" spans="1:18" ht="33" customHeight="1">
      <c r="B47" s="326" t="s">
        <v>2346</v>
      </c>
      <c r="C47" s="327" t="s">
        <v>2347</v>
      </c>
      <c r="D47" s="209" t="str">
        <f>IF(COUNTIF(D57:D62,"NO CUMPLE")&gt;0,"NO CUMPLE CONDICIÓN",IF(COUNTIF(D57:D62,"CUMPLE")=0,"NO APLICA","CUMPLE"))</f>
        <v>NO APLICA</v>
      </c>
      <c r="E47" s="440" t="str">
        <f>CONCATENATE(IF(D57="NO CUMPLE",CONCATENATE(E57," / "),""),IF(D58="NO CUMPLE",CONCATENATE(E58," / "),""),IF(D59="NO CUMPLE",CONCATENATE(E59," / "),""),IF(D60="NO CUMPLE",CONCATENATE(E60," / "),""),IF(D61="NO CUMPLE",CONCATENATE(E61," / "),""),IF(D62="NO CUMPLE",CONCATENATE(E62," / "),""))</f>
        <v/>
      </c>
      <c r="F47" s="373" t="s">
        <v>2345</v>
      </c>
      <c r="G47" s="14">
        <f>IF(D47="CUMPLE",1,IF(D47="NO CUMPLE CONDICIÓN",2,3))</f>
        <v>3</v>
      </c>
    </row>
    <row r="48" spans="1:18" ht="30">
      <c r="A48" s="293" t="s">
        <v>2105</v>
      </c>
      <c r="B48" s="441"/>
      <c r="C48" s="330" t="s">
        <v>2270</v>
      </c>
      <c r="D48" s="433"/>
      <c r="E48" s="432"/>
      <c r="F48" s="351"/>
    </row>
    <row r="49" spans="1:7" ht="47.25">
      <c r="A49" s="293" t="s">
        <v>2105</v>
      </c>
      <c r="B49" s="376" t="s">
        <v>2348</v>
      </c>
      <c r="C49" s="377" t="s">
        <v>2349</v>
      </c>
      <c r="D49" s="103"/>
      <c r="E49" s="465"/>
      <c r="F49" s="374" t="s">
        <v>2350</v>
      </c>
    </row>
    <row r="50" spans="1:7" ht="36">
      <c r="A50" s="293" t="s">
        <v>2105</v>
      </c>
      <c r="B50" s="376" t="s">
        <v>2351</v>
      </c>
      <c r="C50" s="377" t="s">
        <v>2352</v>
      </c>
      <c r="D50" s="103"/>
      <c r="E50" s="465"/>
      <c r="F50" s="374" t="s">
        <v>2353</v>
      </c>
    </row>
    <row r="51" spans="1:7" ht="36">
      <c r="A51" s="293" t="s">
        <v>2105</v>
      </c>
      <c r="B51" s="376" t="s">
        <v>2354</v>
      </c>
      <c r="C51" s="377" t="s">
        <v>2355</v>
      </c>
      <c r="D51" s="103"/>
      <c r="E51" s="465"/>
      <c r="F51" s="374" t="s">
        <v>2356</v>
      </c>
    </row>
    <row r="52" spans="1:7" ht="47.25">
      <c r="A52" s="293" t="s">
        <v>2105</v>
      </c>
      <c r="B52" s="376" t="s">
        <v>2357</v>
      </c>
      <c r="C52" s="377" t="s">
        <v>2358</v>
      </c>
      <c r="D52" s="103"/>
      <c r="E52" s="465"/>
      <c r="F52" s="374" t="s">
        <v>2359</v>
      </c>
    </row>
    <row r="53" spans="1:7" ht="47.25">
      <c r="A53" s="293" t="s">
        <v>2105</v>
      </c>
      <c r="B53" s="376" t="s">
        <v>2360</v>
      </c>
      <c r="C53" s="377" t="s">
        <v>2361</v>
      </c>
      <c r="D53" s="103"/>
      <c r="E53" s="465"/>
      <c r="F53" s="374" t="s">
        <v>2362</v>
      </c>
    </row>
    <row r="54" spans="1:7" ht="36">
      <c r="A54" s="293" t="s">
        <v>2105</v>
      </c>
      <c r="B54" s="376" t="s">
        <v>2363</v>
      </c>
      <c r="C54" s="377" t="s">
        <v>2364</v>
      </c>
      <c r="D54" s="103"/>
      <c r="E54" s="465"/>
      <c r="F54" s="374" t="s">
        <v>2365</v>
      </c>
    </row>
    <row r="55" spans="1:7" ht="47.25">
      <c r="A55" s="293" t="s">
        <v>2105</v>
      </c>
      <c r="B55" s="376" t="s">
        <v>2366</v>
      </c>
      <c r="C55" s="377" t="s">
        <v>2367</v>
      </c>
      <c r="D55" s="103"/>
      <c r="E55" s="465"/>
      <c r="F55" s="374" t="s">
        <v>2368</v>
      </c>
    </row>
    <row r="56" spans="1:7" ht="31.5">
      <c r="A56" s="293" t="s">
        <v>2105</v>
      </c>
      <c r="B56" s="376" t="s">
        <v>2369</v>
      </c>
      <c r="C56" s="220" t="s">
        <v>2370</v>
      </c>
      <c r="D56" s="103"/>
      <c r="E56" s="465"/>
      <c r="F56" s="374" t="s">
        <v>2362</v>
      </c>
    </row>
    <row r="57" spans="1:7" ht="36">
      <c r="A57" s="293" t="s">
        <v>2105</v>
      </c>
      <c r="B57" s="376" t="s">
        <v>2371</v>
      </c>
      <c r="C57" s="377" t="s">
        <v>2372</v>
      </c>
      <c r="D57" s="103"/>
      <c r="E57" s="465"/>
      <c r="F57" s="374" t="s">
        <v>2373</v>
      </c>
    </row>
    <row r="58" spans="1:7" ht="31.5">
      <c r="A58" s="293" t="s">
        <v>2105</v>
      </c>
      <c r="B58" s="376" t="s">
        <v>2374</v>
      </c>
      <c r="C58" s="377" t="s">
        <v>2375</v>
      </c>
      <c r="D58" s="103"/>
      <c r="E58" s="465"/>
      <c r="F58" s="374" t="s">
        <v>2362</v>
      </c>
    </row>
    <row r="59" spans="1:7" ht="47.25">
      <c r="A59" s="293" t="s">
        <v>2105</v>
      </c>
      <c r="B59" s="376" t="s">
        <v>2376</v>
      </c>
      <c r="C59" s="377" t="s">
        <v>2377</v>
      </c>
      <c r="D59" s="103"/>
      <c r="E59" s="465"/>
      <c r="F59" s="374" t="s">
        <v>2378</v>
      </c>
    </row>
    <row r="60" spans="1:7" ht="31.5">
      <c r="A60" s="293" t="s">
        <v>2105</v>
      </c>
      <c r="B60" s="376" t="s">
        <v>2379</v>
      </c>
      <c r="C60" s="377" t="s">
        <v>2380</v>
      </c>
      <c r="D60" s="103"/>
      <c r="E60" s="465"/>
      <c r="F60" s="374" t="s">
        <v>2378</v>
      </c>
    </row>
    <row r="61" spans="1:7" ht="47.25">
      <c r="A61" s="293" t="s">
        <v>2105</v>
      </c>
      <c r="B61" s="376" t="s">
        <v>2381</v>
      </c>
      <c r="C61" s="377" t="s">
        <v>2382</v>
      </c>
      <c r="D61" s="103"/>
      <c r="E61" s="465"/>
      <c r="F61" s="374" t="s">
        <v>2378</v>
      </c>
    </row>
    <row r="62" spans="1:7" ht="31.5">
      <c r="A62" s="293" t="s">
        <v>2105</v>
      </c>
      <c r="B62" s="376" t="s">
        <v>2383</v>
      </c>
      <c r="C62" s="377" t="s">
        <v>2384</v>
      </c>
      <c r="D62" s="103"/>
      <c r="E62" s="465"/>
      <c r="F62" s="374" t="s">
        <v>2378</v>
      </c>
    </row>
    <row r="63" spans="1:7" ht="22.5" customHeight="1">
      <c r="B63" s="326" t="s">
        <v>2385</v>
      </c>
      <c r="C63" s="327" t="s">
        <v>2386</v>
      </c>
      <c r="D63" s="209" t="str">
        <f>IF(COUNTIF(D65:D68,"NO CUMPLE")&gt;0,"NO CUMPLE CONDICIÓN",IF(COUNTIF(D65:D68,"CUMPLE")=0,"NO APLICA","CUMPLE"))</f>
        <v>NO APLICA</v>
      </c>
      <c r="E63" s="440" t="str">
        <f>CONCATENATE(IF(D65="NO CUMPLE",CONCATENATE(E65," / "),""),IF(D66="NO CUMPLE",CONCATENATE(E66," / "),""),IF(D67="NO CUMPLE",CONCATENATE(E67," / "),""),IF(D68="NO CUMPLE",CONCATENATE(E68," / "),""))</f>
        <v/>
      </c>
      <c r="F63" s="373" t="s">
        <v>2387</v>
      </c>
      <c r="G63" s="14">
        <f>IF(D63="CUMPLE",1,IF(D63="NO CUMPLE CONDICIÓN",2,3))</f>
        <v>3</v>
      </c>
    </row>
    <row r="64" spans="1:7" ht="30">
      <c r="A64" s="293" t="s">
        <v>2105</v>
      </c>
      <c r="B64" s="441"/>
      <c r="C64" s="330" t="s">
        <v>2270</v>
      </c>
      <c r="D64" s="433"/>
      <c r="E64" s="432"/>
      <c r="F64" s="351"/>
    </row>
    <row r="65" spans="1:7" ht="31.5">
      <c r="A65" s="293" t="s">
        <v>2105</v>
      </c>
      <c r="B65" s="376" t="s">
        <v>2388</v>
      </c>
      <c r="C65" s="377" t="s">
        <v>2389</v>
      </c>
      <c r="D65" s="103"/>
      <c r="E65" s="465"/>
      <c r="F65" s="374" t="s">
        <v>2387</v>
      </c>
    </row>
    <row r="66" spans="1:7" ht="47.25">
      <c r="A66" s="293" t="s">
        <v>2105</v>
      </c>
      <c r="B66" s="376" t="s">
        <v>2390</v>
      </c>
      <c r="C66" s="377" t="s">
        <v>2391</v>
      </c>
      <c r="D66" s="103"/>
      <c r="E66" s="465"/>
      <c r="F66" s="374" t="s">
        <v>2387</v>
      </c>
    </row>
    <row r="67" spans="1:7" ht="35.25" customHeight="1">
      <c r="A67" s="293" t="s">
        <v>2105</v>
      </c>
      <c r="B67" s="376" t="s">
        <v>2392</v>
      </c>
      <c r="C67" s="377" t="s">
        <v>2393</v>
      </c>
      <c r="D67" s="103"/>
      <c r="E67" s="465"/>
      <c r="F67" s="374" t="s">
        <v>2387</v>
      </c>
    </row>
    <row r="68" spans="1:7" ht="31.5">
      <c r="A68" s="293" t="s">
        <v>2105</v>
      </c>
      <c r="B68" s="376" t="s">
        <v>2394</v>
      </c>
      <c r="C68" s="377" t="s">
        <v>2395</v>
      </c>
      <c r="D68" s="103"/>
      <c r="E68" s="465"/>
      <c r="F68" s="374" t="s">
        <v>2387</v>
      </c>
    </row>
    <row r="69" spans="1:7" ht="42.75" customHeight="1">
      <c r="B69" s="326" t="s">
        <v>2396</v>
      </c>
      <c r="C69" s="327" t="s">
        <v>2397</v>
      </c>
      <c r="D69" s="209" t="str">
        <f>IF(COUNTIF(D71:D71,"NO CUMPLE")&gt;0,"NO CUMPLE CONDICIÓN",IF(COUNTIF(D71:D71,"CUMPLE")=0,"NO APLICA","CUMPLE"))</f>
        <v>NO APLICA</v>
      </c>
      <c r="E69" s="440" t="str">
        <f>CONCATENATE(IF(D71="NO CUMPLE",CONCATENATE(E71," / "),""))</f>
        <v/>
      </c>
      <c r="F69" s="373" t="s">
        <v>2398</v>
      </c>
      <c r="G69" s="14">
        <f>IF(D69="CUMPLE",1,IF(D69="NO CUMPLE CONDICIÓN",2,3))</f>
        <v>3</v>
      </c>
    </row>
    <row r="70" spans="1:7" ht="57.75" customHeight="1">
      <c r="A70" s="293" t="s">
        <v>2105</v>
      </c>
      <c r="B70" s="441"/>
      <c r="C70" s="330" t="s">
        <v>2270</v>
      </c>
      <c r="D70" s="433"/>
      <c r="E70" s="432"/>
      <c r="F70" s="351"/>
    </row>
    <row r="71" spans="1:7" ht="53.25" customHeight="1">
      <c r="A71" s="293" t="s">
        <v>2105</v>
      </c>
      <c r="B71" s="376" t="s">
        <v>2399</v>
      </c>
      <c r="C71" s="377" t="s">
        <v>2400</v>
      </c>
      <c r="D71" s="103"/>
      <c r="E71" s="465"/>
      <c r="F71" s="374" t="s">
        <v>2398</v>
      </c>
    </row>
    <row r="72" spans="1:7" ht="41.25" customHeight="1">
      <c r="B72" s="326" t="s">
        <v>2401</v>
      </c>
      <c r="C72" s="327" t="s">
        <v>2402</v>
      </c>
      <c r="D72" s="209" t="str">
        <f>IF(COUNTIF(D73:D74,"NO CUMPLE")&gt;0,"NO CUMPLE CONDICIÓN",IF(COUNTIF(D73:D74,"CUMPLE")=0,"NO APLICA","CUMPLE"))</f>
        <v>NO APLICA</v>
      </c>
      <c r="E72" s="440" t="str">
        <f>CONCATENATE(IF(D73="NO CUMPLE",CONCATENATE(E73," / "),""),IF(D74="NO CUMPLE",CONCATENATE(E74," / "),""))</f>
        <v/>
      </c>
      <c r="F72" s="373" t="s">
        <v>2398</v>
      </c>
      <c r="G72" s="14">
        <f>IF(D72="CUMPLE",1,IF(D72="NO CUMPLE CONDICIÓN",2,3))</f>
        <v>3</v>
      </c>
    </row>
    <row r="73" spans="1:7" ht="39" customHeight="1">
      <c r="A73" s="293" t="s">
        <v>2105</v>
      </c>
      <c r="B73" s="376" t="s">
        <v>2403</v>
      </c>
      <c r="C73" s="379" t="s">
        <v>2270</v>
      </c>
      <c r="D73" s="103"/>
      <c r="E73" s="465"/>
      <c r="F73" s="374" t="s">
        <v>2398</v>
      </c>
    </row>
    <row r="74" spans="1:7" ht="36.75" customHeight="1">
      <c r="A74" s="293" t="s">
        <v>2105</v>
      </c>
      <c r="B74" s="376" t="s">
        <v>2404</v>
      </c>
      <c r="C74" s="377" t="s">
        <v>2405</v>
      </c>
      <c r="D74" s="103"/>
      <c r="E74" s="465"/>
      <c r="F74" s="374" t="s">
        <v>2406</v>
      </c>
    </row>
    <row r="75" spans="1:7" ht="45">
      <c r="B75" s="326" t="s">
        <v>2407</v>
      </c>
      <c r="C75" s="327" t="s">
        <v>2408</v>
      </c>
      <c r="D75" s="209" t="str">
        <f>IF(COUNTIF(D76:D76,"NO CUMPLE")&gt;0,"NO CUMPLE CONDICIÓN",IF(COUNTIF(D76:D76,"CUMPLE")=0,"NO APLICA","CUMPLE"))</f>
        <v>NO APLICA</v>
      </c>
      <c r="E75" s="440" t="str">
        <f>CONCATENATE(IF(D76="NO CUMPLE",CONCATENATE(E76," / "),""))</f>
        <v/>
      </c>
      <c r="F75" s="373" t="s">
        <v>2406</v>
      </c>
      <c r="G75" s="14">
        <f>IF(D75="CUMPLE",1,IF(D75="NO CUMPLE CONDICIÓN",2,3))</f>
        <v>3</v>
      </c>
    </row>
    <row r="76" spans="1:7" ht="43.5" customHeight="1" thickBot="1">
      <c r="A76" s="293" t="s">
        <v>2105</v>
      </c>
      <c r="B76" s="380" t="s">
        <v>2409</v>
      </c>
      <c r="C76" s="381" t="s">
        <v>2410</v>
      </c>
      <c r="D76" s="210"/>
      <c r="E76" s="466"/>
      <c r="F76" s="374" t="s">
        <v>2411</v>
      </c>
    </row>
    <row r="77" spans="1:7">
      <c r="B77" s="14"/>
      <c r="F77" s="367"/>
    </row>
    <row r="78" spans="1:7">
      <c r="B78" s="14"/>
      <c r="F78" s="367"/>
    </row>
    <row r="79" spans="1:7" hidden="1">
      <c r="B79" s="14"/>
      <c r="C79" s="82" t="s">
        <v>1906</v>
      </c>
      <c r="D79" s="14">
        <f>COUNTIF(G3:G76,1)</f>
        <v>0</v>
      </c>
      <c r="F79" s="367"/>
    </row>
    <row r="80" spans="1:7" hidden="1">
      <c r="B80" s="14"/>
      <c r="C80" s="82" t="s">
        <v>1907</v>
      </c>
      <c r="D80" s="14">
        <f>COUNTIF(G3:G76,2)</f>
        <v>0</v>
      </c>
      <c r="F80" s="367"/>
    </row>
    <row r="81" spans="3:4" hidden="1">
      <c r="C81" s="82" t="s">
        <v>1908</v>
      </c>
      <c r="D81" s="14">
        <f>COUNTIF(G3:G76,3)</f>
        <v>13</v>
      </c>
    </row>
  </sheetData>
  <sheetProtection algorithmName="SHA-512" hashValue="S4/TNsDCW2fM9SQaYs6e0F9L2Za1wAq1Yy2W74QpEQLxqKNzSQc2bgwK+pKH/H74wX3DcuWu/vNhnADpmy4abw==" saltValue="A0P7tlmYmLGg09nTzkijVw==" spinCount="100000" sheet="1" objects="1" scenarios="1"/>
  <mergeCells count="1">
    <mergeCell ref="B1:E1"/>
  </mergeCells>
  <phoneticPr fontId="34" type="noConversion"/>
  <conditionalFormatting sqref="D3">
    <cfRule type="cellIs" dxfId="55" priority="23" operator="equal">
      <formula>"NO CUMPLE CONDICIÓN"</formula>
    </cfRule>
    <cfRule type="cellIs" dxfId="54" priority="24" operator="equal">
      <formula>"No Cumple"</formula>
    </cfRule>
  </conditionalFormatting>
  <conditionalFormatting sqref="D8">
    <cfRule type="cellIs" dxfId="53" priority="21" operator="equal">
      <formula>"NO CUMPLE CONDICIÓN"</formula>
    </cfRule>
    <cfRule type="cellIs" dxfId="52" priority="22" operator="equal">
      <formula>"No Cumple"</formula>
    </cfRule>
  </conditionalFormatting>
  <conditionalFormatting sqref="D17">
    <cfRule type="cellIs" dxfId="51" priority="19" operator="equal">
      <formula>"NO CUMPLE CONDICIÓN"</formula>
    </cfRule>
    <cfRule type="cellIs" dxfId="50" priority="20" operator="equal">
      <formula>"No Cumple"</formula>
    </cfRule>
  </conditionalFormatting>
  <conditionalFormatting sqref="D24">
    <cfRule type="cellIs" dxfId="49" priority="17" operator="equal">
      <formula>"NO CUMPLE CONDICIÓN"</formula>
    </cfRule>
    <cfRule type="cellIs" dxfId="48" priority="18" operator="equal">
      <formula>"No Cumple"</formula>
    </cfRule>
  </conditionalFormatting>
  <conditionalFormatting sqref="D30">
    <cfRule type="cellIs" dxfId="47" priority="15" operator="equal">
      <formula>"NO CUMPLE CONDICIÓN"</formula>
    </cfRule>
    <cfRule type="cellIs" dxfId="46" priority="16" operator="equal">
      <formula>"No Cumple"</formula>
    </cfRule>
  </conditionalFormatting>
  <conditionalFormatting sqref="D36">
    <cfRule type="cellIs" dxfId="45" priority="13" operator="equal">
      <formula>"NO CUMPLE CONDICIÓN"</formula>
    </cfRule>
    <cfRule type="cellIs" dxfId="44" priority="14" operator="equal">
      <formula>"No Cumple"</formula>
    </cfRule>
  </conditionalFormatting>
  <conditionalFormatting sqref="D42">
    <cfRule type="cellIs" dxfId="43" priority="11" operator="equal">
      <formula>"NO CUMPLE CONDICIÓN"</formula>
    </cfRule>
    <cfRule type="cellIs" dxfId="42" priority="12" operator="equal">
      <formula>"No Cumple"</formula>
    </cfRule>
  </conditionalFormatting>
  <conditionalFormatting sqref="D46:D47">
    <cfRule type="cellIs" dxfId="41" priority="9" operator="equal">
      <formula>"NO CUMPLE CONDICIÓN"</formula>
    </cfRule>
    <cfRule type="cellIs" dxfId="40" priority="10" operator="equal">
      <formula>"No Cumple"</formula>
    </cfRule>
  </conditionalFormatting>
  <conditionalFormatting sqref="D63">
    <cfRule type="cellIs" dxfId="39" priority="7" operator="equal">
      <formula>"NO CUMPLE CONDICIÓN"</formula>
    </cfRule>
    <cfRule type="cellIs" dxfId="38" priority="8" operator="equal">
      <formula>"No Cumple"</formula>
    </cfRule>
  </conditionalFormatting>
  <conditionalFormatting sqref="D69">
    <cfRule type="cellIs" dxfId="37" priority="5" operator="equal">
      <formula>"NO CUMPLE CONDICIÓN"</formula>
    </cfRule>
    <cfRule type="cellIs" dxfId="36" priority="6" operator="equal">
      <formula>"No Cumple"</formula>
    </cfRule>
  </conditionalFormatting>
  <conditionalFormatting sqref="D72">
    <cfRule type="cellIs" dxfId="35" priority="3" operator="equal">
      <formula>"NO CUMPLE CONDICIÓN"</formula>
    </cfRule>
    <cfRule type="cellIs" dxfId="34" priority="4" operator="equal">
      <formula>"No Cumple"</formula>
    </cfRule>
  </conditionalFormatting>
  <conditionalFormatting sqref="D75">
    <cfRule type="cellIs" dxfId="33" priority="1" operator="equal">
      <formula>"NO CUMPLE CONDICIÓN"</formula>
    </cfRule>
    <cfRule type="cellIs" dxfId="32" priority="2" operator="equal">
      <formula>"No Cumple"</formula>
    </cfRule>
  </conditionalFormatting>
  <dataValidations count="1">
    <dataValidation type="list" allowBlank="1" showInputMessage="1" showErrorMessage="1" sqref="D5:D7 D10:D16 D19:D23 D26:D29 D32:D35 D38:D41 D44:D45 D49:D62 D65:D68 D71 D73:D74 D76" xr:uid="{409F53B5-D011-4AFC-B01F-3581F7C0981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CENTRO DE ATENCIÓN ESPECIALIZADA - CAE&amp;RIN78.IVC
Versión 1
XX/02/2026
Clasificación de la Información
CLASIFICADAA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A3335-7253-4979-AA6C-4F038D65A3F1}">
  <sheetPr>
    <tabColor theme="5" tint="0.79998168889431442"/>
    <pageSetUpPr fitToPage="1"/>
  </sheetPr>
  <dimension ref="A1:R37"/>
  <sheetViews>
    <sheetView topLeftCell="A6" zoomScaleNormal="100" workbookViewId="0">
      <selection activeCell="D11" sqref="D11"/>
    </sheetView>
  </sheetViews>
  <sheetFormatPr baseColWidth="10" defaultColWidth="11.42578125" defaultRowHeight="15"/>
  <cols>
    <col min="1" max="1" width="5.85546875" customWidth="1"/>
    <col min="3" max="3" width="64.85546875" customWidth="1"/>
    <col min="4" max="4" width="18.140625" customWidth="1"/>
    <col min="5" max="5" width="75.28515625" customWidth="1"/>
    <col min="6" max="6" width="43.28515625" customWidth="1"/>
    <col min="7" max="7" width="0" hidden="1" customWidth="1"/>
  </cols>
  <sheetData>
    <row r="1" spans="1:18" s="33" customFormat="1" ht="21" customHeight="1" thickBot="1">
      <c r="A1" s="148"/>
      <c r="B1" s="614" t="s">
        <v>2412</v>
      </c>
      <c r="C1" s="615"/>
      <c r="D1" s="615"/>
      <c r="E1" s="616"/>
      <c r="F1" s="93"/>
      <c r="G1" s="30"/>
    </row>
    <row r="2" spans="1:18" s="142" customFormat="1" ht="63">
      <c r="B2" s="382" t="s">
        <v>2252</v>
      </c>
      <c r="C2" s="383" t="s">
        <v>2253</v>
      </c>
      <c r="D2" s="383" t="s">
        <v>2254</v>
      </c>
      <c r="E2" s="384" t="s">
        <v>2101</v>
      </c>
      <c r="F2" s="371" t="s">
        <v>2255</v>
      </c>
      <c r="H2" s="372"/>
      <c r="J2" s="372"/>
      <c r="L2" s="372"/>
      <c r="N2" s="372"/>
      <c r="P2" s="372"/>
      <c r="R2" s="372"/>
    </row>
    <row r="3" spans="1:18" s="284" customFormat="1" ht="47.25" customHeight="1">
      <c r="A3" s="385"/>
      <c r="B3" s="349" t="s">
        <v>2413</v>
      </c>
      <c r="C3" s="327" t="s">
        <v>2414</v>
      </c>
      <c r="D3" s="209" t="str">
        <f>IF(COUNTIF(D6:D14,"NO CUMPLE")&gt;0,"NO CUMPLE CONDICIÓN",IF(COUNTIF(D6:D14,"CUMPLE")=0,"NO APLICA","CUMPLE"))</f>
        <v>NO APLICA</v>
      </c>
      <c r="E3" s="442" t="str">
        <f>CONCATENATE(IF(D6="NO CUMPLE",CONCATENATE(E6," / "),""),IF(D7="NO CUMPLE",CONCATENATE(E7," / "),""),IF(D8="NO CUMPLE",CONCATENATE(E8," / "),""),IF(D10="NO CUMPLE",CONCATENATE(E10," / "),""),IF(D11="NO CUMPLE",CONCATENATE(E11," / "),""),IF(D12="NO CUMPLE",CONCATENATE(E12," / "),""),IF(D13="NO CUMPLE",CONCATENATE(E13," / "),""),IF(D14="NO CUMPLE",CONCATENATE(E14," / "),""))</f>
        <v/>
      </c>
      <c r="F3" s="337" t="s">
        <v>2415</v>
      </c>
      <c r="G3" s="14">
        <f>IF(D3="CUMPLE",1,IF(D3="NO CUMPLE CONDICIÓN",2,3))</f>
        <v>3</v>
      </c>
    </row>
    <row r="4" spans="1:18" s="284" customFormat="1" ht="47.25" customHeight="1">
      <c r="A4" s="385"/>
      <c r="B4" s="349" t="s">
        <v>2413</v>
      </c>
      <c r="C4" s="327" t="s">
        <v>2414</v>
      </c>
      <c r="D4" s="209" t="str">
        <f>IF(COUNTIF(D15:D22,"NO CUMPLE")&gt;0,"NO CUMPLE CONDICIÓN",IF(COUNTIF(D15:D22,"CUMPLE")=0,"NO APLICA","CUMPLE"))</f>
        <v>NO APLICA</v>
      </c>
      <c r="E4" s="442" t="str">
        <f>CONCATENATE(IF(D15="NO CUMPLE",CONCATENATE(E15," / "),""),IF(D16="NO CUMPLE",CONCATENATE(E16," / "),""),IF(D17="NO CUMPLE",CONCATENATE(E17," / "),""),IF(D18="NO CUMPLE",CONCATENATE(E18," / "),""),IF(D19="NO CUMPLE",CONCATENATE(E19," / "),""),IF(D20="NO CUMPLE",CONCATENATE(E20," / "),""),IF(D21="NO CUMPLE",CONCATENATE(E21," / "),""),IF(D22="NO CUMPLE",CONCATENATE(E22," / "),""))</f>
        <v/>
      </c>
      <c r="F4" s="337" t="s">
        <v>2415</v>
      </c>
      <c r="G4" s="14">
        <f>IF(D4="CUMPLE",1,IF(D4="NO CUMPLE CONDICIÓN",2,3))</f>
        <v>3</v>
      </c>
    </row>
    <row r="5" spans="1:18" s="284" customFormat="1" ht="47.25" customHeight="1">
      <c r="A5" s="385"/>
      <c r="B5" s="349" t="s">
        <v>2413</v>
      </c>
      <c r="C5" s="327" t="s">
        <v>2414</v>
      </c>
      <c r="D5" s="209" t="str">
        <f>IF(COUNTIF(D23:D32,"NO CUMPLE")&gt;0,"NO CUMPLE CONDICIÓN",IF(COUNTIF(D23:D32,"CUMPLE")=0,"NO APLICA","CUMPLE"))</f>
        <v>NO APLICA</v>
      </c>
      <c r="E5" s="442" t="str">
        <f>CONCATENATE(IF(D23="NO CUMPLE",CONCATENATE(E23," / "),""),IF(D24="NO CUMPLE",CONCATENATE(E24," / "),""),IF(D25="NO CUMPLE",CONCATENATE(E25," / "),""),IF(D26="NO CUMPLE",CONCATENATE(E26," / "),""),IF(D27="NO CUMPLE",CONCATENATE(E27," / "),""),IF(D28="NO CUMPLE",CONCATENATE(E28," / "),""),IF(D29="NO CUMPLE",CONCATENATE(E29," / "),""),IF(D30="NO CUMPLE",CONCATENATE(E30," / "),""),IF(D31="NO CUMPLE",CONCATENATE(E31," / "),""),IF(D32="NO CUMPLE",CONCATENATE(E32," / "),""))</f>
        <v/>
      </c>
      <c r="F5" s="337" t="s">
        <v>2415</v>
      </c>
      <c r="G5" s="14">
        <f>IF(D5="CUMPLE",1,IF(D5="NO CUMPLE CONDICIÓN",2,3))</f>
        <v>3</v>
      </c>
    </row>
    <row r="6" spans="1:18" s="284" customFormat="1" ht="75">
      <c r="A6" s="293" t="s">
        <v>2105</v>
      </c>
      <c r="B6" s="345" t="s">
        <v>2416</v>
      </c>
      <c r="C6" s="386" t="s">
        <v>2417</v>
      </c>
      <c r="D6" s="103"/>
      <c r="E6" s="467"/>
      <c r="F6" s="387" t="s">
        <v>2415</v>
      </c>
    </row>
    <row r="7" spans="1:18" s="391" customFormat="1" ht="54">
      <c r="A7" s="388" t="s">
        <v>2418</v>
      </c>
      <c r="B7" s="345" t="s">
        <v>2419</v>
      </c>
      <c r="C7" s="333" t="s">
        <v>2420</v>
      </c>
      <c r="D7" s="103"/>
      <c r="E7" s="468"/>
      <c r="F7" s="387" t="s">
        <v>2415</v>
      </c>
      <c r="G7" s="389"/>
      <c r="H7" s="390"/>
    </row>
    <row r="8" spans="1:18" s="391" customFormat="1" ht="75">
      <c r="A8" s="388" t="s">
        <v>2418</v>
      </c>
      <c r="B8" s="345" t="s">
        <v>2421</v>
      </c>
      <c r="C8" s="333" t="s">
        <v>2422</v>
      </c>
      <c r="D8" s="103"/>
      <c r="E8" s="468"/>
      <c r="F8" s="387" t="s">
        <v>2415</v>
      </c>
      <c r="G8" s="389"/>
      <c r="H8" s="390"/>
    </row>
    <row r="9" spans="1:18" s="284" customFormat="1" ht="45">
      <c r="A9" s="305"/>
      <c r="B9" s="392"/>
      <c r="C9" s="330" t="s">
        <v>2423</v>
      </c>
      <c r="D9" s="393"/>
      <c r="E9" s="459"/>
      <c r="F9" s="394" t="s">
        <v>2118</v>
      </c>
    </row>
    <row r="10" spans="1:18" s="284" customFormat="1" ht="63">
      <c r="A10" s="293" t="s">
        <v>2105</v>
      </c>
      <c r="B10" s="345" t="s">
        <v>2424</v>
      </c>
      <c r="C10" s="324" t="s">
        <v>2425</v>
      </c>
      <c r="D10" s="103"/>
      <c r="E10" s="467"/>
      <c r="F10" s="334" t="s">
        <v>2426</v>
      </c>
    </row>
    <row r="11" spans="1:18" s="284" customFormat="1" ht="63">
      <c r="A11" s="293" t="s">
        <v>2105</v>
      </c>
      <c r="B11" s="345" t="s">
        <v>2427</v>
      </c>
      <c r="C11" s="224" t="s">
        <v>2428</v>
      </c>
      <c r="D11" s="103"/>
      <c r="E11" s="467"/>
      <c r="F11" s="334" t="s">
        <v>2426</v>
      </c>
    </row>
    <row r="12" spans="1:18" s="284" customFormat="1" ht="63">
      <c r="A12" s="293" t="s">
        <v>2105</v>
      </c>
      <c r="B12" s="345" t="s">
        <v>2429</v>
      </c>
      <c r="C12" s="224" t="s">
        <v>2430</v>
      </c>
      <c r="D12" s="103"/>
      <c r="E12" s="467"/>
      <c r="F12" s="323" t="s">
        <v>2426</v>
      </c>
    </row>
    <row r="13" spans="1:18" s="284" customFormat="1" ht="63">
      <c r="A13" s="293" t="s">
        <v>2105</v>
      </c>
      <c r="B13" s="345" t="s">
        <v>2431</v>
      </c>
      <c r="C13" s="324" t="s">
        <v>2432</v>
      </c>
      <c r="D13" s="103"/>
      <c r="E13" s="467"/>
      <c r="F13" s="323" t="s">
        <v>2426</v>
      </c>
    </row>
    <row r="14" spans="1:18" s="284" customFormat="1" ht="63">
      <c r="A14" s="293" t="s">
        <v>2105</v>
      </c>
      <c r="B14" s="345" t="s">
        <v>2433</v>
      </c>
      <c r="C14" s="324" t="s">
        <v>2434</v>
      </c>
      <c r="D14" s="103"/>
      <c r="E14" s="467"/>
      <c r="F14" s="323" t="s">
        <v>2426</v>
      </c>
    </row>
    <row r="15" spans="1:18" s="284" customFormat="1" ht="63">
      <c r="A15" s="395" t="s">
        <v>1913</v>
      </c>
      <c r="B15" s="345" t="s">
        <v>2435</v>
      </c>
      <c r="C15" s="324" t="s">
        <v>2436</v>
      </c>
      <c r="D15" s="103"/>
      <c r="E15" s="467"/>
      <c r="F15" s="323" t="s">
        <v>2426</v>
      </c>
    </row>
    <row r="16" spans="1:18" s="284" customFormat="1" ht="60">
      <c r="A16" s="395" t="s">
        <v>1913</v>
      </c>
      <c r="B16" s="345" t="s">
        <v>2437</v>
      </c>
      <c r="C16" s="324" t="s">
        <v>2438</v>
      </c>
      <c r="D16" s="103"/>
      <c r="E16" s="467"/>
      <c r="F16" s="323" t="s">
        <v>2439</v>
      </c>
    </row>
    <row r="17" spans="1:6" s="284" customFormat="1" ht="54">
      <c r="A17" s="395" t="s">
        <v>1913</v>
      </c>
      <c r="B17" s="345" t="s">
        <v>2440</v>
      </c>
      <c r="C17" s="324" t="s">
        <v>2441</v>
      </c>
      <c r="D17" s="103"/>
      <c r="E17" s="467"/>
      <c r="F17" s="323" t="s">
        <v>2442</v>
      </c>
    </row>
    <row r="18" spans="1:6" s="284" customFormat="1" ht="54">
      <c r="A18" s="395" t="s">
        <v>1913</v>
      </c>
      <c r="B18" s="345" t="s">
        <v>2443</v>
      </c>
      <c r="C18" s="324" t="s">
        <v>2444</v>
      </c>
      <c r="D18" s="103"/>
      <c r="E18" s="467"/>
      <c r="F18" s="323" t="s">
        <v>2442</v>
      </c>
    </row>
    <row r="19" spans="1:6" s="284" customFormat="1" ht="54">
      <c r="A19" s="395" t="s">
        <v>1913</v>
      </c>
      <c r="B19" s="345" t="s">
        <v>2445</v>
      </c>
      <c r="C19" s="324" t="s">
        <v>2446</v>
      </c>
      <c r="D19" s="103"/>
      <c r="E19" s="467"/>
      <c r="F19" s="323" t="s">
        <v>2442</v>
      </c>
    </row>
    <row r="20" spans="1:6" s="284" customFormat="1" ht="54">
      <c r="A20" s="293" t="s">
        <v>2105</v>
      </c>
      <c r="B20" s="345" t="s">
        <v>2447</v>
      </c>
      <c r="C20" s="324" t="s">
        <v>2448</v>
      </c>
      <c r="D20" s="103"/>
      <c r="E20" s="467"/>
      <c r="F20" s="323" t="s">
        <v>2442</v>
      </c>
    </row>
    <row r="21" spans="1:6" s="284" customFormat="1" ht="63">
      <c r="A21" s="396" t="s">
        <v>1687</v>
      </c>
      <c r="B21" s="345" t="s">
        <v>2449</v>
      </c>
      <c r="C21" s="386" t="s">
        <v>2450</v>
      </c>
      <c r="D21" s="103"/>
      <c r="E21" s="467"/>
      <c r="F21" s="323" t="s">
        <v>2426</v>
      </c>
    </row>
    <row r="22" spans="1:6" s="284" customFormat="1" ht="63">
      <c r="A22" s="293" t="s">
        <v>2105</v>
      </c>
      <c r="B22" s="345" t="s">
        <v>2451</v>
      </c>
      <c r="C22" s="324" t="s">
        <v>2452</v>
      </c>
      <c r="D22" s="103"/>
      <c r="E22" s="467"/>
      <c r="F22" s="323" t="s">
        <v>2426</v>
      </c>
    </row>
    <row r="23" spans="1:6" s="284" customFormat="1" ht="63">
      <c r="A23" s="293" t="s">
        <v>2105</v>
      </c>
      <c r="B23" s="345" t="s">
        <v>2453</v>
      </c>
      <c r="C23" s="324" t="s">
        <v>2454</v>
      </c>
      <c r="D23" s="103"/>
      <c r="E23" s="467"/>
      <c r="F23" s="323" t="s">
        <v>2426</v>
      </c>
    </row>
    <row r="24" spans="1:6" s="284" customFormat="1" ht="63">
      <c r="A24" s="293" t="s">
        <v>2105</v>
      </c>
      <c r="B24" s="345" t="s">
        <v>2455</v>
      </c>
      <c r="C24" s="324" t="s">
        <v>2456</v>
      </c>
      <c r="D24" s="103"/>
      <c r="E24" s="467"/>
      <c r="F24" s="323" t="s">
        <v>2426</v>
      </c>
    </row>
    <row r="25" spans="1:6" s="284" customFormat="1" ht="63">
      <c r="A25" s="293" t="s">
        <v>2105</v>
      </c>
      <c r="B25" s="345" t="s">
        <v>2457</v>
      </c>
      <c r="C25" s="324" t="s">
        <v>2458</v>
      </c>
      <c r="D25" s="103"/>
      <c r="E25" s="467"/>
      <c r="F25" s="323" t="s">
        <v>2426</v>
      </c>
    </row>
    <row r="26" spans="1:6" s="284" customFormat="1" ht="63">
      <c r="A26" s="293" t="s">
        <v>2105</v>
      </c>
      <c r="B26" s="345" t="s">
        <v>2459</v>
      </c>
      <c r="C26" s="386" t="s">
        <v>2460</v>
      </c>
      <c r="D26" s="103"/>
      <c r="E26" s="467"/>
      <c r="F26" s="323" t="s">
        <v>2426</v>
      </c>
    </row>
    <row r="27" spans="1:6" s="284" customFormat="1" ht="75">
      <c r="A27" s="293" t="s">
        <v>2105</v>
      </c>
      <c r="B27" s="345" t="s">
        <v>2461</v>
      </c>
      <c r="C27" s="324" t="s">
        <v>2462</v>
      </c>
      <c r="D27" s="103"/>
      <c r="E27" s="467"/>
      <c r="F27" s="323" t="s">
        <v>2426</v>
      </c>
    </row>
    <row r="28" spans="1:6" s="284" customFormat="1" ht="63">
      <c r="A28" s="293" t="s">
        <v>2105</v>
      </c>
      <c r="B28" s="345" t="s">
        <v>2463</v>
      </c>
      <c r="C28" s="324" t="s">
        <v>2464</v>
      </c>
      <c r="D28" s="103"/>
      <c r="E28" s="467"/>
      <c r="F28" s="323" t="s">
        <v>2426</v>
      </c>
    </row>
    <row r="29" spans="1:6" s="284" customFormat="1" ht="75">
      <c r="A29" s="293" t="s">
        <v>2105</v>
      </c>
      <c r="B29" s="345" t="s">
        <v>2465</v>
      </c>
      <c r="C29" s="324" t="s">
        <v>2466</v>
      </c>
      <c r="D29" s="103"/>
      <c r="E29" s="467"/>
      <c r="F29" s="323" t="s">
        <v>2426</v>
      </c>
    </row>
    <row r="30" spans="1:6" s="284" customFormat="1" ht="63">
      <c r="A30" s="293" t="s">
        <v>2105</v>
      </c>
      <c r="B30" s="345" t="s">
        <v>2467</v>
      </c>
      <c r="C30" s="324" t="s">
        <v>2468</v>
      </c>
      <c r="D30" s="103"/>
      <c r="E30" s="467"/>
      <c r="F30" s="323" t="s">
        <v>2426</v>
      </c>
    </row>
    <row r="31" spans="1:6" s="284" customFormat="1" ht="63">
      <c r="A31" s="293" t="s">
        <v>2105</v>
      </c>
      <c r="B31" s="345" t="s">
        <v>2469</v>
      </c>
      <c r="C31" s="324" t="s">
        <v>2470</v>
      </c>
      <c r="D31" s="103"/>
      <c r="E31" s="467"/>
      <c r="F31" s="397" t="s">
        <v>2426</v>
      </c>
    </row>
    <row r="32" spans="1:6" ht="47.45" customHeight="1" thickBot="1">
      <c r="A32" s="398" t="s">
        <v>1687</v>
      </c>
      <c r="B32" s="399" t="s">
        <v>2471</v>
      </c>
      <c r="C32" s="400" t="s">
        <v>2472</v>
      </c>
      <c r="D32" s="210"/>
      <c r="E32" s="469"/>
      <c r="F32" s="397" t="s">
        <v>2426</v>
      </c>
    </row>
    <row r="33" spans="2:6">
      <c r="B33" s="14"/>
      <c r="F33" s="367"/>
    </row>
    <row r="35" spans="2:6" hidden="1">
      <c r="C35" s="82" t="s">
        <v>1906</v>
      </c>
      <c r="D35" s="14">
        <f>COUNTIF(G3:G32,1)</f>
        <v>0</v>
      </c>
    </row>
    <row r="36" spans="2:6" hidden="1">
      <c r="C36" s="82" t="s">
        <v>1907</v>
      </c>
      <c r="D36" s="14">
        <f>COUNTIF(G3:G32,2)</f>
        <v>0</v>
      </c>
    </row>
    <row r="37" spans="2:6" hidden="1">
      <c r="C37" s="82" t="s">
        <v>1908</v>
      </c>
      <c r="D37" s="14">
        <f>COUNTIF(G3:G32,3)</f>
        <v>3</v>
      </c>
    </row>
  </sheetData>
  <sheetProtection algorithmName="SHA-512" hashValue="TQn6oPEOBVKK1m33LnfeNVOBupdbWo20nRN+5W4iMrTPOvYwvhea/FycVYtNH5p/llQCBVkxAQ1P8K1Ll8GPEQ==" saltValue="bLrJGYV/grr3RCIaafU70A==" spinCount="100000" sheet="1" objects="1" scenarios="1"/>
  <mergeCells count="1">
    <mergeCell ref="B1:E1"/>
  </mergeCells>
  <phoneticPr fontId="34" type="noConversion"/>
  <conditionalFormatting sqref="D3:D5">
    <cfRule type="cellIs" dxfId="31" priority="1" operator="equal">
      <formula>"NO CUMPLE CONDICIÓN"</formula>
    </cfRule>
    <cfRule type="cellIs" dxfId="30" priority="2" operator="equal">
      <formula>"No Cumple"</formula>
    </cfRule>
  </conditionalFormatting>
  <dataValidations count="2">
    <dataValidation type="list" allowBlank="1" showInputMessage="1" showErrorMessage="1" sqref="D6:D7 D10:D32" xr:uid="{FA350D54-7528-405E-8681-1F72534A5231}">
      <formula1>"CUMPLE,NO CUMPLE"</formula1>
    </dataValidation>
    <dataValidation type="list" allowBlank="1" showInputMessage="1" showErrorMessage="1" sqref="D8" xr:uid="{CCD85609-1527-4EE8-8A5A-71A3A960DE89}">
      <formula1>"CUMPLE,NO CUMPLE,NO APLICA"</formula1>
    </dataValidation>
  </dataValidations>
  <printOptions horizontalCentered="1"/>
  <pageMargins left="0.31496062992125984" right="0.31496062992125984" top="1.3385826771653544" bottom="0.74803149606299213" header="0.31496062992125984" footer="0.31496062992125984"/>
  <pageSetup scale="77"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EA9-70AA-4FF2-B679-48EC2B7AACE9}">
  <sheetPr>
    <tabColor theme="6" tint="0.59999389629810485"/>
    <pageSetUpPr fitToPage="1"/>
  </sheetPr>
  <dimension ref="A1:J25"/>
  <sheetViews>
    <sheetView zoomScaleNormal="100" workbookViewId="0">
      <selection activeCell="C6" sqref="C6"/>
    </sheetView>
  </sheetViews>
  <sheetFormatPr baseColWidth="10" defaultColWidth="11.42578125" defaultRowHeight="15"/>
  <cols>
    <col min="1" max="1" width="6.85546875" style="149" customWidth="1"/>
    <col min="2" max="2" width="7.42578125" style="14" customWidth="1"/>
    <col min="3" max="3" width="81.7109375" style="29" customWidth="1"/>
    <col min="4" max="4" width="19.85546875" customWidth="1"/>
    <col min="5" max="5" width="72.140625" customWidth="1"/>
    <col min="6" max="6" width="38" style="29" customWidth="1"/>
    <col min="7" max="7" width="11.42578125" hidden="1" customWidth="1"/>
  </cols>
  <sheetData>
    <row r="1" spans="1:10" s="33" customFormat="1" ht="21" customHeight="1" thickBot="1">
      <c r="A1" s="148"/>
      <c r="B1" s="614" t="s">
        <v>2473</v>
      </c>
      <c r="C1" s="615"/>
      <c r="D1" s="615"/>
      <c r="E1" s="616"/>
      <c r="F1" s="93"/>
      <c r="G1" s="30"/>
    </row>
    <row r="2" spans="1:10" s="32" customFormat="1" ht="74.25" customHeight="1" thickBot="1">
      <c r="A2" s="92" t="s">
        <v>1678</v>
      </c>
      <c r="B2" s="64" t="s">
        <v>1679</v>
      </c>
      <c r="C2" s="67" t="s">
        <v>1680</v>
      </c>
      <c r="D2" s="65" t="s">
        <v>1681</v>
      </c>
      <c r="E2" s="66" t="s">
        <v>1682</v>
      </c>
      <c r="F2" s="237" t="s">
        <v>1683</v>
      </c>
    </row>
    <row r="3" spans="1:10" ht="66.75" customHeight="1">
      <c r="B3" s="42" t="s">
        <v>2474</v>
      </c>
      <c r="C3" s="140" t="s">
        <v>2475</v>
      </c>
      <c r="D3" s="244" t="str">
        <f>IF(COUNTIF(D4:D4,"NO CUMPLE")&gt;0,"NO CUMPLE CONDICIÓN",IF(COUNTIF(D4:D4,"CUMPLE")=0,"NO APLICA","CUMPLE"))</f>
        <v>NO APLICA</v>
      </c>
      <c r="E3" s="245" t="str">
        <f>CONCATENATE(IF(D4="NO CUMPLE",CONCATENATE(E4," / "),""))</f>
        <v/>
      </c>
      <c r="F3" s="401" t="s">
        <v>2476</v>
      </c>
      <c r="G3" s="14">
        <f>IF(D3="CUMPLE",1,IF(D3="NO CUMPLE CONDICIÓN",2,3))</f>
        <v>3</v>
      </c>
      <c r="J3" s="32"/>
    </row>
    <row r="4" spans="1:10" ht="43.5">
      <c r="A4" s="150" t="s">
        <v>2418</v>
      </c>
      <c r="B4" s="43" t="s">
        <v>2477</v>
      </c>
      <c r="C4" s="47" t="s">
        <v>2478</v>
      </c>
      <c r="D4" s="101"/>
      <c r="E4" s="99"/>
      <c r="F4" s="402" t="s">
        <v>2476</v>
      </c>
      <c r="G4" s="14"/>
      <c r="J4" s="32"/>
    </row>
    <row r="5" spans="1:10" ht="90">
      <c r="B5" s="45" t="s">
        <v>2479</v>
      </c>
      <c r="C5" s="81" t="s">
        <v>2480</v>
      </c>
      <c r="D5" s="244" t="str">
        <f>IF(COUNTIF(D6:D8,"NO CUMPLE")&gt;0,"NO CUMPLE CONDICIÓN",IF(COUNTIF(D6:D8,"CUMPLE")=0,"NO APLICA","CUMPLE"))</f>
        <v>NO APLICA</v>
      </c>
      <c r="E5" s="245" t="str">
        <f>CONCATENATE(IF(D6="NO CUMPLE",CONCATENATE(E6," / "),""),IF(D7="NO CUMPLE",CONCATENATE(E7," / "),""),IF(D8="NO CUMPLE",CONCATENATE(E8," / "),""))</f>
        <v/>
      </c>
      <c r="F5" s="401" t="s">
        <v>2481</v>
      </c>
      <c r="G5" s="14">
        <f t="shared" ref="G5:G17" si="0">IF(D5="CUMPLE",1,IF(D5="NO CUMPLE CONDICIÓN",2,3))</f>
        <v>3</v>
      </c>
      <c r="J5" s="32"/>
    </row>
    <row r="6" spans="1:10" ht="36">
      <c r="A6" s="150" t="s">
        <v>2418</v>
      </c>
      <c r="B6" s="43" t="s">
        <v>2482</v>
      </c>
      <c r="C6" s="255" t="s">
        <v>2483</v>
      </c>
      <c r="D6" s="101"/>
      <c r="E6" s="99"/>
      <c r="F6" s="402" t="s">
        <v>2484</v>
      </c>
      <c r="G6" s="14"/>
      <c r="J6" s="32"/>
    </row>
    <row r="7" spans="1:10" ht="79.5" customHeight="1">
      <c r="A7" s="150" t="s">
        <v>2418</v>
      </c>
      <c r="B7" s="43" t="s">
        <v>2485</v>
      </c>
      <c r="C7" s="255" t="s">
        <v>2486</v>
      </c>
      <c r="D7" s="101"/>
      <c r="E7" s="99"/>
      <c r="F7" s="402" t="s">
        <v>2487</v>
      </c>
      <c r="G7" s="14"/>
      <c r="J7" s="32"/>
    </row>
    <row r="8" spans="1:10" ht="99.75">
      <c r="A8" s="150" t="s">
        <v>2418</v>
      </c>
      <c r="B8" s="43" t="s">
        <v>2488</v>
      </c>
      <c r="C8" s="255" t="s">
        <v>2489</v>
      </c>
      <c r="D8" s="101"/>
      <c r="E8" s="99"/>
      <c r="F8" s="402" t="s">
        <v>2490</v>
      </c>
      <c r="G8" s="14"/>
      <c r="J8" s="32"/>
    </row>
    <row r="9" spans="1:10" ht="33" customHeight="1">
      <c r="B9" s="45" t="s">
        <v>2491</v>
      </c>
      <c r="C9" s="81" t="s">
        <v>2492</v>
      </c>
      <c r="D9" s="244" t="str">
        <f>IF(COUNTIF(D10:D13,"NO CUMPLE")&gt;0,"NO CUMPLE CONDICIÓN",IF(COUNTIF(D10:D13,"CUMPLE")=0,"NO APLICA","CUMPLE"))</f>
        <v>NO APLICA</v>
      </c>
      <c r="E9" s="245" t="str">
        <f>CONCATENATE(IF(D10="NO CUMPLE",CONCATENATE(E10," / "),""),IF(D11="NO CUMPLE",CONCATENATE(E11," / "),""),IF(D12="NO CUMPLE",CONCATENATE(E12," / "),""),IF(D13="NO CUMPLE",CONCATENATE(E13," / "),""))</f>
        <v/>
      </c>
      <c r="F9" s="401" t="s">
        <v>2493</v>
      </c>
      <c r="G9" s="14">
        <f t="shared" si="0"/>
        <v>3</v>
      </c>
      <c r="J9" s="32"/>
    </row>
    <row r="10" spans="1:10" ht="27.75" customHeight="1">
      <c r="A10" s="150" t="s">
        <v>2418</v>
      </c>
      <c r="B10" s="43" t="s">
        <v>2494</v>
      </c>
      <c r="C10" s="47" t="s">
        <v>2495</v>
      </c>
      <c r="D10" s="101"/>
      <c r="E10" s="99"/>
      <c r="F10" s="402" t="s">
        <v>2493</v>
      </c>
      <c r="G10" s="14"/>
      <c r="J10" s="32"/>
    </row>
    <row r="11" spans="1:10" ht="231">
      <c r="A11" s="150" t="s">
        <v>2418</v>
      </c>
      <c r="B11" s="43" t="s">
        <v>2496</v>
      </c>
      <c r="C11" s="403" t="s">
        <v>2497</v>
      </c>
      <c r="D11" s="101"/>
      <c r="E11" s="99"/>
      <c r="F11" s="402" t="s">
        <v>2498</v>
      </c>
      <c r="G11" s="14"/>
      <c r="J11" s="32"/>
    </row>
    <row r="12" spans="1:10" ht="81">
      <c r="A12" s="151" t="s">
        <v>2418</v>
      </c>
      <c r="B12" s="43" t="s">
        <v>2499</v>
      </c>
      <c r="C12" s="47" t="s">
        <v>2500</v>
      </c>
      <c r="D12" s="101"/>
      <c r="E12" s="99"/>
      <c r="F12" s="402" t="s">
        <v>2501</v>
      </c>
      <c r="G12" s="14"/>
      <c r="J12" s="32"/>
    </row>
    <row r="13" spans="1:10" ht="54">
      <c r="A13" s="151"/>
      <c r="B13" s="43" t="s">
        <v>2502</v>
      </c>
      <c r="C13" s="47" t="s">
        <v>2503</v>
      </c>
      <c r="D13" s="101"/>
      <c r="E13" s="99"/>
      <c r="F13" s="402" t="s">
        <v>2504</v>
      </c>
      <c r="G13" s="14"/>
      <c r="J13" s="32"/>
    </row>
    <row r="14" spans="1:10" ht="42.75">
      <c r="A14" s="404"/>
      <c r="B14" s="45" t="s">
        <v>2505</v>
      </c>
      <c r="C14" s="81" t="s">
        <v>2506</v>
      </c>
      <c r="D14" s="244" t="str">
        <f>IF(COUNTIF(D15:D16,"NO CUMPLE")&gt;0,"NO CUMPLE CONDICIÓN",IF(COUNTIF(D15:D16,"CUMPLE")=0,"NO APLICA","CUMPLE"))</f>
        <v>NO APLICA</v>
      </c>
      <c r="E14" s="245" t="str">
        <f>CONCATENATE(IF(D15="NO CUMPLE",CONCATENATE(E15," / "),""),IF(D16="NO CUMPLE",CONCATENATE(E16," / "),""))</f>
        <v/>
      </c>
      <c r="F14" s="401" t="s">
        <v>2507</v>
      </c>
      <c r="G14" s="14">
        <f>IF(D14="CUMPLE",1,IF(D14="NO CUMPLE CONDICIÓN",2,3))</f>
        <v>3</v>
      </c>
      <c r="J14" s="32"/>
    </row>
    <row r="15" spans="1:10" ht="176.25">
      <c r="A15" s="150" t="s">
        <v>2418</v>
      </c>
      <c r="B15" s="376" t="s">
        <v>2508</v>
      </c>
      <c r="C15" s="44" t="s">
        <v>2509</v>
      </c>
      <c r="D15" s="101"/>
      <c r="E15" s="405"/>
      <c r="F15" s="402" t="s">
        <v>2507</v>
      </c>
      <c r="G15" s="14"/>
      <c r="J15" s="32"/>
    </row>
    <row r="16" spans="1:10" ht="102">
      <c r="A16" s="150" t="s">
        <v>2418</v>
      </c>
      <c r="B16" s="376" t="s">
        <v>2510</v>
      </c>
      <c r="C16" s="44" t="s">
        <v>2511</v>
      </c>
      <c r="D16" s="101"/>
      <c r="E16" s="405"/>
      <c r="F16" s="402" t="s">
        <v>2507</v>
      </c>
      <c r="G16" s="14"/>
      <c r="J16" s="32"/>
    </row>
    <row r="17" spans="1:10" ht="39.75" customHeight="1">
      <c r="B17" s="45" t="s">
        <v>2512</v>
      </c>
      <c r="C17" s="81" t="s">
        <v>2513</v>
      </c>
      <c r="D17" s="244" t="str">
        <f>IF(COUNTIF(D18:D20,"NO CUMPLE")&gt;0,"NO CUMPLE CONDICIÓN",IF(COUNTIF(D18:D20,"CUMPLE")=0,"NO APLICA","CUMPLE"))</f>
        <v>NO APLICA</v>
      </c>
      <c r="E17" s="245" t="str">
        <f>CONCATENATE(IF(D18="NO CUMPLE",CONCATENATE(E18," / "),""),IF(D19="NO CUMPLE",CONCATENATE(E19," / "),""),IF(D20="NO CUMPLE",CONCATENATE(E20," / "),""))</f>
        <v/>
      </c>
      <c r="F17" s="401" t="s">
        <v>2514</v>
      </c>
      <c r="G17" s="14">
        <f t="shared" si="0"/>
        <v>3</v>
      </c>
      <c r="J17" s="32"/>
    </row>
    <row r="18" spans="1:10" ht="81">
      <c r="A18" s="150" t="s">
        <v>2418</v>
      </c>
      <c r="B18" s="43" t="s">
        <v>2515</v>
      </c>
      <c r="C18" s="47" t="s">
        <v>2516</v>
      </c>
      <c r="D18" s="101"/>
      <c r="E18" s="99"/>
      <c r="F18" s="402" t="s">
        <v>2514</v>
      </c>
      <c r="G18" s="14"/>
      <c r="J18" s="32"/>
    </row>
    <row r="19" spans="1:10" ht="81">
      <c r="A19" s="150" t="s">
        <v>2418</v>
      </c>
      <c r="B19" s="43" t="s">
        <v>2517</v>
      </c>
      <c r="C19" s="47" t="s">
        <v>2518</v>
      </c>
      <c r="D19" s="101"/>
      <c r="E19" s="99"/>
      <c r="F19" s="402" t="s">
        <v>2514</v>
      </c>
      <c r="G19" s="14"/>
      <c r="J19" s="32"/>
    </row>
    <row r="20" spans="1:10" ht="66" customHeight="1" thickBot="1">
      <c r="A20" s="150" t="s">
        <v>2418</v>
      </c>
      <c r="B20" s="48" t="s">
        <v>2519</v>
      </c>
      <c r="C20" s="80" t="s">
        <v>2520</v>
      </c>
      <c r="D20" s="102"/>
      <c r="E20" s="100"/>
      <c r="F20" s="402" t="s">
        <v>2521</v>
      </c>
      <c r="J20" s="32"/>
    </row>
    <row r="23" spans="1:10" hidden="1">
      <c r="C23" s="82" t="s">
        <v>1906</v>
      </c>
      <c r="D23" s="14">
        <f>COUNTIF(G3:G20,1)</f>
        <v>0</v>
      </c>
    </row>
    <row r="24" spans="1:10" hidden="1">
      <c r="C24" s="82" t="s">
        <v>1907</v>
      </c>
      <c r="D24" s="14">
        <f>COUNTIF(G3:G20,2)</f>
        <v>0</v>
      </c>
    </row>
    <row r="25" spans="1:10" hidden="1">
      <c r="C25" s="82" t="s">
        <v>1908</v>
      </c>
      <c r="D25" s="14">
        <f>COUNTIF(G3:G20,3)</f>
        <v>5</v>
      </c>
    </row>
  </sheetData>
  <sheetProtection algorithmName="SHA-512" hashValue="HrEUQjAYhgWbH03X2HbUukaWK+SjBq2JtAF5N4dY+Y0AkwwKS8zwUf8ObTjYMrDLweLACZHQTk9pfCK3yRfzTA==" saltValue="wAdzM2RyY8FFXGr8OxbF8w==" spinCount="100000" sheet="1" formatRows="0" autoFilter="0"/>
  <mergeCells count="1">
    <mergeCell ref="B1:E1"/>
  </mergeCells>
  <conditionalFormatting sqref="D3">
    <cfRule type="cellIs" dxfId="29" priority="9" operator="equal">
      <formula>"NO CUMPLE CONDICIÓN"</formula>
    </cfRule>
    <cfRule type="cellIs" dxfId="28" priority="10" operator="equal">
      <formula>"No Cumple"</formula>
    </cfRule>
  </conditionalFormatting>
  <conditionalFormatting sqref="D5">
    <cfRule type="cellIs" dxfId="27" priority="7" operator="equal">
      <formula>"NO CUMPLE CONDICIÓN"</formula>
    </cfRule>
    <cfRule type="cellIs" dxfId="26" priority="8" operator="equal">
      <formula>"No Cumple"</formula>
    </cfRule>
  </conditionalFormatting>
  <conditionalFormatting sqref="D9">
    <cfRule type="cellIs" dxfId="25" priority="5" operator="equal">
      <formula>"NO CUMPLE CONDICIÓN"</formula>
    </cfRule>
    <cfRule type="cellIs" dxfId="24" priority="6" operator="equal">
      <formula>"No Cumple"</formula>
    </cfRule>
  </conditionalFormatting>
  <conditionalFormatting sqref="D14">
    <cfRule type="cellIs" dxfId="23" priority="3" operator="equal">
      <formula>"NO CUMPLE CONDICIÓN"</formula>
    </cfRule>
    <cfRule type="cellIs" dxfId="22" priority="4" operator="equal">
      <formula>"No Cumple"</formula>
    </cfRule>
  </conditionalFormatting>
  <conditionalFormatting sqref="D17">
    <cfRule type="cellIs" dxfId="21" priority="1" operator="equal">
      <formula>"NO CUMPLE CONDICIÓN"</formula>
    </cfRule>
    <cfRule type="cellIs" dxfId="20" priority="2" operator="equal">
      <formula>"No Cumple"</formula>
    </cfRule>
  </conditionalFormatting>
  <dataValidations count="1">
    <dataValidation type="list" allowBlank="1" showInputMessage="1" showErrorMessage="1" sqref="D4 D6:D8 D10:D13 D15:D16 D18:D20" xr:uid="{84FBCF58-45F1-4CE6-B693-AE6AC4C2909B}">
      <formula1>"CUMPLE,NO CUMPLE"</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17734-F2DD-42D2-8AFD-D17684BB1235}">
  <sheetPr>
    <tabColor theme="6" tint="0.59999389629810485"/>
    <pageSetUpPr fitToPage="1"/>
  </sheetPr>
  <dimension ref="A1:J20"/>
  <sheetViews>
    <sheetView zoomScaleNormal="100" workbookViewId="0">
      <selection activeCell="E7" sqref="E4:E7"/>
    </sheetView>
  </sheetViews>
  <sheetFormatPr baseColWidth="10" defaultColWidth="11.42578125" defaultRowHeight="15"/>
  <cols>
    <col min="1" max="1" width="7.140625" style="149" customWidth="1"/>
    <col min="2" max="2" width="6.42578125" style="14" customWidth="1"/>
    <col min="3" max="3" width="71.140625" style="29" customWidth="1"/>
    <col min="4" max="4" width="17" customWidth="1"/>
    <col min="5" max="5" width="75.28515625" customWidth="1"/>
    <col min="6" max="6" width="39.42578125" style="29" customWidth="1"/>
    <col min="7" max="7" width="11.42578125" hidden="1" customWidth="1"/>
  </cols>
  <sheetData>
    <row r="1" spans="1:10" s="33" customFormat="1" ht="21" customHeight="1" thickBot="1">
      <c r="A1" s="148"/>
      <c r="B1" s="614" t="s">
        <v>2522</v>
      </c>
      <c r="C1" s="614"/>
      <c r="D1" s="614"/>
      <c r="E1" s="617"/>
      <c r="F1" s="93"/>
      <c r="G1" s="30"/>
    </row>
    <row r="2" spans="1:10" s="32" customFormat="1" ht="74.25" customHeight="1" thickBot="1">
      <c r="A2" s="88" t="s">
        <v>1678</v>
      </c>
      <c r="B2" s="146" t="s">
        <v>1679</v>
      </c>
      <c r="C2" s="406" t="s">
        <v>1680</v>
      </c>
      <c r="D2" s="147" t="s">
        <v>1681</v>
      </c>
      <c r="E2" s="51" t="s">
        <v>1682</v>
      </c>
      <c r="F2" s="407" t="s">
        <v>1683</v>
      </c>
    </row>
    <row r="3" spans="1:10" ht="90.75" customHeight="1">
      <c r="B3" s="42" t="s">
        <v>2523</v>
      </c>
      <c r="C3" s="140" t="s">
        <v>2524</v>
      </c>
      <c r="D3" s="240" t="str">
        <f>IF(COUNTIF(D4:D7,"NO CUMPLE")&gt;0,"NO CUMPLE CONDICIÓN",IF(COUNTIF(D4:D7,"CUMPLE")=0,"NO APLICA","CUMPLE"))</f>
        <v>NO APLICA</v>
      </c>
      <c r="E3" s="241" t="str">
        <f>CONCATENATE(IF(D4="NO CUMPLE",CONCATENATE(E4," / "),""),IF(D5="NO CUMPLE",CONCATENATE(E5," / "),""),IF(D6="NO CUMPLE",CONCATENATE(E6," / "),""),IF(D7="NO CUMPLE",CONCATENATE(E7," / "),""))</f>
        <v/>
      </c>
      <c r="F3" s="408" t="s">
        <v>2525</v>
      </c>
      <c r="G3" s="14">
        <f>IF(D3="CUMPLE",1,IF(D3="NO CUMPLE CONDICIÓN",2,3))</f>
        <v>3</v>
      </c>
      <c r="J3" s="32"/>
    </row>
    <row r="4" spans="1:10" ht="21.75" customHeight="1">
      <c r="A4" s="150" t="s">
        <v>2418</v>
      </c>
      <c r="B4" s="43" t="s">
        <v>2526</v>
      </c>
      <c r="C4" s="47" t="s">
        <v>2527</v>
      </c>
      <c r="D4" s="101"/>
      <c r="E4" s="99"/>
      <c r="F4" s="409" t="s">
        <v>2528</v>
      </c>
      <c r="G4" s="14"/>
      <c r="J4" s="32"/>
    </row>
    <row r="5" spans="1:10" ht="57">
      <c r="A5" s="150" t="s">
        <v>2418</v>
      </c>
      <c r="B5" s="43" t="s">
        <v>2529</v>
      </c>
      <c r="C5" s="47" t="s">
        <v>2530</v>
      </c>
      <c r="D5" s="101"/>
      <c r="E5" s="99"/>
      <c r="F5" s="409" t="s">
        <v>2528</v>
      </c>
      <c r="G5" s="14"/>
      <c r="J5" s="32"/>
    </row>
    <row r="6" spans="1:10" ht="31.5" customHeight="1">
      <c r="A6" s="150" t="s">
        <v>2418</v>
      </c>
      <c r="B6" s="43" t="s">
        <v>2531</v>
      </c>
      <c r="C6" s="47" t="s">
        <v>2532</v>
      </c>
      <c r="D6" s="101"/>
      <c r="E6" s="99"/>
      <c r="F6" s="409" t="s">
        <v>2528</v>
      </c>
      <c r="G6" s="14"/>
      <c r="J6" s="32"/>
    </row>
    <row r="7" spans="1:10" ht="31.5" customHeight="1">
      <c r="A7" s="150"/>
      <c r="B7" s="43" t="s">
        <v>2533</v>
      </c>
      <c r="C7" s="47" t="s">
        <v>2534</v>
      </c>
      <c r="D7" s="101"/>
      <c r="E7" s="99"/>
      <c r="F7" s="409" t="s">
        <v>2528</v>
      </c>
      <c r="G7" s="14"/>
      <c r="J7" s="32"/>
    </row>
    <row r="8" spans="1:10" ht="90.75" customHeight="1">
      <c r="B8" s="45" t="s">
        <v>2535</v>
      </c>
      <c r="C8" s="81" t="s">
        <v>2536</v>
      </c>
      <c r="D8" s="244" t="str">
        <f>IF(COUNTIF(D9:D13,"NO CUMPLE")&gt;0,"NO CUMPLE CONDICIÓN",IF(COUNTIF(D9:D13,"CUMPLE")=0,"NO APLICA","CUMPLE"))</f>
        <v>NO APLICA</v>
      </c>
      <c r="E8" s="245" t="str">
        <f>CONCATENATE(IF(D9="NO CUMPLE",CONCATENATE(E9," / "),""),IF(D10="NO CUMPLE",CONCATENATE(E10," / "),""),IF(D11="NO CUMPLE",CONCATENATE(E11," / "),""),IF(D12="NO CUMPLE",CONCATENATE(E12," / "),""),IF(D13="NO CUMPLE",CONCATENATE(E13," / "),""))</f>
        <v/>
      </c>
      <c r="F8" s="408" t="s">
        <v>2537</v>
      </c>
      <c r="G8" s="14">
        <f>IF(D8="CUMPLE",1,IF(D8="NO CUMPLE CONDICIÓN",2,3))</f>
        <v>3</v>
      </c>
      <c r="J8" s="32"/>
    </row>
    <row r="9" spans="1:10" ht="39.75" customHeight="1">
      <c r="A9" s="150" t="s">
        <v>2418</v>
      </c>
      <c r="B9" s="43" t="s">
        <v>2538</v>
      </c>
      <c r="C9" s="47" t="s">
        <v>2539</v>
      </c>
      <c r="D9" s="101"/>
      <c r="E9" s="99"/>
      <c r="F9" s="409" t="s">
        <v>2540</v>
      </c>
      <c r="G9" s="14"/>
      <c r="J9" s="32"/>
    </row>
    <row r="10" spans="1:10" ht="57">
      <c r="A10" s="150" t="s">
        <v>2418</v>
      </c>
      <c r="B10" s="43" t="s">
        <v>2541</v>
      </c>
      <c r="C10" s="44" t="s">
        <v>2542</v>
      </c>
      <c r="D10" s="101"/>
      <c r="E10" s="99"/>
      <c r="F10" s="409" t="s">
        <v>2543</v>
      </c>
      <c r="G10" s="14"/>
      <c r="J10" s="32"/>
    </row>
    <row r="11" spans="1:10" ht="71.25">
      <c r="A11" s="150" t="s">
        <v>2418</v>
      </c>
      <c r="B11" s="43" t="s">
        <v>2544</v>
      </c>
      <c r="C11" s="47" t="s">
        <v>2545</v>
      </c>
      <c r="D11" s="101"/>
      <c r="E11" s="99"/>
      <c r="F11" s="409" t="s">
        <v>2546</v>
      </c>
      <c r="G11" s="14"/>
      <c r="J11" s="32"/>
    </row>
    <row r="12" spans="1:10" ht="71.25">
      <c r="A12" s="150" t="s">
        <v>2418</v>
      </c>
      <c r="B12" s="43" t="s">
        <v>2547</v>
      </c>
      <c r="C12" s="302" t="s">
        <v>2548</v>
      </c>
      <c r="D12" s="101"/>
      <c r="E12" s="99"/>
      <c r="F12" s="409" t="s">
        <v>2549</v>
      </c>
      <c r="G12" s="14"/>
      <c r="J12" s="32"/>
    </row>
    <row r="13" spans="1:10" ht="29.25" thickBot="1">
      <c r="A13" s="150" t="s">
        <v>2418</v>
      </c>
      <c r="B13" s="48" t="s">
        <v>2550</v>
      </c>
      <c r="C13" s="410" t="s">
        <v>2551</v>
      </c>
      <c r="D13" s="102"/>
      <c r="E13" s="556"/>
      <c r="F13" s="409" t="s">
        <v>2552</v>
      </c>
      <c r="G13" s="14"/>
      <c r="J13" s="32"/>
    </row>
    <row r="14" spans="1:10">
      <c r="J14" s="32"/>
    </row>
    <row r="15" spans="1:10">
      <c r="J15" s="32"/>
    </row>
    <row r="16" spans="1:10" hidden="1">
      <c r="C16" s="82" t="s">
        <v>1906</v>
      </c>
      <c r="D16">
        <f>COUNTIF(G3:G13,1)</f>
        <v>0</v>
      </c>
      <c r="J16" s="32"/>
    </row>
    <row r="17" spans="3:10" hidden="1">
      <c r="C17" s="82" t="s">
        <v>1907</v>
      </c>
      <c r="D17">
        <f>COUNTIF(G3:G13,2)</f>
        <v>0</v>
      </c>
      <c r="J17" s="32"/>
    </row>
    <row r="18" spans="3:10" hidden="1">
      <c r="C18" s="82" t="s">
        <v>1908</v>
      </c>
      <c r="D18">
        <f>COUNTIF(G3:G13,3)</f>
        <v>2</v>
      </c>
      <c r="J18" s="32"/>
    </row>
    <row r="19" spans="3:10">
      <c r="J19" s="32"/>
    </row>
    <row r="20" spans="3:10">
      <c r="J20" s="32"/>
    </row>
  </sheetData>
  <sheetProtection algorithmName="SHA-512" hashValue="9u0xz16jtxEojGe04Csjk/dfUE4XIdmMzVKrJNwnv262PEr3cRPw1Vx93seA2aWzo06JqpM0pHBHCDx8uGkJNA==" saltValue="S5oU8HqhK+fnWYLlje4NFA==" spinCount="100000" sheet="1" formatRows="0" autoFilter="0"/>
  <mergeCells count="1">
    <mergeCell ref="B1:E1"/>
  </mergeCells>
  <conditionalFormatting sqref="D3">
    <cfRule type="cellIs" dxfId="19" priority="3" operator="equal">
      <formula>"NO CUMPLE CONDICIÓN"</formula>
    </cfRule>
    <cfRule type="cellIs" dxfId="18" priority="4" operator="equal">
      <formula>"No Cumple"</formula>
    </cfRule>
  </conditionalFormatting>
  <conditionalFormatting sqref="D8">
    <cfRule type="cellIs" dxfId="17" priority="1" operator="equal">
      <formula>"NO CUMPLE CONDICIÓN"</formula>
    </cfRule>
    <cfRule type="cellIs" dxfId="16" priority="2" operator="equal">
      <formula>"No Cumple"</formula>
    </cfRule>
  </conditionalFormatting>
  <dataValidations count="1">
    <dataValidation type="list" allowBlank="1" showInputMessage="1" showErrorMessage="1" sqref="D4:D7 D9:D13" xr:uid="{4FE966FC-806B-4D69-9F54-AE3F03189D1E}">
      <formula1>"CUMPLE,NO CUMPLE"</formula1>
    </dataValidation>
  </dataValidation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C0EAC-E8B8-4F61-AB01-2921CFEF2143}">
  <sheetPr>
    <tabColor rgb="FF22DCCF"/>
    <pageSetUpPr fitToPage="1"/>
  </sheetPr>
  <dimension ref="A1:G26"/>
  <sheetViews>
    <sheetView zoomScale="90" zoomScaleNormal="90" workbookViewId="0">
      <selection activeCell="E4" sqref="E4"/>
    </sheetView>
  </sheetViews>
  <sheetFormatPr baseColWidth="10" defaultColWidth="11.42578125" defaultRowHeight="15"/>
  <cols>
    <col min="1" max="1" width="7.42578125" style="91" customWidth="1"/>
    <col min="2" max="2" width="6.140625" style="14" customWidth="1"/>
    <col min="3" max="3" width="80.5703125" style="29" customWidth="1"/>
    <col min="4" max="4" width="21.7109375" customWidth="1"/>
    <col min="5" max="5" width="83.5703125" customWidth="1"/>
    <col min="6" max="6" width="39.140625" style="29" customWidth="1"/>
    <col min="7" max="7" width="11.42578125" hidden="1" customWidth="1"/>
  </cols>
  <sheetData>
    <row r="1" spans="1:7" s="33" customFormat="1" ht="21" customHeight="1" thickBot="1">
      <c r="A1" s="411" t="s">
        <v>1483</v>
      </c>
      <c r="B1" s="618" t="s">
        <v>2553</v>
      </c>
      <c r="C1" s="619"/>
      <c r="D1" s="619"/>
      <c r="E1" s="620"/>
      <c r="F1" s="93"/>
      <c r="G1" s="30"/>
    </row>
    <row r="2" spans="1:7" s="32" customFormat="1" ht="74.25" customHeight="1" thickBot="1">
      <c r="A2" s="412" t="s">
        <v>1678</v>
      </c>
      <c r="B2" s="64" t="s">
        <v>1679</v>
      </c>
      <c r="C2" s="67" t="s">
        <v>1680</v>
      </c>
      <c r="D2" s="65" t="s">
        <v>1681</v>
      </c>
      <c r="E2" s="66" t="s">
        <v>1682</v>
      </c>
      <c r="F2" s="237" t="s">
        <v>1683</v>
      </c>
    </row>
    <row r="3" spans="1:7" ht="49.5">
      <c r="A3" s="89"/>
      <c r="B3" s="443" t="s">
        <v>2554</v>
      </c>
      <c r="C3" s="444" t="s">
        <v>2555</v>
      </c>
      <c r="D3" s="240" t="str">
        <f>IF(COUNTIF(D4:D6,"NO CUMPLE")&gt;0,"NO CUMPLE CONDICIÓN",IF(COUNTIF(D4:D6,"CUMPLE")=0,"NO APLICA","CUMPLE"))</f>
        <v>NO APLICA</v>
      </c>
      <c r="E3" s="241" t="str">
        <f>CONCATENATE(IF(D4="NO CUMPLE",CONCATENATE(E4," / "),""),IF(D5="NO CUMPLE",CONCATENATE(E5," / "),""),IF(D6="NO CUMPLE",CONCATENATE(E6," / "),""))</f>
        <v/>
      </c>
      <c r="F3" s="413" t="s">
        <v>2556</v>
      </c>
      <c r="G3" s="14">
        <f>IF(D3="CUMPLE",1,IF(D3="NO CUMPLE CONDICIÓN",2,3))</f>
        <v>3</v>
      </c>
    </row>
    <row r="4" spans="1:7" ht="57">
      <c r="A4" s="90" t="s">
        <v>1687</v>
      </c>
      <c r="B4" s="265" t="s">
        <v>2557</v>
      </c>
      <c r="C4" s="47" t="s">
        <v>2558</v>
      </c>
      <c r="D4" s="103"/>
      <c r="E4" s="445"/>
      <c r="F4" s="219" t="s">
        <v>2559</v>
      </c>
      <c r="G4" s="14"/>
    </row>
    <row r="5" spans="1:7" ht="43.5">
      <c r="A5" s="90" t="s">
        <v>1687</v>
      </c>
      <c r="B5" s="265" t="s">
        <v>2560</v>
      </c>
      <c r="C5" s="446" t="s">
        <v>2561</v>
      </c>
      <c r="D5" s="103"/>
      <c r="E5" s="445"/>
      <c r="F5" s="219" t="s">
        <v>2559</v>
      </c>
      <c r="G5" s="14"/>
    </row>
    <row r="6" spans="1:7" ht="36.950000000000003" customHeight="1">
      <c r="A6" s="90" t="s">
        <v>1687</v>
      </c>
      <c r="B6" s="265" t="s">
        <v>2562</v>
      </c>
      <c r="C6" s="47" t="s">
        <v>2563</v>
      </c>
      <c r="D6" s="103"/>
      <c r="E6" s="445"/>
      <c r="F6" s="219" t="s">
        <v>2559</v>
      </c>
      <c r="G6" s="14"/>
    </row>
    <row r="7" spans="1:7" ht="36.950000000000003" customHeight="1">
      <c r="A7" s="89"/>
      <c r="B7" s="447" t="s">
        <v>2564</v>
      </c>
      <c r="C7" s="291" t="s">
        <v>2565</v>
      </c>
      <c r="D7" s="248" t="str">
        <f>IF(COUNTIF(D8:D10,"NO CUMPLE")&gt;0,"NO CUMPLE CONDICIÓN",IF(COUNTIF(D8:D10,"CUMPLE")=0,"NO APLICA","CUMPLE"))</f>
        <v>NO APLICA</v>
      </c>
      <c r="E7" s="249" t="str">
        <f>CONCATENATE(IF(D8="NO CUMPLE",CONCATENATE(E8," / "),""),IF(D9="NO CUMPLE",CONCATENATE(E9," / "),""),IF(D10="NO CUMPLE",CONCATENATE(E10," / "),""))</f>
        <v/>
      </c>
      <c r="F7" s="414" t="s">
        <v>2566</v>
      </c>
      <c r="G7" s="14">
        <f t="shared" ref="G7:G11" si="0">IF(D7="CUMPLE",1,IF(D7="NO CUMPLE CONDICIÓN",2,3))</f>
        <v>3</v>
      </c>
    </row>
    <row r="8" spans="1:7" ht="36.950000000000003" customHeight="1">
      <c r="A8" s="90" t="s">
        <v>1687</v>
      </c>
      <c r="B8" s="448" t="s">
        <v>2567</v>
      </c>
      <c r="C8" s="47" t="s">
        <v>2568</v>
      </c>
      <c r="D8" s="103"/>
      <c r="E8" s="445"/>
      <c r="F8" s="219" t="s">
        <v>2569</v>
      </c>
      <c r="G8" s="14"/>
    </row>
    <row r="9" spans="1:7" ht="42.75">
      <c r="A9" s="90" t="s">
        <v>1687</v>
      </c>
      <c r="B9" s="448" t="s">
        <v>2570</v>
      </c>
      <c r="C9" s="47" t="s">
        <v>2571</v>
      </c>
      <c r="D9" s="103"/>
      <c r="E9" s="445"/>
      <c r="F9" s="219" t="s">
        <v>2569</v>
      </c>
      <c r="G9" s="14"/>
    </row>
    <row r="10" spans="1:7" ht="36.950000000000003" customHeight="1">
      <c r="A10" s="90" t="s">
        <v>1687</v>
      </c>
      <c r="B10" s="448" t="s">
        <v>2572</v>
      </c>
      <c r="C10" s="47" t="s">
        <v>2573</v>
      </c>
      <c r="D10" s="103"/>
      <c r="E10" s="445"/>
      <c r="F10" s="219" t="s">
        <v>2569</v>
      </c>
      <c r="G10" s="14"/>
    </row>
    <row r="11" spans="1:7" s="33" customFormat="1" ht="36" customHeight="1">
      <c r="A11" s="31"/>
      <c r="B11" s="447" t="s">
        <v>2574</v>
      </c>
      <c r="C11" s="291" t="s">
        <v>2575</v>
      </c>
      <c r="D11" s="248" t="str">
        <f>IF(COUNTIF(D12:D15,"NO CUMPLE")&gt;0,"NO CUMPLE CONDICIÓN",IF(COUNTIF(D12:D15,"CUMPLE")=0,"NO APLICA","CUMPLE"))</f>
        <v>NO APLICA</v>
      </c>
      <c r="E11" s="249" t="str">
        <f>CONCATENATE(IF(D12="NO CUMPLE",CONCATENATE(E12," / "),""),IF(D13="NO CUMPLE",CONCATENATE(E13," / "),""),IF(D14="NO CUMPLE",CONCATENATE(E14," / "),""),IF(D15="NO CUMPLE",CONCATENATE(E15," / "),""))</f>
        <v/>
      </c>
      <c r="F11" s="414" t="s">
        <v>2576</v>
      </c>
      <c r="G11" s="14">
        <f t="shared" si="0"/>
        <v>3</v>
      </c>
    </row>
    <row r="12" spans="1:7" s="33" customFormat="1" ht="130.5" customHeight="1">
      <c r="A12" s="415" t="s">
        <v>2418</v>
      </c>
      <c r="B12" s="265" t="s">
        <v>2577</v>
      </c>
      <c r="C12" s="449" t="s">
        <v>2578</v>
      </c>
      <c r="D12" s="103"/>
      <c r="E12" s="470"/>
      <c r="F12" s="416" t="s">
        <v>2576</v>
      </c>
      <c r="G12" s="14"/>
    </row>
    <row r="13" spans="1:7" s="33" customFormat="1" ht="47.25" customHeight="1">
      <c r="A13" s="415" t="s">
        <v>2418</v>
      </c>
      <c r="B13" s="265" t="s">
        <v>2579</v>
      </c>
      <c r="C13" s="450" t="s">
        <v>2580</v>
      </c>
      <c r="D13" s="103"/>
      <c r="E13" s="445"/>
      <c r="F13" s="416" t="s">
        <v>2576</v>
      </c>
      <c r="G13" s="14"/>
    </row>
    <row r="14" spans="1:7" s="33" customFormat="1" ht="24.75">
      <c r="A14" s="415" t="s">
        <v>2418</v>
      </c>
      <c r="B14" s="265" t="s">
        <v>2581</v>
      </c>
      <c r="C14" s="450" t="s">
        <v>2582</v>
      </c>
      <c r="D14" s="103"/>
      <c r="E14" s="445"/>
      <c r="F14" s="416" t="s">
        <v>2576</v>
      </c>
      <c r="G14" s="14"/>
    </row>
    <row r="15" spans="1:7" s="33" customFormat="1" ht="36" customHeight="1">
      <c r="A15" s="415" t="s">
        <v>2418</v>
      </c>
      <c r="B15" s="265" t="s">
        <v>2583</v>
      </c>
      <c r="C15" s="450" t="s">
        <v>2584</v>
      </c>
      <c r="D15" s="103"/>
      <c r="E15" s="445"/>
      <c r="F15" s="416" t="s">
        <v>2576</v>
      </c>
      <c r="G15" s="14"/>
    </row>
    <row r="16" spans="1:7" ht="36.75" customHeight="1">
      <c r="B16" s="447" t="s">
        <v>2585</v>
      </c>
      <c r="C16" s="291" t="s">
        <v>2586</v>
      </c>
      <c r="D16" s="248" t="str">
        <f>IF(COUNTIF(D17:D17,"NO CUMPLE")&gt;0,"NO CUMPLE CONDICIÓN",IF(COUNTIF(D17:D17,"CUMPLE")=0,"NO APLICA","CUMPLE"))</f>
        <v>NO APLICA</v>
      </c>
      <c r="E16" s="249" t="str">
        <f>CONCATENATE(IF(D17="NO CUMPLE",CONCATENATE(E17," / "),""))</f>
        <v/>
      </c>
      <c r="F16" s="414" t="s">
        <v>2587</v>
      </c>
      <c r="G16" s="14">
        <f>IF(D16="CUMPLE",1,IF(D16="NO CUMPLE CONDICIÓN",2,3))</f>
        <v>3</v>
      </c>
    </row>
    <row r="17" spans="1:7" ht="36" customHeight="1">
      <c r="A17" s="415" t="s">
        <v>2418</v>
      </c>
      <c r="B17" s="451" t="s">
        <v>2588</v>
      </c>
      <c r="C17" s="47" t="s">
        <v>2589</v>
      </c>
      <c r="D17" s="103"/>
      <c r="E17" s="471"/>
      <c r="F17" s="416" t="s">
        <v>2587</v>
      </c>
    </row>
    <row r="18" spans="1:7" ht="36" customHeight="1">
      <c r="B18" s="447" t="s">
        <v>2590</v>
      </c>
      <c r="C18" s="291" t="s">
        <v>2591</v>
      </c>
      <c r="D18" s="248" t="str">
        <f>IF(COUNTIF(D19:D21,"NO CUMPLE")&gt;0,"NO CUMPLE CONDICIÓN",IF(COUNTIF(D19:D21,"CUMPLE")=0,"NO APLICA","CUMPLE"))</f>
        <v>NO APLICA</v>
      </c>
      <c r="E18" s="249" t="str">
        <f>CONCATENATE(IF(D19="NO CUMPLE",CONCATENATE(E19," / "),""),IF(D20="NO CUMPLE",CONCATENATE(E20," / "),""),IF(D21="NO CUMPLE",CONCATENATE(E21," / "),""))</f>
        <v/>
      </c>
      <c r="F18" s="414" t="s">
        <v>2587</v>
      </c>
      <c r="G18" s="14">
        <f>IF(D18="CUMPLE",1,IF(D18="NO CUMPLE CONDICIÓN",2,3))</f>
        <v>3</v>
      </c>
    </row>
    <row r="19" spans="1:7" ht="101.25">
      <c r="A19" s="415" t="s">
        <v>2418</v>
      </c>
      <c r="B19" s="265" t="s">
        <v>2592</v>
      </c>
      <c r="C19" s="47" t="s">
        <v>2593</v>
      </c>
      <c r="D19" s="103"/>
      <c r="E19" s="470"/>
      <c r="F19" s="417" t="s">
        <v>2587</v>
      </c>
    </row>
    <row r="20" spans="1:7" ht="34.5" customHeight="1">
      <c r="A20" s="415" t="s">
        <v>2418</v>
      </c>
      <c r="B20" s="265" t="s">
        <v>2594</v>
      </c>
      <c r="C20" s="47" t="s">
        <v>2595</v>
      </c>
      <c r="D20" s="103"/>
      <c r="E20" s="470"/>
      <c r="F20" s="417" t="s">
        <v>2587</v>
      </c>
    </row>
    <row r="21" spans="1:7" ht="48.75" customHeight="1" thickBot="1">
      <c r="A21" s="415" t="s">
        <v>2418</v>
      </c>
      <c r="B21" s="280" t="s">
        <v>2596</v>
      </c>
      <c r="C21" s="80" t="s">
        <v>2597</v>
      </c>
      <c r="D21" s="210"/>
      <c r="E21" s="472"/>
      <c r="F21" s="417" t="s">
        <v>2587</v>
      </c>
    </row>
    <row r="24" spans="1:7" hidden="1">
      <c r="C24" s="82" t="s">
        <v>1906</v>
      </c>
      <c r="D24">
        <f>COUNTIF(G3:G21,1)</f>
        <v>0</v>
      </c>
    </row>
    <row r="25" spans="1:7" hidden="1">
      <c r="C25" s="82" t="s">
        <v>1907</v>
      </c>
      <c r="D25">
        <f>COUNTIF(G3:G21,2)</f>
        <v>0</v>
      </c>
    </row>
    <row r="26" spans="1:7" hidden="1">
      <c r="C26" s="82" t="s">
        <v>1908</v>
      </c>
      <c r="D26">
        <f>COUNTIF(G3:G21,3)</f>
        <v>5</v>
      </c>
    </row>
  </sheetData>
  <sheetProtection algorithmName="SHA-512" hashValue="mYgP+0pQNSCrAN1hvKH7KqTS4HdiT+kN6D6AVZJyl13PJjATSO2IdFIgD10bSTmhO828ceg06yZi8j2iVy52sQ==" saltValue="S5exHTnXO43lL8JOjQ6B7w==" spinCount="100000" sheet="1" formatRows="0" autoFilter="0"/>
  <mergeCells count="1">
    <mergeCell ref="B1:E1"/>
  </mergeCells>
  <conditionalFormatting sqref="B3:C3">
    <cfRule type="cellIs" dxfId="15" priority="21" operator="equal">
      <formula>"No Cumple"</formula>
    </cfRule>
  </conditionalFormatting>
  <conditionalFormatting sqref="D3">
    <cfRule type="cellIs" dxfId="14" priority="9" operator="equal">
      <formula>"NO CUMPLE CONDICIÓN"</formula>
    </cfRule>
    <cfRule type="cellIs" dxfId="13" priority="10" operator="equal">
      <formula>"No Cumple"</formula>
    </cfRule>
  </conditionalFormatting>
  <conditionalFormatting sqref="D7">
    <cfRule type="cellIs" dxfId="12" priority="7" operator="equal">
      <formula>"NO CUMPLE CONDICIÓN"</formula>
    </cfRule>
    <cfRule type="cellIs" dxfId="11" priority="8" operator="equal">
      <formula>"No Cumple"</formula>
    </cfRule>
  </conditionalFormatting>
  <conditionalFormatting sqref="D11">
    <cfRule type="cellIs" dxfId="10" priority="5" operator="equal">
      <formula>"NO CUMPLE CONDICIÓN"</formula>
    </cfRule>
    <cfRule type="cellIs" dxfId="9" priority="6" operator="equal">
      <formula>"No Cumple"</formula>
    </cfRule>
  </conditionalFormatting>
  <conditionalFormatting sqref="D16">
    <cfRule type="cellIs" dxfId="8" priority="3" operator="equal">
      <formula>"NO CUMPLE CONDICIÓN"</formula>
    </cfRule>
    <cfRule type="cellIs" dxfId="7" priority="4" operator="equal">
      <formula>"No Cumple"</formula>
    </cfRule>
  </conditionalFormatting>
  <conditionalFormatting sqref="D18">
    <cfRule type="cellIs" dxfId="6" priority="1" operator="equal">
      <formula>"NO CUMPLE CONDICIÓN"</formula>
    </cfRule>
    <cfRule type="cellIs" dxfId="5" priority="2" operator="equal">
      <formula>"No Cumple"</formula>
    </cfRule>
  </conditionalFormatting>
  <dataValidations count="2">
    <dataValidation type="list" allowBlank="1" showInputMessage="1" showErrorMessage="1" sqref="D6 D10 D21" xr:uid="{167209DB-88AE-4B67-A35B-56F90087D7AB}">
      <formula1>"CUMPLE,NO CUMPLE,NO APLICA"</formula1>
    </dataValidation>
    <dataValidation type="list" allowBlank="1" showInputMessage="1" showErrorMessage="1" sqref="D4:D5 D19:D20 D12:D15 D17 D8:D9" xr:uid="{80C5D52A-23C0-4025-9EF7-B3BFC72A4F62}">
      <formula1>"CUMPLE,NO CUMPLE"</formula1>
    </dataValidation>
  </dataValidations>
  <hyperlinks>
    <hyperlink ref="A1" location="PORTADA!A1" display="Portada" xr:uid="{2358AD7E-75A6-476E-AB2D-1DD8E5DD95E2}"/>
  </hyperlinks>
  <printOptions horizontalCentered="1"/>
  <pageMargins left="0.11811023622047245" right="0.11811023622047245" top="1.1811023622047245" bottom="0.74803149606299213" header="0.31496062992125984" footer="0.31496062992125984"/>
  <pageSetup scale="70"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topLeftCell="A46" zoomScaleNormal="100" zoomScaleSheetLayoutView="100" workbookViewId="0">
      <selection activeCell="C17" sqref="C17"/>
    </sheetView>
  </sheetViews>
  <sheetFormatPr baseColWidth="10" defaultColWidth="11.42578125" defaultRowHeight="15"/>
  <cols>
    <col min="1" max="1" width="15.42578125" style="118" customWidth="1"/>
    <col min="2" max="4" width="17.42578125" style="118" customWidth="1"/>
    <col min="5" max="5" width="15.42578125" style="118" customWidth="1"/>
    <col min="6" max="6" width="20.42578125" style="118" customWidth="1"/>
    <col min="7" max="7" width="16.42578125" style="118" customWidth="1"/>
    <col min="8" max="8" width="21" style="118" customWidth="1"/>
    <col min="9" max="9" width="36.42578125" style="118" customWidth="1"/>
    <col min="10" max="16384" width="11.42578125" style="118"/>
  </cols>
  <sheetData>
    <row r="1" spans="1:9" ht="15.75" thickBot="1">
      <c r="A1" s="621" t="s">
        <v>2598</v>
      </c>
      <c r="B1" s="622"/>
      <c r="C1" s="622"/>
      <c r="D1" s="622"/>
      <c r="E1" s="622"/>
      <c r="F1" s="622"/>
      <c r="G1" s="622"/>
      <c r="H1" s="622"/>
      <c r="I1" s="623"/>
    </row>
    <row r="2" spans="1:9">
      <c r="B2" s="138"/>
      <c r="C2" s="137"/>
      <c r="D2" s="137"/>
      <c r="E2" s="137"/>
      <c r="F2" s="137"/>
      <c r="G2" s="137"/>
      <c r="H2" s="137"/>
      <c r="I2" s="137"/>
    </row>
    <row r="3" spans="1:9" ht="45">
      <c r="A3" s="130" t="s">
        <v>2599</v>
      </c>
      <c r="B3" s="129" t="s">
        <v>2600</v>
      </c>
      <c r="C3" s="129" t="s">
        <v>2601</v>
      </c>
      <c r="D3" s="129" t="s">
        <v>2602</v>
      </c>
      <c r="E3" s="129" t="s">
        <v>2603</v>
      </c>
      <c r="F3" s="129" t="s">
        <v>2604</v>
      </c>
      <c r="G3" s="129" t="s">
        <v>2605</v>
      </c>
      <c r="H3" s="129" t="s">
        <v>2606</v>
      </c>
      <c r="I3" s="128" t="s">
        <v>2607</v>
      </c>
    </row>
    <row r="4" spans="1:9">
      <c r="A4" s="136"/>
      <c r="B4" s="105"/>
      <c r="C4" s="105"/>
      <c r="D4" s="126"/>
      <c r="E4" s="104"/>
      <c r="F4" s="134" t="str">
        <f>IFERROR(ROUNDDOWN((Tabla_Dormitorios[[#This Row],[Área (m²)]]/Tabla_Dormitorios[[#This Row],[Índice  (m²/persona)]]),0)," ")</f>
        <v xml:space="preserve"> </v>
      </c>
      <c r="G4" s="104"/>
      <c r="H4"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23"/>
    </row>
    <row r="5" spans="1:9">
      <c r="A5" s="136"/>
      <c r="B5" s="105"/>
      <c r="C5" s="105"/>
      <c r="D5" s="126"/>
      <c r="E5" s="104"/>
      <c r="F5" s="134" t="str">
        <f>IFERROR(ROUNDDOWN((Tabla_Dormitorios[[#This Row],[Área (m²)]]/Tabla_Dormitorios[[#This Row],[Índice  (m²/persona)]]),0)," ")</f>
        <v xml:space="preserve"> </v>
      </c>
      <c r="G5" s="104"/>
      <c r="H5"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23"/>
    </row>
    <row r="6" spans="1:9">
      <c r="A6" s="136"/>
      <c r="B6" s="105"/>
      <c r="C6" s="105"/>
      <c r="D6" s="126"/>
      <c r="E6" s="104"/>
      <c r="F6" s="134" t="str">
        <f>IFERROR(ROUNDDOWN((Tabla_Dormitorios[[#This Row],[Área (m²)]]/Tabla_Dormitorios[[#This Row],[Índice  (m²/persona)]]),0)," ")</f>
        <v xml:space="preserve"> </v>
      </c>
      <c r="G6" s="104"/>
      <c r="H6"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23"/>
    </row>
    <row r="7" spans="1:9">
      <c r="A7" s="136"/>
      <c r="B7" s="105"/>
      <c r="C7" s="105"/>
      <c r="D7" s="126"/>
      <c r="E7" s="104"/>
      <c r="F7" s="134" t="str">
        <f>IFERROR(ROUNDDOWN((Tabla_Dormitorios[[#This Row],[Área (m²)]]/Tabla_Dormitorios[[#This Row],[Índice  (m²/persona)]]),0)," ")</f>
        <v xml:space="preserve"> </v>
      </c>
      <c r="G7" s="104"/>
      <c r="H7"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23"/>
    </row>
    <row r="8" spans="1:9">
      <c r="A8" s="136"/>
      <c r="B8" s="105"/>
      <c r="C8" s="105"/>
      <c r="D8" s="126"/>
      <c r="E8" s="104"/>
      <c r="F8" s="134" t="str">
        <f>IFERROR(ROUNDDOWN((Tabla_Dormitorios[[#This Row],[Área (m²)]]/Tabla_Dormitorios[[#This Row],[Índice  (m²/persona)]]),0)," ")</f>
        <v xml:space="preserve"> </v>
      </c>
      <c r="G8" s="104"/>
      <c r="H8"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23"/>
    </row>
    <row r="9" spans="1:9">
      <c r="A9" s="136"/>
      <c r="B9" s="105"/>
      <c r="C9" s="105"/>
      <c r="D9" s="126"/>
      <c r="E9" s="104"/>
      <c r="F9" s="134" t="str">
        <f>IFERROR(ROUNDDOWN((Tabla_Dormitorios[[#This Row],[Área (m²)]]/Tabla_Dormitorios[[#This Row],[Índice  (m²/persona)]]),0)," ")</f>
        <v xml:space="preserve"> </v>
      </c>
      <c r="G9" s="104"/>
      <c r="H9"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23"/>
    </row>
    <row r="10" spans="1:9">
      <c r="A10" s="136"/>
      <c r="B10" s="105"/>
      <c r="C10" s="105"/>
      <c r="D10" s="126"/>
      <c r="E10" s="104"/>
      <c r="F10" s="134" t="str">
        <f>IFERROR(ROUNDDOWN((Tabla_Dormitorios[[#This Row],[Área (m²)]]/Tabla_Dormitorios[[#This Row],[Índice  (m²/persona)]]),0)," ")</f>
        <v xml:space="preserve"> </v>
      </c>
      <c r="G10" s="104"/>
      <c r="H10"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23"/>
    </row>
    <row r="11" spans="1:9">
      <c r="A11" s="136"/>
      <c r="B11" s="105"/>
      <c r="C11" s="105"/>
      <c r="D11" s="126"/>
      <c r="E11" s="104"/>
      <c r="F11" s="134" t="str">
        <f>IFERROR(ROUNDDOWN((Tabla_Dormitorios[[#This Row],[Área (m²)]]/Tabla_Dormitorios[[#This Row],[Índice  (m²/persona)]]),0)," ")</f>
        <v xml:space="preserve"> </v>
      </c>
      <c r="G11" s="104"/>
      <c r="H11"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23"/>
    </row>
    <row r="12" spans="1:9">
      <c r="A12" s="136"/>
      <c r="B12" s="105"/>
      <c r="C12" s="105"/>
      <c r="D12" s="126"/>
      <c r="E12" s="104"/>
      <c r="F12" s="134" t="str">
        <f>IFERROR(ROUNDDOWN((Tabla_Dormitorios[[#This Row],[Área (m²)]]/Tabla_Dormitorios[[#This Row],[Índice  (m²/persona)]]),0)," ")</f>
        <v xml:space="preserve"> </v>
      </c>
      <c r="G12" s="104"/>
      <c r="H12"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23"/>
    </row>
    <row r="13" spans="1:9">
      <c r="A13" s="136"/>
      <c r="B13" s="105"/>
      <c r="C13" s="105"/>
      <c r="D13" s="126"/>
      <c r="E13" s="104"/>
      <c r="F13" s="134" t="str">
        <f>IFERROR(ROUNDDOWN((Tabla_Dormitorios[[#This Row],[Área (m²)]]/Tabla_Dormitorios[[#This Row],[Índice  (m²/persona)]]),0)," ")</f>
        <v xml:space="preserve"> </v>
      </c>
      <c r="G13" s="104"/>
      <c r="H13"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23"/>
    </row>
    <row r="14" spans="1:9">
      <c r="A14" s="136"/>
      <c r="B14" s="105"/>
      <c r="C14" s="105"/>
      <c r="D14" s="126"/>
      <c r="E14" s="104"/>
      <c r="F14" s="134" t="str">
        <f>IFERROR(ROUNDDOWN((Tabla_Dormitorios[[#This Row],[Área (m²)]]/Tabla_Dormitorios[[#This Row],[Índice  (m²/persona)]]),0)," ")</f>
        <v xml:space="preserve"> </v>
      </c>
      <c r="G14" s="104"/>
      <c r="H14"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23"/>
    </row>
    <row r="15" spans="1:9">
      <c r="A15" s="136"/>
      <c r="B15" s="105"/>
      <c r="C15" s="105"/>
      <c r="D15" s="126"/>
      <c r="E15" s="104"/>
      <c r="F15" s="134" t="str">
        <f>IFERROR(ROUNDDOWN((Tabla_Dormitorios[[#This Row],[Área (m²)]]/Tabla_Dormitorios[[#This Row],[Índice  (m²/persona)]]),0)," ")</f>
        <v xml:space="preserve"> </v>
      </c>
      <c r="G15" s="104"/>
      <c r="H15"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23"/>
    </row>
    <row r="16" spans="1:9">
      <c r="A16" s="136"/>
      <c r="B16" s="105"/>
      <c r="C16" s="105"/>
      <c r="D16" s="126"/>
      <c r="E16" s="104"/>
      <c r="F16" s="134" t="str">
        <f>IFERROR(ROUNDDOWN((Tabla_Dormitorios[[#This Row],[Área (m²)]]/Tabla_Dormitorios[[#This Row],[Índice  (m²/persona)]]),0)," ")</f>
        <v xml:space="preserve"> </v>
      </c>
      <c r="G16" s="104"/>
      <c r="H16"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23"/>
    </row>
    <row r="17" spans="1:9">
      <c r="A17" s="136"/>
      <c r="B17" s="105"/>
      <c r="C17" s="105"/>
      <c r="D17" s="126"/>
      <c r="E17" s="104"/>
      <c r="F17" s="134" t="str">
        <f>IFERROR(ROUNDDOWN((Tabla_Dormitorios[[#This Row],[Área (m²)]]/Tabla_Dormitorios[[#This Row],[Índice  (m²/persona)]]),0)," ")</f>
        <v xml:space="preserve"> </v>
      </c>
      <c r="G17" s="104"/>
      <c r="H17"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23"/>
    </row>
    <row r="18" spans="1:9">
      <c r="A18" s="136"/>
      <c r="B18" s="105"/>
      <c r="C18" s="105"/>
      <c r="D18" s="126"/>
      <c r="E18" s="104"/>
      <c r="F18" s="134" t="str">
        <f>IFERROR(ROUNDDOWN((Tabla_Dormitorios[[#This Row],[Área (m²)]]/Tabla_Dormitorios[[#This Row],[Índice  (m²/persona)]]),0)," ")</f>
        <v xml:space="preserve"> </v>
      </c>
      <c r="G18" s="104"/>
      <c r="H18"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23"/>
    </row>
    <row r="19" spans="1:9">
      <c r="A19" s="136"/>
      <c r="B19" s="105"/>
      <c r="C19" s="105"/>
      <c r="D19" s="126"/>
      <c r="E19" s="104"/>
      <c r="F19" s="134" t="str">
        <f>IFERROR(ROUNDDOWN((Tabla_Dormitorios[[#This Row],[Área (m²)]]/Tabla_Dormitorios[[#This Row],[Índice  (m²/persona)]]),0)," ")</f>
        <v xml:space="preserve"> </v>
      </c>
      <c r="G19" s="104"/>
      <c r="H19"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23"/>
    </row>
    <row r="20" spans="1:9">
      <c r="A20" s="136"/>
      <c r="B20" s="105"/>
      <c r="C20" s="105"/>
      <c r="D20" s="126"/>
      <c r="E20" s="104"/>
      <c r="F20" s="134" t="str">
        <f>IFERROR(ROUNDDOWN((Tabla_Dormitorios[[#This Row],[Área (m²)]]/Tabla_Dormitorios[[#This Row],[Índice  (m²/persona)]]),0)," ")</f>
        <v xml:space="preserve"> </v>
      </c>
      <c r="G20" s="104"/>
      <c r="H20"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23"/>
    </row>
    <row r="21" spans="1:9">
      <c r="A21" s="136"/>
      <c r="B21" s="105"/>
      <c r="C21" s="105"/>
      <c r="D21" s="126"/>
      <c r="E21" s="104"/>
      <c r="F21" s="134" t="str">
        <f>IFERROR(ROUNDDOWN((Tabla_Dormitorios[[#This Row],[Área (m²)]]/Tabla_Dormitorios[[#This Row],[Índice  (m²/persona)]]),0)," ")</f>
        <v xml:space="preserve"> </v>
      </c>
      <c r="G21" s="104"/>
      <c r="H21"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23"/>
    </row>
    <row r="22" spans="1:9">
      <c r="A22" s="136"/>
      <c r="B22" s="105"/>
      <c r="C22" s="105"/>
      <c r="D22" s="126"/>
      <c r="E22" s="104"/>
      <c r="F22" s="134" t="str">
        <f>IFERROR(ROUNDDOWN((Tabla_Dormitorios[[#This Row],[Área (m²)]]/Tabla_Dormitorios[[#This Row],[Índice  (m²/persona)]]),0)," ")</f>
        <v xml:space="preserve"> </v>
      </c>
      <c r="G22" s="104"/>
      <c r="H22"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23"/>
    </row>
    <row r="23" spans="1:9">
      <c r="A23" s="136"/>
      <c r="B23" s="105"/>
      <c r="C23" s="105"/>
      <c r="D23" s="126"/>
      <c r="E23" s="104"/>
      <c r="F23" s="134" t="str">
        <f>IFERROR(ROUNDDOWN((Tabla_Dormitorios[[#This Row],[Área (m²)]]/Tabla_Dormitorios[[#This Row],[Índice  (m²/persona)]]),0)," ")</f>
        <v xml:space="preserve"> </v>
      </c>
      <c r="G23" s="104"/>
      <c r="H23"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23"/>
    </row>
    <row r="24" spans="1:9">
      <c r="A24" s="136"/>
      <c r="B24" s="105"/>
      <c r="C24" s="105"/>
      <c r="D24" s="126"/>
      <c r="E24" s="104"/>
      <c r="F24" s="134" t="str">
        <f>IFERROR(ROUNDDOWN((Tabla_Dormitorios[[#This Row],[Área (m²)]]/Tabla_Dormitorios[[#This Row],[Índice  (m²/persona)]]),0)," ")</f>
        <v xml:space="preserve"> </v>
      </c>
      <c r="G24" s="104"/>
      <c r="H24"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23"/>
    </row>
    <row r="25" spans="1:9">
      <c r="A25" s="136"/>
      <c r="B25" s="105"/>
      <c r="C25" s="105"/>
      <c r="D25" s="126"/>
      <c r="E25" s="104"/>
      <c r="F25" s="134" t="str">
        <f>IFERROR(ROUNDDOWN((Tabla_Dormitorios[[#This Row],[Área (m²)]]/Tabla_Dormitorios[[#This Row],[Índice  (m²/persona)]]),0)," ")</f>
        <v xml:space="preserve"> </v>
      </c>
      <c r="G25" s="104"/>
      <c r="H25"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23"/>
    </row>
    <row r="26" spans="1:9">
      <c r="A26" s="136"/>
      <c r="B26" s="105"/>
      <c r="C26" s="105"/>
      <c r="D26" s="126"/>
      <c r="E26" s="104"/>
      <c r="F26" s="134" t="str">
        <f>IFERROR(ROUNDDOWN((Tabla_Dormitorios[[#This Row],[Área (m²)]]/Tabla_Dormitorios[[#This Row],[Índice  (m²/persona)]]),0)," ")</f>
        <v xml:space="preserve"> </v>
      </c>
      <c r="G26" s="104"/>
      <c r="H26"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23"/>
    </row>
    <row r="27" spans="1:9">
      <c r="A27" s="136"/>
      <c r="B27" s="105"/>
      <c r="C27" s="105"/>
      <c r="D27" s="126"/>
      <c r="E27" s="104"/>
      <c r="F27" s="134" t="str">
        <f>IFERROR(ROUNDDOWN((Tabla_Dormitorios[[#This Row],[Área (m²)]]/Tabla_Dormitorios[[#This Row],[Índice  (m²/persona)]]),0)," ")</f>
        <v xml:space="preserve"> </v>
      </c>
      <c r="G27" s="104"/>
      <c r="H27" s="95"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23"/>
    </row>
    <row r="28" spans="1:9">
      <c r="A28" s="135"/>
      <c r="B28" s="120"/>
      <c r="C28" s="120"/>
      <c r="D28" s="126"/>
      <c r="E28" s="133"/>
      <c r="F28" s="134" t="str">
        <f>IFERROR(ROUNDDOWN((Tabla_Dormitorios[[#This Row],[Área (m²)]]/Tabla_Dormitorios[[#This Row],[Índice  (m²/persona)]]),0)," ")</f>
        <v xml:space="preserve"> </v>
      </c>
      <c r="G28" s="133"/>
      <c r="H28" s="13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19"/>
    </row>
    <row r="29" spans="1:9" ht="15.75" thickBot="1"/>
    <row r="30" spans="1:9" ht="15.75" thickBot="1">
      <c r="A30" s="624" t="s">
        <v>175</v>
      </c>
      <c r="B30" s="625"/>
      <c r="C30" s="625"/>
      <c r="D30" s="625"/>
      <c r="E30" s="625"/>
      <c r="F30" s="625"/>
      <c r="G30" s="625"/>
      <c r="H30" s="625"/>
      <c r="I30" s="626"/>
    </row>
    <row r="32" spans="1:9" s="131" customFormat="1" ht="45">
      <c r="A32" s="118"/>
      <c r="B32" s="118"/>
      <c r="C32" s="130" t="s">
        <v>2599</v>
      </c>
      <c r="D32" s="129" t="s">
        <v>2608</v>
      </c>
      <c r="E32" s="129" t="s">
        <v>2602</v>
      </c>
      <c r="F32" s="129" t="s">
        <v>2609</v>
      </c>
      <c r="G32" s="129" t="s">
        <v>2610</v>
      </c>
      <c r="H32" s="129" t="s">
        <v>2606</v>
      </c>
      <c r="I32" s="128" t="s">
        <v>2607</v>
      </c>
    </row>
    <row r="33" spans="3:9" ht="16.5">
      <c r="C33" s="127"/>
      <c r="D33" s="105"/>
      <c r="E33" s="126"/>
      <c r="F33" s="126"/>
      <c r="G33" s="125" t="str">
        <f>IFERROR(ROUNDDOWN((Tabla_Aulas[[#This Row],[Área (m²)]]/Tabla_Aulas[[#This Row],[Índice
(m²/persona)]]),0)," ")</f>
        <v xml:space="preserve"> </v>
      </c>
      <c r="H33" s="124"/>
      <c r="I33" s="123"/>
    </row>
    <row r="34" spans="3:9" ht="16.5">
      <c r="C34" s="127"/>
      <c r="D34" s="105"/>
      <c r="E34" s="126"/>
      <c r="F34" s="126"/>
      <c r="G34" s="125" t="str">
        <f>IFERROR(ROUNDDOWN((Tabla_Aulas[[#This Row],[Área (m²)]]/Tabla_Aulas[[#This Row],[Índice
(m²/persona)]]),0)," ")</f>
        <v xml:space="preserve"> </v>
      </c>
      <c r="H34" s="124"/>
      <c r="I34" s="123"/>
    </row>
    <row r="35" spans="3:9" ht="16.5">
      <c r="C35" s="127"/>
      <c r="D35" s="105"/>
      <c r="E35" s="126"/>
      <c r="F35" s="126"/>
      <c r="G35" s="125" t="str">
        <f>IFERROR(ROUNDDOWN((Tabla_Aulas[[#This Row],[Área (m²)]]/Tabla_Aulas[[#This Row],[Índice
(m²/persona)]]),0)," ")</f>
        <v xml:space="preserve"> </v>
      </c>
      <c r="H35" s="124"/>
      <c r="I35" s="123"/>
    </row>
    <row r="36" spans="3:9" ht="16.5">
      <c r="C36" s="127"/>
      <c r="D36" s="105"/>
      <c r="E36" s="126"/>
      <c r="F36" s="126"/>
      <c r="G36" s="125" t="str">
        <f>IFERROR(ROUNDDOWN((Tabla_Aulas[[#This Row],[Área (m²)]]/Tabla_Aulas[[#This Row],[Índice
(m²/persona)]]),0)," ")</f>
        <v xml:space="preserve"> </v>
      </c>
      <c r="H36" s="124"/>
      <c r="I36" s="123"/>
    </row>
    <row r="37" spans="3:9" ht="16.5">
      <c r="C37" s="127"/>
      <c r="D37" s="105"/>
      <c r="E37" s="126"/>
      <c r="F37" s="126"/>
      <c r="G37" s="125" t="str">
        <f>IFERROR(ROUNDDOWN((Tabla_Aulas[[#This Row],[Área (m²)]]/Tabla_Aulas[[#This Row],[Índice
(m²/persona)]]),0)," ")</f>
        <v xml:space="preserve"> </v>
      </c>
      <c r="H37" s="124"/>
      <c r="I37" s="123"/>
    </row>
    <row r="38" spans="3:9" ht="16.5">
      <c r="C38" s="127"/>
      <c r="D38" s="105"/>
      <c r="E38" s="126"/>
      <c r="F38" s="126"/>
      <c r="G38" s="125" t="str">
        <f>IFERROR(ROUNDDOWN((Tabla_Aulas[[#This Row],[Área (m²)]]/Tabla_Aulas[[#This Row],[Índice
(m²/persona)]]),0)," ")</f>
        <v xml:space="preserve"> </v>
      </c>
      <c r="H38" s="124"/>
      <c r="I38" s="123"/>
    </row>
    <row r="39" spans="3:9" ht="16.5">
      <c r="C39" s="127"/>
      <c r="D39" s="105"/>
      <c r="E39" s="126"/>
      <c r="F39" s="126"/>
      <c r="G39" s="125" t="str">
        <f>IFERROR(ROUNDDOWN((Tabla_Aulas[[#This Row],[Área (m²)]]/Tabla_Aulas[[#This Row],[Índice
(m²/persona)]]),0)," ")</f>
        <v xml:space="preserve"> </v>
      </c>
      <c r="H39" s="124"/>
      <c r="I39" s="123"/>
    </row>
    <row r="40" spans="3:9" ht="16.5">
      <c r="C40" s="127"/>
      <c r="D40" s="105"/>
      <c r="E40" s="126"/>
      <c r="F40" s="126"/>
      <c r="G40" s="125" t="str">
        <f>IFERROR(ROUNDDOWN((Tabla_Aulas[[#This Row],[Área (m²)]]/Tabla_Aulas[[#This Row],[Índice
(m²/persona)]]),0)," ")</f>
        <v xml:space="preserve"> </v>
      </c>
      <c r="H40" s="124"/>
      <c r="I40" s="123"/>
    </row>
    <row r="41" spans="3:9" ht="16.5">
      <c r="C41" s="127"/>
      <c r="D41" s="105"/>
      <c r="E41" s="126"/>
      <c r="F41" s="126"/>
      <c r="G41" s="125" t="str">
        <f>IFERROR(ROUNDDOWN((Tabla_Aulas[[#This Row],[Área (m²)]]/Tabla_Aulas[[#This Row],[Índice
(m²/persona)]]),0)," ")</f>
        <v xml:space="preserve"> </v>
      </c>
      <c r="H41" s="124"/>
      <c r="I41" s="123"/>
    </row>
    <row r="42" spans="3:9" ht="16.5">
      <c r="C42" s="127"/>
      <c r="D42" s="105"/>
      <c r="E42" s="126"/>
      <c r="F42" s="126"/>
      <c r="G42" s="125" t="str">
        <f>IFERROR(ROUNDDOWN((Tabla_Aulas[[#This Row],[Área (m²)]]/Tabla_Aulas[[#This Row],[Índice
(m²/persona)]]),0)," ")</f>
        <v xml:space="preserve"> </v>
      </c>
      <c r="H42" s="124"/>
      <c r="I42" s="123"/>
    </row>
    <row r="43" spans="3:9">
      <c r="C43" s="122"/>
      <c r="D43" s="120"/>
      <c r="E43" s="126"/>
      <c r="F43" s="126"/>
      <c r="G43" s="125" t="str">
        <f>IFERROR(ROUNDDOWN((Tabla_Aulas[[#This Row],[Área (m²)]]/Tabla_Aulas[[#This Row],[Índice
(m²/persona)]]),0)," ")</f>
        <v xml:space="preserve"> </v>
      </c>
      <c r="H43" s="120"/>
      <c r="I43" s="119"/>
    </row>
    <row r="44" spans="3:9">
      <c r="C44" s="122"/>
      <c r="D44" s="120"/>
      <c r="E44" s="126"/>
      <c r="F44" s="126"/>
      <c r="G44" s="125" t="str">
        <f>IFERROR(ROUNDDOWN((Tabla_Aulas[[#This Row],[Área (m²)]]/Tabla_Aulas[[#This Row],[Índice
(m²/persona)]]),0)," ")</f>
        <v xml:space="preserve"> </v>
      </c>
      <c r="H44" s="120"/>
      <c r="I44" s="119"/>
    </row>
    <row r="45" spans="3:9">
      <c r="C45" s="122"/>
      <c r="D45" s="120"/>
      <c r="E45" s="126"/>
      <c r="F45" s="126"/>
      <c r="G45" s="125" t="str">
        <f>IFERROR(ROUNDDOWN((Tabla_Aulas[[#This Row],[Área (m²)]]/Tabla_Aulas[[#This Row],[Índice
(m²/persona)]]),0)," ")</f>
        <v xml:space="preserve"> </v>
      </c>
      <c r="H45" s="120"/>
      <c r="I45" s="119"/>
    </row>
    <row r="46" spans="3:9">
      <c r="C46" s="122"/>
      <c r="D46" s="120"/>
      <c r="E46" s="126"/>
      <c r="F46" s="126"/>
      <c r="G46" s="125" t="str">
        <f>IFERROR(ROUNDDOWN((Tabla_Aulas[[#This Row],[Área (m²)]]/Tabla_Aulas[[#This Row],[Índice
(m²/persona)]]),0)," ")</f>
        <v xml:space="preserve"> </v>
      </c>
      <c r="H46" s="120"/>
      <c r="I46" s="119"/>
    </row>
    <row r="47" spans="3:9">
      <c r="C47" s="122"/>
      <c r="D47" s="120"/>
      <c r="E47" s="126"/>
      <c r="F47" s="126"/>
      <c r="G47" s="125" t="str">
        <f>IFERROR(ROUNDDOWN((Tabla_Aulas[[#This Row],[Área (m²)]]/Tabla_Aulas[[#This Row],[Índice
(m²/persona)]]),0)," ")</f>
        <v xml:space="preserve"> </v>
      </c>
      <c r="H47" s="120"/>
      <c r="I47" s="119"/>
    </row>
    <row r="48" spans="3:9">
      <c r="C48" s="122"/>
      <c r="D48" s="120"/>
      <c r="E48" s="126"/>
      <c r="F48" s="126"/>
      <c r="G48" s="125" t="str">
        <f>IFERROR(ROUNDDOWN((Tabla_Aulas[[#This Row],[Área (m²)]]/Tabla_Aulas[[#This Row],[Índice
(m²/persona)]]),0)," ")</f>
        <v xml:space="preserve"> </v>
      </c>
      <c r="H48" s="120"/>
      <c r="I48" s="119"/>
    </row>
    <row r="49" spans="1:9">
      <c r="C49" s="122"/>
      <c r="D49" s="120"/>
      <c r="E49" s="126"/>
      <c r="F49" s="126"/>
      <c r="G49" s="125" t="str">
        <f>IFERROR(ROUNDDOWN((Tabla_Aulas[[#This Row],[Área (m²)]]/Tabla_Aulas[[#This Row],[Índice
(m²/persona)]]),0)," ")</f>
        <v xml:space="preserve"> </v>
      </c>
      <c r="H49" s="120"/>
      <c r="I49" s="119"/>
    </row>
    <row r="50" spans="1:9">
      <c r="C50" s="122"/>
      <c r="D50" s="120"/>
      <c r="E50" s="126"/>
      <c r="F50" s="126"/>
      <c r="G50" s="125" t="str">
        <f>IFERROR(ROUNDDOWN((Tabla_Aulas[[#This Row],[Área (m²)]]/Tabla_Aulas[[#This Row],[Índice
(m²/persona)]]),0)," ")</f>
        <v xml:space="preserve"> </v>
      </c>
      <c r="H50" s="120"/>
      <c r="I50" s="119"/>
    </row>
    <row r="51" spans="1:9">
      <c r="C51" s="122"/>
      <c r="D51" s="120"/>
      <c r="E51" s="126"/>
      <c r="F51" s="126"/>
      <c r="G51" s="125" t="str">
        <f>IFERROR(ROUNDDOWN((Tabla_Aulas[[#This Row],[Área (m²)]]/Tabla_Aulas[[#This Row],[Índice
(m²/persona)]]),0)," ")</f>
        <v xml:space="preserve"> </v>
      </c>
      <c r="H51" s="120"/>
      <c r="I51" s="119"/>
    </row>
    <row r="52" spans="1:9">
      <c r="C52" s="122"/>
      <c r="D52" s="120"/>
      <c r="E52" s="126"/>
      <c r="F52" s="126"/>
      <c r="G52" s="202" t="str">
        <f>IFERROR(ROUNDDOWN((Tabla_Aulas[[#This Row],[Área (m²)]]/Tabla_Aulas[[#This Row],[Índice
(m²/persona)]]),0)," ")</f>
        <v xml:space="preserve"> </v>
      </c>
      <c r="H52" s="120"/>
      <c r="I52" s="119"/>
    </row>
    <row r="54" spans="1:9" ht="15.75" thickBot="1"/>
    <row r="55" spans="1:9" ht="15.75" thickBot="1">
      <c r="A55" s="624" t="s">
        <v>176</v>
      </c>
      <c r="B55" s="625"/>
      <c r="C55" s="625"/>
      <c r="D55" s="625"/>
      <c r="E55" s="625"/>
      <c r="F55" s="625"/>
      <c r="G55" s="625"/>
      <c r="H55" s="625"/>
      <c r="I55" s="626"/>
    </row>
    <row r="57" spans="1:9" ht="45">
      <c r="C57" s="130" t="s">
        <v>2599</v>
      </c>
      <c r="D57" s="129" t="s">
        <v>2611</v>
      </c>
      <c r="E57" s="129" t="s">
        <v>2602</v>
      </c>
      <c r="F57" s="129" t="s">
        <v>2609</v>
      </c>
      <c r="G57" s="129" t="s">
        <v>2610</v>
      </c>
      <c r="H57" s="129" t="s">
        <v>2606</v>
      </c>
      <c r="I57" s="128" t="s">
        <v>2607</v>
      </c>
    </row>
    <row r="58" spans="1:9" ht="16.5">
      <c r="C58" s="127"/>
      <c r="D58" s="105"/>
      <c r="E58" s="126"/>
      <c r="F58" s="126"/>
      <c r="G58" s="125" t="str">
        <f>IFERROR(ROUNDDOWN((Tabla_Talleres[[#This Row],[Área (m²)]]/Tabla_Talleres[[#This Row],[Índice
(m²/persona)]]),0)," ")</f>
        <v xml:space="preserve"> </v>
      </c>
      <c r="H58" s="124" t="s">
        <v>2612</v>
      </c>
      <c r="I58" s="123"/>
    </row>
    <row r="59" spans="1:9" ht="16.5">
      <c r="C59" s="127"/>
      <c r="D59" s="105"/>
      <c r="E59" s="126"/>
      <c r="F59" s="126"/>
      <c r="G59" s="125" t="str">
        <f>IFERROR(ROUNDDOWN((Tabla_Talleres[[#This Row],[Área (m²)]]/Tabla_Talleres[[#This Row],[Índice
(m²/persona)]]),0)," ")</f>
        <v xml:space="preserve"> </v>
      </c>
      <c r="H59" s="124" t="s">
        <v>2612</v>
      </c>
      <c r="I59" s="123"/>
    </row>
    <row r="60" spans="1:9" ht="16.5">
      <c r="C60" s="127"/>
      <c r="D60" s="105"/>
      <c r="E60" s="126"/>
      <c r="F60" s="126"/>
      <c r="G60" s="125" t="str">
        <f>IFERROR(ROUNDDOWN((Tabla_Talleres[[#This Row],[Área (m²)]]/Tabla_Talleres[[#This Row],[Índice
(m²/persona)]]),0)," ")</f>
        <v xml:space="preserve"> </v>
      </c>
      <c r="H60" s="124" t="s">
        <v>2612</v>
      </c>
      <c r="I60" s="123"/>
    </row>
    <row r="61" spans="1:9" ht="16.5">
      <c r="C61" s="127"/>
      <c r="D61" s="105"/>
      <c r="E61" s="126"/>
      <c r="F61" s="126"/>
      <c r="G61" s="125" t="str">
        <f>IFERROR(ROUNDDOWN((Tabla_Talleres[[#This Row],[Área (m²)]]/Tabla_Talleres[[#This Row],[Índice
(m²/persona)]]),0)," ")</f>
        <v xml:space="preserve"> </v>
      </c>
      <c r="H61" s="124" t="s">
        <v>2612</v>
      </c>
      <c r="I61" s="123"/>
    </row>
    <row r="62" spans="1:9" ht="16.5">
      <c r="C62" s="127"/>
      <c r="D62" s="105"/>
      <c r="E62" s="126"/>
      <c r="F62" s="126"/>
      <c r="G62" s="125" t="str">
        <f>IFERROR(ROUNDDOWN((Tabla_Talleres[[#This Row],[Área (m²)]]/Tabla_Talleres[[#This Row],[Índice
(m²/persona)]]),0)," ")</f>
        <v xml:space="preserve"> </v>
      </c>
      <c r="H62" s="124" t="s">
        <v>2612</v>
      </c>
      <c r="I62" s="123"/>
    </row>
    <row r="63" spans="1:9" ht="16.5">
      <c r="C63" s="127"/>
      <c r="D63" s="105"/>
      <c r="E63" s="126"/>
      <c r="F63" s="126"/>
      <c r="G63" s="125" t="str">
        <f>IFERROR(ROUNDDOWN((Tabla_Talleres[[#This Row],[Área (m²)]]/Tabla_Talleres[[#This Row],[Índice
(m²/persona)]]),0)," ")</f>
        <v xml:space="preserve"> </v>
      </c>
      <c r="H63" s="124" t="s">
        <v>2612</v>
      </c>
      <c r="I63" s="123"/>
    </row>
    <row r="64" spans="1:9" ht="16.5">
      <c r="C64" s="127"/>
      <c r="D64" s="105"/>
      <c r="E64" s="126"/>
      <c r="F64" s="126"/>
      <c r="G64" s="125" t="str">
        <f>IFERROR(ROUNDDOWN((Tabla_Talleres[[#This Row],[Área (m²)]]/Tabla_Talleres[[#This Row],[Índice
(m²/persona)]]),0)," ")</f>
        <v xml:space="preserve"> </v>
      </c>
      <c r="H64" s="124" t="s">
        <v>2612</v>
      </c>
      <c r="I64" s="123"/>
    </row>
    <row r="65" spans="1:9" ht="16.5">
      <c r="C65" s="127"/>
      <c r="D65" s="105"/>
      <c r="E65" s="126"/>
      <c r="F65" s="126"/>
      <c r="G65" s="125" t="str">
        <f>IFERROR(ROUNDDOWN((Tabla_Talleres[[#This Row],[Área (m²)]]/Tabla_Talleres[[#This Row],[Índice
(m²/persona)]]),0)," ")</f>
        <v xml:space="preserve"> </v>
      </c>
      <c r="H65" s="124" t="s">
        <v>2612</v>
      </c>
      <c r="I65" s="123"/>
    </row>
    <row r="66" spans="1:9" ht="16.5">
      <c r="C66" s="127"/>
      <c r="D66" s="105"/>
      <c r="E66" s="126"/>
      <c r="F66" s="126"/>
      <c r="G66" s="125" t="str">
        <f>IFERROR(ROUNDDOWN((Tabla_Talleres[[#This Row],[Área (m²)]]/Tabla_Talleres[[#This Row],[Índice
(m²/persona)]]),0)," ")</f>
        <v xml:space="preserve"> </v>
      </c>
      <c r="H66" s="124" t="s">
        <v>2612</v>
      </c>
      <c r="I66" s="123"/>
    </row>
    <row r="67" spans="1:9" ht="16.5">
      <c r="C67" s="127"/>
      <c r="D67" s="105"/>
      <c r="E67" s="126"/>
      <c r="F67" s="126"/>
      <c r="G67" s="125" t="str">
        <f>IFERROR(ROUNDDOWN((Tabla_Talleres[[#This Row],[Área (m²)]]/Tabla_Talleres[[#This Row],[Índice
(m²/persona)]]),0)," ")</f>
        <v xml:space="preserve"> </v>
      </c>
      <c r="H67" s="124" t="s">
        <v>2612</v>
      </c>
      <c r="I67" s="123"/>
    </row>
    <row r="68" spans="1:9" ht="16.5">
      <c r="C68" s="122"/>
      <c r="D68" s="120"/>
      <c r="E68" s="126"/>
      <c r="F68" s="126"/>
      <c r="G68" s="121" t="str">
        <f>IFERROR(ROUNDDOWN((Tabla_Talleres[[#This Row],[Área (m²)]]/Tabla_Talleres[[#This Row],[Índice
(m²/persona)]]),0)," ")</f>
        <v xml:space="preserve"> </v>
      </c>
      <c r="H68" s="124" t="s">
        <v>2612</v>
      </c>
      <c r="I68" s="119"/>
    </row>
    <row r="69" spans="1:9" ht="16.5">
      <c r="C69" s="122"/>
      <c r="D69" s="120"/>
      <c r="E69" s="126"/>
      <c r="F69" s="126"/>
      <c r="G69" s="121" t="str">
        <f>IFERROR(ROUNDDOWN((Tabla_Talleres[[#This Row],[Área (m²)]]/Tabla_Talleres[[#This Row],[Índice
(m²/persona)]]),0)," ")</f>
        <v xml:space="preserve"> </v>
      </c>
      <c r="H69" s="124" t="s">
        <v>2612</v>
      </c>
      <c r="I69" s="119"/>
    </row>
    <row r="70" spans="1:9" ht="16.5">
      <c r="C70" s="122"/>
      <c r="D70" s="120"/>
      <c r="E70" s="126"/>
      <c r="F70" s="126"/>
      <c r="G70" s="121" t="str">
        <f>IFERROR(ROUNDDOWN((Tabla_Talleres[[#This Row],[Área (m²)]]/Tabla_Talleres[[#This Row],[Índice
(m²/persona)]]),0)," ")</f>
        <v xml:space="preserve"> </v>
      </c>
      <c r="H70" s="124" t="s">
        <v>2612</v>
      </c>
      <c r="I70" s="119"/>
    </row>
    <row r="71" spans="1:9" ht="16.5">
      <c r="C71" s="122"/>
      <c r="D71" s="120"/>
      <c r="E71" s="126"/>
      <c r="F71" s="126"/>
      <c r="G71" s="121" t="str">
        <f>IFERROR(ROUNDDOWN((Tabla_Talleres[[#This Row],[Área (m²)]]/Tabla_Talleres[[#This Row],[Índice
(m²/persona)]]),0)," ")</f>
        <v xml:space="preserve"> </v>
      </c>
      <c r="H71" s="124" t="s">
        <v>2612</v>
      </c>
      <c r="I71" s="119"/>
    </row>
    <row r="72" spans="1:9" ht="16.5">
      <c r="C72" s="122"/>
      <c r="D72" s="120"/>
      <c r="E72" s="126"/>
      <c r="F72" s="126"/>
      <c r="G72" s="121" t="str">
        <f>IFERROR(ROUNDDOWN((Tabla_Talleres[[#This Row],[Área (m²)]]/Tabla_Talleres[[#This Row],[Índice
(m²/persona)]]),0)," ")</f>
        <v xml:space="preserve"> </v>
      </c>
      <c r="H72" s="203" t="s">
        <v>2612</v>
      </c>
      <c r="I72" s="119"/>
    </row>
    <row r="77" spans="1:9">
      <c r="A77" s="118" t="s">
        <v>2613</v>
      </c>
    </row>
  </sheetData>
  <sheetProtection algorithmName="SHA-512" hashValue="H/Q7esYputci5GK/jK05iTeXoFt1Bqvio6VPATz5KNEVOvd1OruUwD2rb4e412/Bxna9pdqdNriq/VluQ6m8Bg==" saltValue="R8GPHzMj34u0609RlvGseg==" spinCount="100000" sheet="1" formatRows="0"/>
  <mergeCells count="3">
    <mergeCell ref="A1:I1"/>
    <mergeCell ref="A30:I30"/>
    <mergeCell ref="A55:I55"/>
  </mergeCells>
  <conditionalFormatting sqref="H4:H28">
    <cfRule type="cellIs" dxfId="4" priority="3" operator="equal">
      <formula>"No Cumple"</formula>
    </cfRule>
    <cfRule type="cellIs" dxfId="3" priority="4" operator="equal">
      <formula>"CUMPLE"</formula>
    </cfRule>
  </conditionalFormatting>
  <conditionalFormatting sqref="H33:H52">
    <cfRule type="containsText" dxfId="2" priority="2" operator="containsText" text="No Cumple">
      <formula>NOT(ISERROR(SEARCH("No Cumple",H33)))</formula>
    </cfRule>
  </conditionalFormatting>
  <conditionalFormatting sqref="H58:H72">
    <cfRule type="containsText" dxfId="1"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CENTRO ATENCIÓN ESPECIALIZADA&amp;RIN78.IVC
Versión 1
XX/02/2026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2525-5F9E-421F-A77D-937CA1F91A6A}">
  <sheetPr>
    <tabColor rgb="FF66FF33"/>
    <pageSetUpPr fitToPage="1"/>
  </sheetPr>
  <dimension ref="A1:E29"/>
  <sheetViews>
    <sheetView zoomScaleNormal="100" workbookViewId="0"/>
  </sheetViews>
  <sheetFormatPr baseColWidth="10" defaultColWidth="11.42578125" defaultRowHeight="15"/>
  <cols>
    <col min="1" max="1" width="20.28515625" customWidth="1"/>
    <col min="2" max="2" width="40.28515625" customWidth="1"/>
    <col min="3" max="3" width="22.85546875" customWidth="1"/>
    <col min="4" max="4" width="32.85546875" customWidth="1"/>
    <col min="5" max="5" width="27.28515625" customWidth="1"/>
  </cols>
  <sheetData>
    <row r="1" spans="1:4" ht="45">
      <c r="A1" s="475" t="s">
        <v>2614</v>
      </c>
      <c r="B1" s="476" t="s">
        <v>2615</v>
      </c>
      <c r="C1" s="477" t="s">
        <v>2616</v>
      </c>
    </row>
    <row r="2" spans="1:4">
      <c r="A2" s="627" t="s">
        <v>2617</v>
      </c>
      <c r="B2" s="62" t="s">
        <v>2618</v>
      </c>
      <c r="C2" s="478">
        <v>1</v>
      </c>
    </row>
    <row r="3" spans="1:4">
      <c r="A3" s="627"/>
      <c r="B3" s="62" t="s">
        <v>2619</v>
      </c>
      <c r="C3" s="479">
        <f>$C$29/100</f>
        <v>1.2</v>
      </c>
    </row>
    <row r="4" spans="1:4">
      <c r="A4" s="627"/>
      <c r="B4" s="62" t="s">
        <v>2620</v>
      </c>
      <c r="C4" s="479">
        <f>$C$29/100</f>
        <v>1.2</v>
      </c>
    </row>
    <row r="5" spans="1:4">
      <c r="A5" s="627"/>
      <c r="B5" s="62" t="s">
        <v>2621</v>
      </c>
      <c r="C5" s="479">
        <f>$C$29*0.5/100</f>
        <v>0.6</v>
      </c>
    </row>
    <row r="6" spans="1:4" ht="15.75" thickBot="1">
      <c r="A6" s="628"/>
      <c r="B6" s="480" t="s">
        <v>2622</v>
      </c>
      <c r="C6" s="481">
        <f>$C$29*0.5/100</f>
        <v>0.6</v>
      </c>
    </row>
    <row r="7" spans="1:4">
      <c r="A7" s="14"/>
      <c r="B7" s="63"/>
      <c r="C7" s="482"/>
    </row>
    <row r="8" spans="1:4" ht="15.75" thickBot="1">
      <c r="A8" s="14"/>
      <c r="B8" s="63"/>
      <c r="C8" s="482"/>
    </row>
    <row r="9" spans="1:4" ht="45">
      <c r="A9" s="475" t="s">
        <v>2614</v>
      </c>
      <c r="B9" s="476" t="s">
        <v>2615</v>
      </c>
      <c r="C9" s="476" t="s">
        <v>2616</v>
      </c>
      <c r="D9" s="483" t="s">
        <v>2623</v>
      </c>
    </row>
    <row r="10" spans="1:4" ht="15" customHeight="1">
      <c r="A10" s="629" t="s">
        <v>2624</v>
      </c>
      <c r="B10" s="62" t="s">
        <v>2625</v>
      </c>
      <c r="C10" s="484">
        <f>$C$29/40</f>
        <v>3</v>
      </c>
      <c r="D10" s="479"/>
    </row>
    <row r="11" spans="1:4" ht="30">
      <c r="A11" s="629"/>
      <c r="B11" s="62" t="s">
        <v>2626</v>
      </c>
      <c r="C11" s="484">
        <f>$C$29/40</f>
        <v>3</v>
      </c>
      <c r="D11" s="479"/>
    </row>
    <row r="12" spans="1:4">
      <c r="A12" s="629"/>
      <c r="B12" s="324" t="s">
        <v>2627</v>
      </c>
      <c r="C12" s="484">
        <f>$C$29*0.5/40</f>
        <v>1.5</v>
      </c>
      <c r="D12" s="479" t="s">
        <v>2628</v>
      </c>
    </row>
    <row r="13" spans="1:4">
      <c r="A13" s="629"/>
      <c r="B13" s="62" t="s">
        <v>2629</v>
      </c>
      <c r="C13" s="484">
        <f>$C$29/100</f>
        <v>1.2</v>
      </c>
      <c r="D13" s="479"/>
    </row>
    <row r="14" spans="1:4">
      <c r="A14" s="629"/>
      <c r="B14" s="62" t="s">
        <v>2630</v>
      </c>
      <c r="C14" s="484">
        <f>$C$29/50</f>
        <v>2.4</v>
      </c>
      <c r="D14" s="479"/>
    </row>
    <row r="15" spans="1:4">
      <c r="A15" s="629"/>
      <c r="B15" s="62" t="s">
        <v>2631</v>
      </c>
      <c r="C15" s="485">
        <f>$C$29/50</f>
        <v>2.4</v>
      </c>
      <c r="D15" s="486"/>
    </row>
    <row r="16" spans="1:4">
      <c r="A16" s="629"/>
      <c r="B16" s="62" t="s">
        <v>2632</v>
      </c>
      <c r="C16" s="485">
        <f>$C$29/40</f>
        <v>3</v>
      </c>
      <c r="D16" s="486"/>
    </row>
    <row r="17" spans="1:5" ht="30">
      <c r="A17" s="629"/>
      <c r="B17" s="62" t="s">
        <v>2633</v>
      </c>
      <c r="C17" s="484">
        <f>$C$29/15</f>
        <v>8</v>
      </c>
      <c r="D17" s="479"/>
    </row>
    <row r="18" spans="1:5" ht="30">
      <c r="A18" s="629"/>
      <c r="B18" s="62" t="s">
        <v>2634</v>
      </c>
      <c r="C18" s="484">
        <f>$C$29/40</f>
        <v>3</v>
      </c>
      <c r="D18" s="486" t="s">
        <v>2635</v>
      </c>
    </row>
    <row r="19" spans="1:5" ht="30.75" thickBot="1">
      <c r="A19" s="630"/>
      <c r="B19" s="480" t="s">
        <v>2636</v>
      </c>
      <c r="C19" s="487">
        <f>$C$29/25</f>
        <v>4.8</v>
      </c>
      <c r="D19" s="481"/>
    </row>
    <row r="20" spans="1:5">
      <c r="A20" s="452"/>
      <c r="B20" s="63"/>
      <c r="C20" s="482"/>
      <c r="D20" s="482"/>
    </row>
    <row r="21" spans="1:5" ht="15.75" thickBot="1">
      <c r="A21" s="452"/>
      <c r="B21" s="63"/>
      <c r="C21" s="482"/>
      <c r="D21" s="482"/>
    </row>
    <row r="22" spans="1:5" ht="45">
      <c r="A22" s="475" t="s">
        <v>2614</v>
      </c>
      <c r="B22" s="476" t="s">
        <v>2615</v>
      </c>
      <c r="C22" s="476" t="s">
        <v>2616</v>
      </c>
      <c r="D22" s="483" t="s">
        <v>2637</v>
      </c>
    </row>
    <row r="23" spans="1:5" ht="30">
      <c r="A23" s="627" t="s">
        <v>97</v>
      </c>
      <c r="B23" s="488" t="s">
        <v>2638</v>
      </c>
      <c r="C23" s="484">
        <f>$C$29/100</f>
        <v>1.2</v>
      </c>
      <c r="D23" s="486" t="s">
        <v>2639</v>
      </c>
      <c r="E23" s="1"/>
    </row>
    <row r="24" spans="1:5" ht="30">
      <c r="A24" s="627"/>
      <c r="B24" s="488" t="s">
        <v>2640</v>
      </c>
      <c r="C24" s="484">
        <f>$C$29/50</f>
        <v>2.4</v>
      </c>
      <c r="D24" s="486" t="s">
        <v>2641</v>
      </c>
    </row>
    <row r="25" spans="1:5" ht="30">
      <c r="A25" s="627"/>
      <c r="B25" s="62" t="s">
        <v>2642</v>
      </c>
      <c r="C25" s="484">
        <f>$C$29/50</f>
        <v>2.4</v>
      </c>
      <c r="D25" s="486" t="s">
        <v>2641</v>
      </c>
    </row>
    <row r="26" spans="1:5" ht="30.75" thickBot="1">
      <c r="A26" s="628"/>
      <c r="B26" s="480" t="s">
        <v>2643</v>
      </c>
      <c r="C26" s="487">
        <v>1</v>
      </c>
      <c r="D26" s="489" t="s">
        <v>2644</v>
      </c>
    </row>
    <row r="27" spans="1:5">
      <c r="A27" s="631" t="s">
        <v>2645</v>
      </c>
      <c r="B27" s="631"/>
      <c r="C27" s="631"/>
      <c r="D27" s="631"/>
    </row>
    <row r="28" spans="1:5" ht="15.75" thickBot="1"/>
    <row r="29" spans="1:5" ht="34.5" customHeight="1" thickBot="1">
      <c r="B29" s="474" t="s">
        <v>2646</v>
      </c>
      <c r="C29" s="473">
        <v>120</v>
      </c>
    </row>
  </sheetData>
  <sheetProtection algorithmName="SHA-512" hashValue="bDnv2nPy8T+nC2jEtLEWAVfGcj0UZy6K8kvMeZwozH/RbbGGhzKDmaqBG0Cfla7WCKWs2KwC7OVhXub7L0HMGA==" saltValue="smAbZRFYikGARJxM6FsyZA==" spinCount="100000" sheet="1" objects="1" scenarios="1"/>
  <mergeCells count="4">
    <mergeCell ref="A2:A6"/>
    <mergeCell ref="A10:A19"/>
    <mergeCell ref="A23:A26"/>
    <mergeCell ref="A27:D27"/>
  </mergeCells>
  <hyperlinks>
    <hyperlink ref="C2" location="'5. Talento Humano'!Área_de_impresión" display="'5. Talento Humano'!Área_de_impresión" xr:uid="{CE766FB3-BF9A-4282-93CF-977FDC43E1FB}"/>
  </hyperlinks>
  <printOptions horizontalCentered="1"/>
  <pageMargins left="0.31496062992125984" right="0.31496062992125984" top="1.5354330708661419" bottom="0.74803149606299213" header="0.31496062992125984" footer="0.31496062992125984"/>
  <pageSetup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ignoredErrors>
    <ignoredError sqref="C17"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D4B4B-B8EE-4795-B50A-4D6C3617B291}">
  <sheetPr>
    <tabColor theme="5" tint="0.79998168889431442"/>
    <pageSetUpPr fitToPage="1"/>
  </sheetPr>
  <dimension ref="A1:X13"/>
  <sheetViews>
    <sheetView zoomScaleNormal="100" workbookViewId="0">
      <selection activeCell="G5" sqref="G5"/>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5703125" customWidth="1"/>
    <col min="7" max="7" width="13" customWidth="1"/>
    <col min="8" max="8" width="14.5703125" customWidth="1"/>
    <col min="9" max="9" width="14.28515625" customWidth="1"/>
    <col min="10" max="10" width="14.7109375" customWidth="1"/>
    <col min="13" max="13" width="13.5703125" customWidth="1"/>
    <col min="18" max="18" width="16.5703125" bestFit="1" customWidth="1"/>
    <col min="19" max="19" width="11.42578125" style="14"/>
    <col min="20" max="20" width="12.85546875" style="14" customWidth="1"/>
    <col min="21" max="21" width="11.42578125" style="14"/>
    <col min="22" max="22" width="17" style="14" customWidth="1"/>
    <col min="23" max="23" width="21.140625" style="14" customWidth="1"/>
    <col min="24" max="24" width="40.85546875" style="14" customWidth="1"/>
  </cols>
  <sheetData>
    <row r="1" spans="1:24" ht="34.5" customHeight="1">
      <c r="A1" s="633" t="s">
        <v>2647</v>
      </c>
      <c r="B1" s="633"/>
      <c r="C1" s="633"/>
      <c r="D1" s="633"/>
      <c r="E1" s="633"/>
      <c r="F1" s="633"/>
      <c r="G1" s="633"/>
      <c r="H1" s="633"/>
      <c r="I1" s="633"/>
      <c r="J1" s="633"/>
      <c r="K1" s="633"/>
      <c r="L1" s="633"/>
      <c r="M1" s="633"/>
      <c r="N1" s="633"/>
      <c r="O1" s="633"/>
      <c r="P1" s="633"/>
      <c r="Q1" s="633"/>
      <c r="R1" s="633"/>
      <c r="S1" s="633"/>
      <c r="T1" s="633"/>
      <c r="U1" s="633"/>
      <c r="V1" s="633"/>
      <c r="W1" s="633"/>
      <c r="X1" s="633"/>
    </row>
    <row r="2" spans="1:24" s="1" customFormat="1" ht="60" customHeight="1">
      <c r="A2" s="633" t="s">
        <v>1587</v>
      </c>
      <c r="B2" s="633" t="s">
        <v>2648</v>
      </c>
      <c r="C2" s="632" t="s">
        <v>2649</v>
      </c>
      <c r="D2" s="633" t="s">
        <v>2650</v>
      </c>
      <c r="E2" s="632" t="s">
        <v>2651</v>
      </c>
      <c r="F2" s="632" t="s">
        <v>2652</v>
      </c>
      <c r="G2" s="633" t="s">
        <v>2653</v>
      </c>
      <c r="H2" s="632" t="s">
        <v>2654</v>
      </c>
      <c r="I2" s="632" t="s">
        <v>2655</v>
      </c>
      <c r="J2" s="632" t="s">
        <v>2656</v>
      </c>
      <c r="K2" s="632" t="s">
        <v>2657</v>
      </c>
      <c r="L2" s="632" t="s">
        <v>2658</v>
      </c>
      <c r="M2" s="632" t="s">
        <v>2659</v>
      </c>
      <c r="N2" s="632" t="s">
        <v>2660</v>
      </c>
      <c r="O2" s="633"/>
      <c r="P2" s="633"/>
      <c r="Q2" s="633"/>
      <c r="R2" s="632" t="s">
        <v>2661</v>
      </c>
      <c r="S2" s="632" t="s">
        <v>2662</v>
      </c>
      <c r="T2" s="632" t="s">
        <v>2663</v>
      </c>
      <c r="U2" s="632"/>
      <c r="V2" s="632" t="s">
        <v>2664</v>
      </c>
      <c r="W2" s="632" t="s">
        <v>2665</v>
      </c>
      <c r="X2" s="633" t="s">
        <v>2666</v>
      </c>
    </row>
    <row r="3" spans="1:24" ht="30">
      <c r="A3" s="633"/>
      <c r="B3" s="633"/>
      <c r="C3" s="632"/>
      <c r="D3" s="633"/>
      <c r="E3" s="632"/>
      <c r="F3" s="632"/>
      <c r="G3" s="633"/>
      <c r="H3" s="632"/>
      <c r="I3" s="632"/>
      <c r="J3" s="632"/>
      <c r="K3" s="632"/>
      <c r="L3" s="632"/>
      <c r="M3" s="632"/>
      <c r="N3" s="453" t="s">
        <v>2667</v>
      </c>
      <c r="O3" s="454" t="s">
        <v>2668</v>
      </c>
      <c r="P3" s="453" t="s">
        <v>2669</v>
      </c>
      <c r="Q3" s="453" t="s">
        <v>2670</v>
      </c>
      <c r="R3" s="633"/>
      <c r="S3" s="632" t="s">
        <v>2671</v>
      </c>
      <c r="T3" s="632"/>
      <c r="U3" s="632"/>
      <c r="V3" s="632"/>
      <c r="W3" s="632"/>
      <c r="X3" s="633"/>
    </row>
    <row r="4" spans="1:24">
      <c r="A4" s="455">
        <v>1</v>
      </c>
      <c r="B4" s="531"/>
      <c r="C4" s="531"/>
      <c r="D4" s="531"/>
      <c r="E4" s="531"/>
      <c r="F4" s="532"/>
      <c r="G4" s="533"/>
      <c r="H4" s="533"/>
      <c r="I4" s="533"/>
      <c r="J4" s="533"/>
      <c r="K4" s="533"/>
      <c r="L4" s="533"/>
      <c r="M4" s="534"/>
      <c r="N4" s="546" t="s">
        <v>2672</v>
      </c>
      <c r="O4" s="546" t="s">
        <v>2672</v>
      </c>
      <c r="P4" s="546" t="s">
        <v>2672</v>
      </c>
      <c r="Q4" s="546" t="s">
        <v>2672</v>
      </c>
      <c r="R4" s="546" t="s">
        <v>2672</v>
      </c>
      <c r="S4" s="546" t="s">
        <v>2672</v>
      </c>
      <c r="T4" s="546" t="s">
        <v>2672</v>
      </c>
      <c r="U4" s="546" t="s">
        <v>2672</v>
      </c>
      <c r="V4" s="547"/>
      <c r="W4" s="546" t="s">
        <v>2672</v>
      </c>
      <c r="X4" s="544"/>
    </row>
    <row r="5" spans="1:24">
      <c r="A5" s="455">
        <v>2</v>
      </c>
      <c r="B5" s="531"/>
      <c r="C5" s="531"/>
      <c r="D5" s="531"/>
      <c r="E5" s="531"/>
      <c r="F5" s="536"/>
      <c r="G5" s="535"/>
      <c r="H5" s="535"/>
      <c r="I5" s="535"/>
      <c r="J5" s="535"/>
      <c r="K5" s="535"/>
      <c r="L5" s="535"/>
      <c r="M5" s="531"/>
      <c r="N5" s="537"/>
      <c r="O5" s="537"/>
      <c r="P5" s="537"/>
      <c r="Q5" s="537"/>
      <c r="R5" s="537"/>
      <c r="S5" s="537"/>
      <c r="T5" s="537"/>
      <c r="U5" s="537"/>
      <c r="V5" s="535"/>
      <c r="W5" s="537"/>
      <c r="X5" s="544"/>
    </row>
    <row r="6" spans="1:24">
      <c r="A6" s="455">
        <v>3</v>
      </c>
      <c r="B6" s="531"/>
      <c r="C6" s="531"/>
      <c r="D6" s="531"/>
      <c r="E6" s="531"/>
      <c r="F6" s="536"/>
      <c r="G6" s="535"/>
      <c r="H6" s="535"/>
      <c r="I6" s="535"/>
      <c r="J6" s="535"/>
      <c r="K6" s="535"/>
      <c r="L6" s="535"/>
      <c r="M6" s="531"/>
      <c r="N6" s="537"/>
      <c r="O6" s="537"/>
      <c r="P6" s="537"/>
      <c r="Q6" s="537"/>
      <c r="R6" s="537"/>
      <c r="S6" s="537"/>
      <c r="T6" s="537"/>
      <c r="U6" s="537"/>
      <c r="V6" s="535"/>
      <c r="W6" s="537"/>
      <c r="X6" s="544"/>
    </row>
    <row r="7" spans="1:24">
      <c r="A7" s="455">
        <v>4</v>
      </c>
      <c r="B7" s="531"/>
      <c r="C7" s="531"/>
      <c r="D7" s="531"/>
      <c r="E7" s="531"/>
      <c r="F7" s="536"/>
      <c r="G7" s="535"/>
      <c r="H7" s="535"/>
      <c r="I7" s="535"/>
      <c r="J7" s="535"/>
      <c r="K7" s="535"/>
      <c r="L7" s="535"/>
      <c r="M7" s="531"/>
      <c r="N7" s="537"/>
      <c r="O7" s="537"/>
      <c r="P7" s="537"/>
      <c r="Q7" s="537"/>
      <c r="R7" s="537"/>
      <c r="S7" s="537"/>
      <c r="T7" s="537"/>
      <c r="U7" s="537"/>
      <c r="V7" s="535"/>
      <c r="W7" s="537"/>
      <c r="X7" s="544"/>
    </row>
    <row r="8" spans="1:24">
      <c r="A8" s="455">
        <v>5</v>
      </c>
      <c r="B8" s="531"/>
      <c r="C8" s="531"/>
      <c r="D8" s="531"/>
      <c r="E8" s="531"/>
      <c r="F8" s="536"/>
      <c r="G8" s="535"/>
      <c r="H8" s="535"/>
      <c r="I8" s="535"/>
      <c r="J8" s="535"/>
      <c r="K8" s="535"/>
      <c r="L8" s="535"/>
      <c r="M8" s="531"/>
      <c r="N8" s="537"/>
      <c r="O8" s="537"/>
      <c r="P8" s="537"/>
      <c r="Q8" s="537"/>
      <c r="R8" s="537"/>
      <c r="S8" s="537"/>
      <c r="T8" s="537"/>
      <c r="U8" s="537"/>
      <c r="V8" s="535"/>
      <c r="W8" s="537"/>
      <c r="X8" s="544"/>
    </row>
    <row r="9" spans="1:24">
      <c r="A9" s="455">
        <v>6</v>
      </c>
      <c r="B9" s="531"/>
      <c r="C9" s="531"/>
      <c r="D9" s="531"/>
      <c r="E9" s="531"/>
      <c r="F9" s="536"/>
      <c r="G9" s="535"/>
      <c r="H9" s="535"/>
      <c r="I9" s="535"/>
      <c r="J9" s="535"/>
      <c r="K9" s="535"/>
      <c r="L9" s="535"/>
      <c r="M9" s="531"/>
      <c r="N9" s="537"/>
      <c r="O9" s="537"/>
      <c r="P9" s="537"/>
      <c r="Q9" s="537"/>
      <c r="R9" s="537"/>
      <c r="S9" s="537"/>
      <c r="T9" s="537"/>
      <c r="U9" s="537"/>
      <c r="V9" s="535"/>
      <c r="W9" s="537"/>
      <c r="X9" s="544"/>
    </row>
    <row r="10" spans="1:24">
      <c r="A10" s="455">
        <v>7</v>
      </c>
      <c r="B10" s="531"/>
      <c r="C10" s="531"/>
      <c r="D10" s="531"/>
      <c r="E10" s="531"/>
      <c r="F10" s="536"/>
      <c r="G10" s="535"/>
      <c r="H10" s="535"/>
      <c r="I10" s="535"/>
      <c r="J10" s="535"/>
      <c r="K10" s="535"/>
      <c r="L10" s="535"/>
      <c r="M10" s="531"/>
      <c r="N10" s="537"/>
      <c r="O10" s="537"/>
      <c r="P10" s="537"/>
      <c r="Q10" s="537"/>
      <c r="R10" s="537"/>
      <c r="S10" s="537"/>
      <c r="T10" s="537"/>
      <c r="U10" s="537"/>
      <c r="V10" s="535"/>
      <c r="W10" s="537"/>
      <c r="X10" s="544"/>
    </row>
    <row r="11" spans="1:24">
      <c r="A11" s="455">
        <v>8</v>
      </c>
      <c r="B11" s="531"/>
      <c r="C11" s="531"/>
      <c r="D11" s="531"/>
      <c r="E11" s="531"/>
      <c r="F11" s="536"/>
      <c r="G11" s="535"/>
      <c r="H11" s="535"/>
      <c r="I11" s="535"/>
      <c r="J11" s="535"/>
      <c r="K11" s="535"/>
      <c r="L11" s="535"/>
      <c r="M11" s="531"/>
      <c r="N11" s="537"/>
      <c r="O11" s="537"/>
      <c r="P11" s="537"/>
      <c r="Q11" s="537"/>
      <c r="R11" s="537"/>
      <c r="S11" s="537"/>
      <c r="T11" s="537"/>
      <c r="U11" s="537"/>
      <c r="V11" s="535"/>
      <c r="W11" s="537"/>
      <c r="X11" s="544"/>
    </row>
    <row r="12" spans="1:24">
      <c r="A12" s="455">
        <v>9</v>
      </c>
      <c r="B12" s="538"/>
      <c r="C12" s="538"/>
      <c r="D12" s="538"/>
      <c r="E12" s="538"/>
      <c r="F12" s="539"/>
      <c r="G12" s="540"/>
      <c r="H12" s="540"/>
      <c r="I12" s="540"/>
      <c r="J12" s="540"/>
      <c r="K12" s="540"/>
      <c r="L12" s="540"/>
      <c r="M12" s="538"/>
      <c r="N12" s="541"/>
      <c r="O12" s="541"/>
      <c r="P12" s="541"/>
      <c r="Q12" s="541"/>
      <c r="R12" s="541"/>
      <c r="S12" s="541"/>
      <c r="T12" s="541"/>
      <c r="U12" s="541"/>
      <c r="V12" s="540"/>
      <c r="W12" s="541"/>
      <c r="X12" s="545"/>
    </row>
    <row r="13" spans="1:24">
      <c r="A13" s="456">
        <v>10</v>
      </c>
      <c r="B13" s="62"/>
      <c r="C13" s="62"/>
      <c r="D13" s="62"/>
      <c r="E13" s="62"/>
      <c r="F13" s="542"/>
      <c r="G13" s="35"/>
      <c r="H13" s="35"/>
      <c r="I13" s="35"/>
      <c r="J13" s="35"/>
      <c r="K13" s="35"/>
      <c r="L13" s="35"/>
      <c r="M13" s="62"/>
      <c r="N13" s="543"/>
      <c r="O13" s="543"/>
      <c r="P13" s="543"/>
      <c r="Q13" s="543"/>
      <c r="R13" s="543"/>
      <c r="S13" s="543"/>
      <c r="T13" s="543"/>
      <c r="U13" s="543"/>
      <c r="V13" s="35"/>
      <c r="W13" s="543"/>
      <c r="X13" s="530"/>
    </row>
  </sheetData>
  <sheetProtection algorithmName="SHA-512" hashValue="bx0VZetYogVLU4klfoHE2zC3MSLZPUaIXOlmy1CA0m3qoAhDEAQepAp5pXREnuwZLEVAuS6mrihxxJqI+AozMQ==" saltValue="Qcw19fqupsHBdUfP4JmOaA==" spinCount="100000" sheet="1" objects="1" scenarios="1"/>
  <mergeCells count="21">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 ref="S2:S3"/>
    <mergeCell ref="T2:U3"/>
    <mergeCell ref="V2:V3"/>
    <mergeCell ref="W2:W3"/>
    <mergeCell ref="X2:X3"/>
  </mergeCells>
  <dataValidations count="2">
    <dataValidation type="list" allowBlank="1" showInputMessage="1" showErrorMessage="1" sqref="G4:G13 I4:L13" xr:uid="{D4646F7E-0A20-40D2-A68A-A13DDE3992DB}">
      <formula1>"SI,NO"</formula1>
    </dataValidation>
    <dataValidation type="list" allowBlank="1" showInputMessage="1" showErrorMessage="1" sqref="H4:H13" xr:uid="{39C5D87D-0091-42A5-A849-271204185832}">
      <formula1>"MASCULINO,FEMENINO"</formula1>
    </dataValidation>
  </dataValidations>
  <printOptions horizontalCentered="1"/>
  <pageMargins left="0.31496062992125984" right="0.31496062992125984" top="1.5354330708661419" bottom="0.55118110236220474" header="0.31496062992125984" footer="0.31496062992125984"/>
  <pageSetup scale="37"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7CC72-5060-4731-8AF5-90E136917BC7}">
  <sheetPr>
    <tabColor theme="9" tint="0.39997558519241921"/>
    <pageSetUpPr fitToPage="1"/>
  </sheetPr>
  <dimension ref="A1:AS82"/>
  <sheetViews>
    <sheetView topLeftCell="G1" zoomScaleNormal="100" zoomScaleSheetLayoutView="104" workbookViewId="0">
      <selection activeCell="R7" sqref="R7"/>
    </sheetView>
  </sheetViews>
  <sheetFormatPr baseColWidth="10" defaultColWidth="10.85546875" defaultRowHeight="12.75"/>
  <cols>
    <col min="1" max="1" width="6.140625" style="418" customWidth="1"/>
    <col min="2" max="2" width="43.5703125" style="423" customWidth="1"/>
    <col min="3" max="3" width="17.42578125" style="419" customWidth="1"/>
    <col min="4" max="4" width="25.85546875" style="419" customWidth="1"/>
    <col min="5" max="8" width="14.5703125" style="419" customWidth="1"/>
    <col min="9" max="9" width="10.85546875" style="419"/>
    <col min="10" max="10" width="13.28515625" style="418" customWidth="1"/>
    <col min="11" max="13" width="4.42578125" style="418" customWidth="1"/>
    <col min="14" max="14" width="12.28515625" style="418" customWidth="1"/>
    <col min="15" max="15" width="4.42578125" style="418" customWidth="1"/>
    <col min="16" max="16" width="6.7109375" style="418" customWidth="1"/>
    <col min="17" max="17" width="4.42578125" style="418" customWidth="1"/>
    <col min="18" max="18" width="6.140625" style="418" customWidth="1"/>
    <col min="19" max="19" width="4.42578125" style="418" customWidth="1"/>
    <col min="20" max="22" width="6.7109375" style="418" customWidth="1"/>
    <col min="23" max="41" width="4.42578125" style="418" customWidth="1"/>
    <col min="42" max="44" width="5.7109375" style="418" customWidth="1"/>
    <col min="45" max="45" width="15.7109375" style="418" customWidth="1"/>
    <col min="46" max="16384" width="10.85546875" style="418"/>
  </cols>
  <sheetData>
    <row r="1" spans="1:45" s="421" customFormat="1" ht="94.5" customHeight="1">
      <c r="A1" s="641" t="s">
        <v>2673</v>
      </c>
      <c r="B1" s="641" t="s">
        <v>2674</v>
      </c>
      <c r="C1" s="641" t="s">
        <v>2675</v>
      </c>
      <c r="D1" s="641" t="s">
        <v>2676</v>
      </c>
      <c r="E1" s="641" t="s">
        <v>2677</v>
      </c>
      <c r="F1" s="641" t="s">
        <v>2678</v>
      </c>
      <c r="G1" s="641" t="s">
        <v>1565</v>
      </c>
      <c r="H1" s="641" t="s">
        <v>2679</v>
      </c>
      <c r="I1" s="641" t="s">
        <v>2680</v>
      </c>
      <c r="J1" s="641" t="s">
        <v>2681</v>
      </c>
      <c r="K1" s="634" t="s">
        <v>2682</v>
      </c>
      <c r="L1" s="634"/>
      <c r="M1" s="634" t="s">
        <v>2683</v>
      </c>
      <c r="N1" s="634"/>
      <c r="O1" s="639" t="s">
        <v>2684</v>
      </c>
      <c r="P1" s="640"/>
      <c r="Q1" s="639" t="s">
        <v>2685</v>
      </c>
      <c r="R1" s="640"/>
      <c r="S1" s="639" t="s">
        <v>2686</v>
      </c>
      <c r="T1" s="640"/>
      <c r="U1" s="639" t="s">
        <v>2687</v>
      </c>
      <c r="V1" s="640"/>
      <c r="W1" s="634" t="s">
        <v>2688</v>
      </c>
      <c r="X1" s="634"/>
      <c r="Y1" s="634"/>
      <c r="Z1" s="634" t="s">
        <v>2689</v>
      </c>
      <c r="AA1" s="634"/>
      <c r="AB1" s="634"/>
      <c r="AC1" s="634" t="s">
        <v>2690</v>
      </c>
      <c r="AD1" s="634"/>
      <c r="AE1" s="634" t="s">
        <v>2691</v>
      </c>
      <c r="AF1" s="634"/>
      <c r="AG1" s="634"/>
      <c r="AH1" s="634" t="s">
        <v>2692</v>
      </c>
      <c r="AI1" s="634"/>
      <c r="AJ1" s="634"/>
      <c r="AK1" s="634" t="s">
        <v>2693</v>
      </c>
      <c r="AL1" s="634"/>
      <c r="AM1" s="634" t="s">
        <v>2694</v>
      </c>
      <c r="AN1" s="634"/>
      <c r="AO1" s="634" t="s">
        <v>2695</v>
      </c>
      <c r="AP1" s="634"/>
      <c r="AQ1" s="634" t="s">
        <v>2696</v>
      </c>
      <c r="AR1" s="634"/>
      <c r="AS1" s="635" t="s">
        <v>2666</v>
      </c>
    </row>
    <row r="2" spans="1:45" s="421" customFormat="1" ht="39.75" customHeight="1">
      <c r="A2" s="641"/>
      <c r="B2" s="641"/>
      <c r="C2" s="641"/>
      <c r="D2" s="641"/>
      <c r="E2" s="641"/>
      <c r="F2" s="641"/>
      <c r="G2" s="641"/>
      <c r="H2" s="641"/>
      <c r="I2" s="641"/>
      <c r="J2" s="641"/>
      <c r="K2" s="457" t="s">
        <v>2697</v>
      </c>
      <c r="L2" s="457" t="s">
        <v>2698</v>
      </c>
      <c r="M2" s="457" t="s">
        <v>2697</v>
      </c>
      <c r="N2" s="457" t="s">
        <v>2698</v>
      </c>
      <c r="O2" s="457" t="s">
        <v>2697</v>
      </c>
      <c r="P2" s="457" t="s">
        <v>2698</v>
      </c>
      <c r="Q2" s="457" t="s">
        <v>2697</v>
      </c>
      <c r="R2" s="457" t="s">
        <v>2698</v>
      </c>
      <c r="S2" s="457" t="s">
        <v>2697</v>
      </c>
      <c r="T2" s="457" t="s">
        <v>2698</v>
      </c>
      <c r="U2" s="457" t="s">
        <v>2697</v>
      </c>
      <c r="V2" s="457" t="s">
        <v>2698</v>
      </c>
      <c r="W2" s="457" t="s">
        <v>2697</v>
      </c>
      <c r="X2" s="457" t="s">
        <v>2698</v>
      </c>
      <c r="Y2" s="457" t="s">
        <v>79</v>
      </c>
      <c r="Z2" s="457" t="s">
        <v>2697</v>
      </c>
      <c r="AA2" s="457" t="s">
        <v>2698</v>
      </c>
      <c r="AB2" s="457" t="s">
        <v>79</v>
      </c>
      <c r="AC2" s="457" t="s">
        <v>2697</v>
      </c>
      <c r="AD2" s="457" t="s">
        <v>2698</v>
      </c>
      <c r="AE2" s="457" t="s">
        <v>2697</v>
      </c>
      <c r="AF2" s="457" t="s">
        <v>2698</v>
      </c>
      <c r="AG2" s="457" t="s">
        <v>79</v>
      </c>
      <c r="AH2" s="457" t="s">
        <v>2697</v>
      </c>
      <c r="AI2" s="457" t="s">
        <v>2698</v>
      </c>
      <c r="AJ2" s="457" t="s">
        <v>79</v>
      </c>
      <c r="AK2" s="457" t="s">
        <v>2697</v>
      </c>
      <c r="AL2" s="457" t="s">
        <v>2698</v>
      </c>
      <c r="AM2" s="457" t="s">
        <v>2697</v>
      </c>
      <c r="AN2" s="457" t="s">
        <v>2698</v>
      </c>
      <c r="AO2" s="457" t="s">
        <v>2697</v>
      </c>
      <c r="AP2" s="457" t="s">
        <v>2698</v>
      </c>
      <c r="AQ2" s="457" t="s">
        <v>2697</v>
      </c>
      <c r="AR2" s="457" t="s">
        <v>2698</v>
      </c>
      <c r="AS2" s="636"/>
    </row>
    <row r="3" spans="1:45" s="421" customFormat="1" ht="39.950000000000003" customHeight="1">
      <c r="A3" s="216">
        <v>1</v>
      </c>
      <c r="B3" s="552"/>
      <c r="C3" s="552"/>
      <c r="D3" s="552"/>
      <c r="E3" s="552"/>
      <c r="F3" s="553"/>
      <c r="G3" s="554"/>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5"/>
    </row>
    <row r="4" spans="1:45" s="421" customFormat="1" ht="39.950000000000003" customHeight="1">
      <c r="A4" s="216">
        <v>2</v>
      </c>
      <c r="B4" s="552"/>
      <c r="C4" s="552"/>
      <c r="D4" s="552"/>
      <c r="E4" s="552"/>
      <c r="F4" s="553"/>
      <c r="G4" s="554"/>
      <c r="H4" s="554"/>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5"/>
    </row>
    <row r="5" spans="1:45" s="421" customFormat="1" ht="39.950000000000003" customHeight="1">
      <c r="A5" s="216">
        <v>3</v>
      </c>
      <c r="B5" s="552"/>
      <c r="C5" s="552"/>
      <c r="D5" s="552"/>
      <c r="E5" s="552"/>
      <c r="F5" s="553"/>
      <c r="G5" s="554"/>
      <c r="H5" s="554"/>
      <c r="I5" s="552"/>
      <c r="J5" s="552"/>
      <c r="K5" s="552"/>
      <c r="L5" s="552"/>
      <c r="M5" s="552"/>
      <c r="N5" s="552"/>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5"/>
    </row>
    <row r="6" spans="1:45" s="421" customFormat="1" ht="39.950000000000003" customHeight="1">
      <c r="A6" s="216">
        <v>4</v>
      </c>
      <c r="B6" s="552"/>
      <c r="C6" s="552"/>
      <c r="D6" s="552"/>
      <c r="E6" s="552"/>
      <c r="F6" s="553"/>
      <c r="G6" s="554"/>
      <c r="H6" s="554"/>
      <c r="I6" s="552"/>
      <c r="J6" s="552"/>
      <c r="K6" s="552"/>
      <c r="L6" s="552"/>
      <c r="M6" s="552"/>
      <c r="N6" s="552"/>
      <c r="O6" s="552"/>
      <c r="P6" s="552"/>
      <c r="Q6" s="552"/>
      <c r="R6" s="552"/>
      <c r="S6" s="552"/>
      <c r="T6" s="552"/>
      <c r="U6" s="552"/>
      <c r="V6" s="552"/>
      <c r="W6" s="552"/>
      <c r="X6" s="552"/>
      <c r="Y6" s="552"/>
      <c r="Z6" s="552"/>
      <c r="AA6" s="552"/>
      <c r="AB6" s="552"/>
      <c r="AC6" s="552"/>
      <c r="AD6" s="552"/>
      <c r="AE6" s="552"/>
      <c r="AF6" s="552"/>
      <c r="AG6" s="552"/>
      <c r="AH6" s="552"/>
      <c r="AI6" s="552"/>
      <c r="AJ6" s="552"/>
      <c r="AK6" s="552"/>
      <c r="AL6" s="552"/>
      <c r="AM6" s="552"/>
      <c r="AN6" s="552"/>
      <c r="AO6" s="552"/>
      <c r="AP6" s="552"/>
      <c r="AQ6" s="552"/>
      <c r="AR6" s="552"/>
      <c r="AS6" s="555"/>
    </row>
    <row r="7" spans="1:45" s="421" customFormat="1" ht="39.950000000000003" customHeight="1">
      <c r="A7" s="216">
        <v>5</v>
      </c>
      <c r="B7" s="552"/>
      <c r="C7" s="552"/>
      <c r="D7" s="552"/>
      <c r="E7" s="552"/>
      <c r="F7" s="553"/>
      <c r="G7" s="554"/>
      <c r="H7" s="554"/>
      <c r="I7" s="552"/>
      <c r="J7" s="552"/>
      <c r="K7" s="552"/>
      <c r="L7" s="552"/>
      <c r="M7" s="552"/>
      <c r="N7" s="552"/>
      <c r="O7" s="552"/>
      <c r="P7" s="552"/>
      <c r="Q7" s="552"/>
      <c r="R7" s="552"/>
      <c r="S7" s="552"/>
      <c r="T7" s="552"/>
      <c r="U7" s="552"/>
      <c r="V7" s="552"/>
      <c r="W7" s="552"/>
      <c r="X7" s="552"/>
      <c r="Y7" s="552"/>
      <c r="Z7" s="552"/>
      <c r="AA7" s="552"/>
      <c r="AB7" s="552"/>
      <c r="AC7" s="552"/>
      <c r="AD7" s="552"/>
      <c r="AE7" s="552"/>
      <c r="AF7" s="552"/>
      <c r="AG7" s="552"/>
      <c r="AH7" s="552"/>
      <c r="AI7" s="552"/>
      <c r="AJ7" s="552"/>
      <c r="AK7" s="552"/>
      <c r="AL7" s="552"/>
      <c r="AM7" s="552"/>
      <c r="AN7" s="552"/>
      <c r="AO7" s="552"/>
      <c r="AP7" s="552"/>
      <c r="AQ7" s="552"/>
      <c r="AR7" s="552"/>
      <c r="AS7" s="555"/>
    </row>
    <row r="8" spans="1:45" s="421" customFormat="1" ht="39.950000000000003" customHeight="1">
      <c r="A8" s="216">
        <v>6</v>
      </c>
      <c r="B8" s="552"/>
      <c r="C8" s="552"/>
      <c r="D8" s="552"/>
      <c r="E8" s="552"/>
      <c r="F8" s="553"/>
      <c r="G8" s="554"/>
      <c r="H8" s="554"/>
      <c r="I8" s="552"/>
      <c r="J8" s="552"/>
      <c r="K8" s="552"/>
      <c r="L8" s="552"/>
      <c r="M8" s="552"/>
      <c r="N8" s="552"/>
      <c r="O8" s="552"/>
      <c r="P8" s="552"/>
      <c r="Q8" s="552"/>
      <c r="R8" s="552"/>
      <c r="S8" s="552"/>
      <c r="T8" s="552"/>
      <c r="U8" s="552"/>
      <c r="V8" s="552"/>
      <c r="W8" s="552"/>
      <c r="X8" s="552"/>
      <c r="Y8" s="552"/>
      <c r="Z8" s="552"/>
      <c r="AA8" s="552"/>
      <c r="AB8" s="552"/>
      <c r="AC8" s="552"/>
      <c r="AD8" s="552"/>
      <c r="AE8" s="552"/>
      <c r="AF8" s="552"/>
      <c r="AG8" s="552"/>
      <c r="AH8" s="552"/>
      <c r="AI8" s="552"/>
      <c r="AJ8" s="552"/>
      <c r="AK8" s="552"/>
      <c r="AL8" s="552"/>
      <c r="AM8" s="552"/>
      <c r="AN8" s="552"/>
      <c r="AO8" s="552"/>
      <c r="AP8" s="552"/>
      <c r="AQ8" s="552"/>
      <c r="AR8" s="552"/>
      <c r="AS8" s="555"/>
    </row>
    <row r="9" spans="1:45" s="421" customFormat="1" ht="39.950000000000003" customHeight="1">
      <c r="A9" s="216">
        <v>7</v>
      </c>
      <c r="B9" s="552"/>
      <c r="C9" s="552"/>
      <c r="D9" s="552"/>
      <c r="E9" s="552"/>
      <c r="F9" s="553"/>
      <c r="G9" s="554"/>
      <c r="H9" s="554"/>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5"/>
    </row>
    <row r="10" spans="1:45" s="421" customFormat="1" ht="39.950000000000003" customHeight="1">
      <c r="A10" s="216">
        <v>8</v>
      </c>
      <c r="B10" s="552"/>
      <c r="C10" s="552"/>
      <c r="D10" s="552"/>
      <c r="E10" s="552"/>
      <c r="F10" s="553"/>
      <c r="G10" s="554"/>
      <c r="H10" s="554"/>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K10" s="552"/>
      <c r="AL10" s="552"/>
      <c r="AM10" s="552"/>
      <c r="AN10" s="552"/>
      <c r="AO10" s="552"/>
      <c r="AP10" s="552"/>
      <c r="AQ10" s="552"/>
      <c r="AR10" s="552"/>
      <c r="AS10" s="555"/>
    </row>
    <row r="11" spans="1:45" s="421" customFormat="1" ht="39.950000000000003" customHeight="1">
      <c r="A11" s="216">
        <v>9</v>
      </c>
      <c r="B11" s="552"/>
      <c r="C11" s="552"/>
      <c r="D11" s="552"/>
      <c r="E11" s="552"/>
      <c r="F11" s="553"/>
      <c r="G11" s="554"/>
      <c r="H11" s="554"/>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5"/>
    </row>
    <row r="12" spans="1:45" s="421" customFormat="1" ht="39.950000000000003" customHeight="1">
      <c r="A12" s="216">
        <v>10</v>
      </c>
      <c r="B12" s="552"/>
      <c r="C12" s="552"/>
      <c r="D12" s="552"/>
      <c r="E12" s="552"/>
      <c r="F12" s="553"/>
      <c r="G12" s="554"/>
      <c r="H12" s="554"/>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c r="AL12" s="552"/>
      <c r="AM12" s="552"/>
      <c r="AN12" s="552"/>
      <c r="AO12" s="552"/>
      <c r="AP12" s="552"/>
      <c r="AQ12" s="552"/>
      <c r="AR12" s="552"/>
      <c r="AS12" s="555"/>
    </row>
    <row r="13" spans="1:45" s="421" customFormat="1" ht="15">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row>
    <row r="14" spans="1:45" s="421" customFormat="1" ht="15" customHeight="1">
      <c r="B14" s="637" t="s">
        <v>2699</v>
      </c>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422"/>
      <c r="AR14" s="422"/>
      <c r="AS14" s="420"/>
    </row>
    <row r="15" spans="1:45" ht="17.25" customHeight="1">
      <c r="B15" s="40"/>
      <c r="C15" s="40"/>
      <c r="D15" s="40"/>
      <c r="E15" s="40"/>
      <c r="F15" s="40"/>
      <c r="G15" s="40"/>
      <c r="H15" s="40"/>
      <c r="I15" s="40"/>
      <c r="J15" s="40"/>
      <c r="K15" s="420"/>
      <c r="L15" s="420"/>
      <c r="M15" s="420"/>
      <c r="N15" s="420"/>
      <c r="O15" s="420"/>
      <c r="P15" s="420"/>
      <c r="Q15" s="420"/>
      <c r="R15" s="420"/>
      <c r="S15" s="420"/>
      <c r="T15" s="420"/>
      <c r="U15" s="420"/>
      <c r="V15" s="420"/>
      <c r="W15" s="420"/>
      <c r="X15" s="420"/>
      <c r="Y15" s="420"/>
      <c r="Z15" s="420"/>
      <c r="AA15" s="420"/>
      <c r="AB15" s="40"/>
      <c r="AC15" s="40"/>
      <c r="AD15" s="40"/>
      <c r="AE15" s="40"/>
      <c r="AF15" s="40"/>
      <c r="AG15" s="40"/>
      <c r="AH15" s="40"/>
      <c r="AI15" s="40"/>
      <c r="AJ15" s="40"/>
      <c r="AK15" s="40"/>
      <c r="AL15" s="40"/>
      <c r="AM15" s="40"/>
      <c r="AN15" s="40"/>
      <c r="AO15" s="40"/>
      <c r="AP15" s="40"/>
      <c r="AQ15" s="40"/>
      <c r="AR15" s="40"/>
    </row>
    <row r="16" spans="1:45">
      <c r="B16" s="418"/>
      <c r="C16" s="418"/>
      <c r="D16" s="418"/>
      <c r="E16" s="418"/>
      <c r="F16" s="418"/>
      <c r="G16" s="418"/>
      <c r="H16" s="418"/>
      <c r="I16" s="418"/>
      <c r="K16" s="421"/>
      <c r="L16" s="421"/>
      <c r="M16" s="421"/>
      <c r="N16" s="421"/>
      <c r="O16" s="421"/>
      <c r="P16" s="421"/>
      <c r="Q16" s="421"/>
      <c r="R16" s="421"/>
      <c r="S16" s="421"/>
      <c r="T16" s="421"/>
      <c r="U16" s="421"/>
      <c r="V16" s="421"/>
      <c r="W16" s="421"/>
      <c r="X16" s="421"/>
      <c r="Y16" s="421"/>
      <c r="Z16" s="421"/>
      <c r="AA16" s="421"/>
    </row>
    <row r="17" spans="2:27">
      <c r="B17" s="418"/>
      <c r="C17" s="418"/>
      <c r="D17" s="418"/>
      <c r="E17" s="418"/>
      <c r="F17" s="418"/>
      <c r="G17" s="418"/>
      <c r="H17" s="418"/>
      <c r="I17" s="418"/>
      <c r="K17" s="421"/>
      <c r="L17" s="421"/>
      <c r="M17" s="421"/>
      <c r="N17" s="421"/>
      <c r="O17" s="421"/>
      <c r="P17" s="421"/>
      <c r="Q17" s="421"/>
      <c r="R17" s="421"/>
      <c r="S17" s="421"/>
      <c r="T17" s="421"/>
      <c r="U17" s="421"/>
      <c r="V17" s="421"/>
      <c r="W17" s="421"/>
      <c r="X17" s="421"/>
      <c r="Y17" s="421"/>
      <c r="Z17" s="421"/>
      <c r="AA17" s="421"/>
    </row>
    <row r="18" spans="2:27">
      <c r="B18" s="418"/>
      <c r="C18" s="418"/>
      <c r="D18" s="418"/>
      <c r="E18" s="418"/>
      <c r="F18" s="418"/>
      <c r="G18" s="418"/>
      <c r="H18" s="418"/>
      <c r="I18" s="418"/>
    </row>
    <row r="19" spans="2:27">
      <c r="B19" s="418"/>
      <c r="C19" s="418"/>
      <c r="D19" s="418"/>
      <c r="E19" s="418"/>
      <c r="F19" s="418"/>
      <c r="G19" s="418"/>
      <c r="H19" s="418"/>
      <c r="I19" s="418"/>
    </row>
    <row r="20" spans="2:27">
      <c r="B20" s="418"/>
      <c r="C20" s="418"/>
      <c r="D20" s="418"/>
      <c r="E20" s="418"/>
      <c r="F20" s="418"/>
      <c r="G20" s="418"/>
      <c r="H20" s="418"/>
      <c r="I20" s="418"/>
    </row>
    <row r="21" spans="2:27">
      <c r="B21" s="418"/>
      <c r="C21" s="418"/>
      <c r="D21" s="418"/>
      <c r="E21" s="418"/>
      <c r="F21" s="418"/>
      <c r="G21" s="418"/>
      <c r="H21" s="418"/>
      <c r="I21" s="418"/>
    </row>
    <row r="22" spans="2:27">
      <c r="B22" s="418"/>
      <c r="C22" s="418"/>
      <c r="D22" s="418"/>
      <c r="E22" s="418"/>
      <c r="F22" s="418"/>
      <c r="G22" s="418"/>
      <c r="H22" s="418"/>
      <c r="I22" s="418"/>
    </row>
    <row r="23" spans="2:27">
      <c r="B23" s="418"/>
      <c r="C23" s="418"/>
      <c r="D23" s="418"/>
      <c r="E23" s="418"/>
      <c r="F23" s="418"/>
      <c r="G23" s="418"/>
      <c r="H23" s="418"/>
      <c r="I23" s="418"/>
    </row>
    <row r="24" spans="2:27">
      <c r="B24" s="418"/>
      <c r="C24" s="418"/>
      <c r="D24" s="418"/>
      <c r="E24" s="418"/>
      <c r="F24" s="418"/>
      <c r="G24" s="418"/>
      <c r="H24" s="418"/>
      <c r="I24" s="418"/>
    </row>
    <row r="25" spans="2:27">
      <c r="B25" s="418"/>
      <c r="C25" s="418"/>
      <c r="D25" s="418"/>
      <c r="E25" s="418"/>
      <c r="F25" s="418"/>
      <c r="G25" s="418"/>
      <c r="H25" s="418"/>
      <c r="I25" s="418"/>
    </row>
    <row r="26" spans="2:27">
      <c r="B26" s="418"/>
      <c r="C26" s="418"/>
      <c r="D26" s="418"/>
      <c r="E26" s="418"/>
      <c r="F26" s="418"/>
      <c r="G26" s="418"/>
      <c r="H26" s="418"/>
      <c r="I26" s="418"/>
    </row>
    <row r="27" spans="2:27">
      <c r="B27" s="418"/>
      <c r="C27" s="418"/>
      <c r="D27" s="418"/>
      <c r="E27" s="418"/>
      <c r="F27" s="418"/>
      <c r="G27" s="418"/>
      <c r="H27" s="418"/>
      <c r="I27" s="418"/>
    </row>
    <row r="28" spans="2:27">
      <c r="B28" s="418"/>
      <c r="C28" s="418"/>
      <c r="D28" s="418"/>
      <c r="E28" s="418"/>
      <c r="F28" s="418"/>
      <c r="G28" s="418"/>
      <c r="H28" s="418"/>
      <c r="I28" s="418"/>
    </row>
    <row r="29" spans="2:27">
      <c r="B29" s="418"/>
      <c r="C29" s="418"/>
      <c r="D29" s="418"/>
      <c r="E29" s="418"/>
      <c r="F29" s="418"/>
      <c r="G29" s="418"/>
      <c r="H29" s="418"/>
      <c r="I29" s="418"/>
    </row>
    <row r="30" spans="2:27">
      <c r="B30" s="418"/>
      <c r="C30" s="418"/>
      <c r="D30" s="418"/>
      <c r="E30" s="418"/>
      <c r="F30" s="418"/>
      <c r="G30" s="418"/>
      <c r="H30" s="418"/>
      <c r="I30" s="418"/>
    </row>
    <row r="31" spans="2:27">
      <c r="B31" s="418"/>
      <c r="C31" s="418"/>
      <c r="D31" s="418"/>
      <c r="E31" s="418"/>
      <c r="F31" s="418"/>
      <c r="G31" s="418"/>
      <c r="H31" s="418"/>
      <c r="I31" s="418"/>
    </row>
    <row r="32" spans="2:27">
      <c r="B32" s="418"/>
      <c r="C32" s="418"/>
      <c r="D32" s="418"/>
      <c r="E32" s="418"/>
      <c r="F32" s="418"/>
      <c r="G32" s="418"/>
      <c r="H32" s="418"/>
      <c r="I32" s="418"/>
    </row>
    <row r="33" s="418" customFormat="1"/>
    <row r="34" s="418" customFormat="1"/>
    <row r="35" s="418" customFormat="1"/>
    <row r="36" s="418" customFormat="1"/>
    <row r="37" s="418" customFormat="1"/>
    <row r="38" s="418" customFormat="1"/>
    <row r="39" s="418" customFormat="1"/>
    <row r="40" s="418" customFormat="1"/>
    <row r="41" s="418" customFormat="1"/>
    <row r="42" s="418" customFormat="1"/>
    <row r="43" s="418" customFormat="1"/>
    <row r="44" s="418" customFormat="1"/>
    <row r="45" s="418" customFormat="1"/>
    <row r="46" s="418" customFormat="1"/>
    <row r="47" s="418" customFormat="1"/>
    <row r="48" s="418" customFormat="1"/>
    <row r="49" s="418" customFormat="1"/>
    <row r="50" s="418" customFormat="1"/>
    <row r="51" s="418" customFormat="1"/>
    <row r="52" s="418" customFormat="1"/>
    <row r="53" s="418" customFormat="1"/>
    <row r="54" s="418" customFormat="1"/>
    <row r="55" s="418" customFormat="1"/>
    <row r="56" s="418" customFormat="1"/>
    <row r="57" s="418" customFormat="1"/>
    <row r="58" s="418" customFormat="1"/>
    <row r="59" s="418" customFormat="1"/>
    <row r="60" s="418" customFormat="1"/>
    <row r="61" s="418" customFormat="1"/>
    <row r="62" s="418" customFormat="1"/>
    <row r="63" s="418" customFormat="1"/>
    <row r="64" s="418" customFormat="1"/>
    <row r="65" s="418" customFormat="1"/>
    <row r="66" s="418" customFormat="1"/>
    <row r="67" s="418" customFormat="1"/>
    <row r="68" s="418" customFormat="1"/>
    <row r="69" s="418" customFormat="1"/>
    <row r="70" s="418" customFormat="1"/>
    <row r="71" s="418" customFormat="1"/>
    <row r="72" s="418" customFormat="1"/>
    <row r="73" s="418" customFormat="1"/>
    <row r="74" s="418" customFormat="1"/>
    <row r="75" s="418" customFormat="1"/>
    <row r="76" s="418" customFormat="1"/>
    <row r="77" s="418" customFormat="1"/>
    <row r="78" s="418" customFormat="1"/>
    <row r="79" s="418" customFormat="1"/>
    <row r="80" s="418" customFormat="1"/>
    <row r="81" s="418" customFormat="1"/>
    <row r="82" s="418" customFormat="1"/>
  </sheetData>
  <sheetProtection algorithmName="SHA-512" hashValue="v56p50WA9bmSotbYwIOxt74SGczfw/J84Vm0YKzD3Bibs2v0SELbJVuROKERYlJDUxEa4fBfXE+6/1hRr43Qsg==" saltValue="Wk1Pr7quGlXPZXlAvenHfw==" spinCount="100000" sheet="1" objects="1" scenarios="1"/>
  <mergeCells count="27">
    <mergeCell ref="AO1:AP1"/>
    <mergeCell ref="AK1:AL1"/>
    <mergeCell ref="AM1:AN1"/>
    <mergeCell ref="A1:A2"/>
    <mergeCell ref="B1:B2"/>
    <mergeCell ref="C1:C2"/>
    <mergeCell ref="D1:D2"/>
    <mergeCell ref="E1:E2"/>
    <mergeCell ref="F1:F2"/>
    <mergeCell ref="G1:G2"/>
    <mergeCell ref="H1:H2"/>
    <mergeCell ref="AQ1:AR1"/>
    <mergeCell ref="AS1:AS2"/>
    <mergeCell ref="B14:AP14"/>
    <mergeCell ref="S1:T1"/>
    <mergeCell ref="U1:V1"/>
    <mergeCell ref="W1:Y1"/>
    <mergeCell ref="Z1:AB1"/>
    <mergeCell ref="AC1:AD1"/>
    <mergeCell ref="AE1:AG1"/>
    <mergeCell ref="I1:I2"/>
    <mergeCell ref="J1:J2"/>
    <mergeCell ref="K1:L1"/>
    <mergeCell ref="M1:N1"/>
    <mergeCell ref="O1:P1"/>
    <mergeCell ref="Q1:R1"/>
    <mergeCell ref="AH1:AJ1"/>
  </mergeCells>
  <printOptions horizontalCentered="1"/>
  <pageMargins left="0.11811023622047245" right="0.11811023622047245" top="1.5354330708661419" bottom="0.74803149606299213" header="0.31496062992125984" footer="0.31496062992125984"/>
  <pageSetup scale="38"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8"/>
  <sheetViews>
    <sheetView zoomScaleNormal="100" zoomScalePageLayoutView="80" workbookViewId="0">
      <selection activeCell="B29" sqref="B29:B34"/>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40.5703125" customWidth="1"/>
  </cols>
  <sheetData>
    <row r="1" spans="1:9" s="33" customFormat="1">
      <c r="A1" s="31"/>
      <c r="B1" s="31"/>
      <c r="C1" s="31"/>
      <c r="D1" s="31"/>
    </row>
    <row r="2" spans="1:9" ht="30" customHeight="1">
      <c r="A2" s="31"/>
      <c r="B2" s="69" t="s">
        <v>2700</v>
      </c>
      <c r="C2" s="68" t="s">
        <v>1679</v>
      </c>
      <c r="D2" s="68" t="s">
        <v>1680</v>
      </c>
      <c r="E2" s="68" t="s">
        <v>1681</v>
      </c>
      <c r="F2" s="68" t="s">
        <v>2701</v>
      </c>
      <c r="G2" s="68" t="s">
        <v>1683</v>
      </c>
    </row>
    <row r="3" spans="1:9" s="14" customFormat="1">
      <c r="A3" s="31"/>
      <c r="B3" s="71" t="s">
        <v>1684</v>
      </c>
      <c r="C3" s="72" t="str" cm="1">
        <f t="array" ref="C3">_xlfn._xlws.FILTER('2. Ambientes Adecuados y Seg'!B3:F103,'2. Ambientes Adecuados y Seg'!D3:D103="NO CUMPLE CONDICIÓN","")</f>
        <v/>
      </c>
      <c r="D3" s="10"/>
      <c r="E3" s="72"/>
      <c r="F3" s="10"/>
      <c r="G3" s="10"/>
      <c r="H3" s="10" t="str">
        <f>CONCATENATE("No ",D3)</f>
        <v xml:space="preserve">No </v>
      </c>
      <c r="I3" s="14" t="s">
        <v>2702</v>
      </c>
    </row>
    <row r="4" spans="1:9">
      <c r="A4" s="31"/>
      <c r="B4" s="71" t="s">
        <v>1691</v>
      </c>
      <c r="C4" s="72"/>
      <c r="D4" s="10"/>
      <c r="E4" s="72"/>
      <c r="F4" s="10"/>
      <c r="G4" s="10"/>
      <c r="H4" s="10" t="str">
        <f t="shared" ref="H4:H76" si="0">CONCATENATE("No ",D4)</f>
        <v xml:space="preserve">No </v>
      </c>
      <c r="I4" s="14" t="s">
        <v>2702</v>
      </c>
    </row>
    <row r="5" spans="1:9">
      <c r="A5" s="31"/>
      <c r="B5" s="71" t="s">
        <v>1699</v>
      </c>
      <c r="C5" s="72"/>
      <c r="D5" s="10"/>
      <c r="E5" s="72"/>
      <c r="F5" s="10"/>
      <c r="G5" s="10"/>
      <c r="H5" s="10" t="str">
        <f t="shared" si="0"/>
        <v xml:space="preserve">No </v>
      </c>
      <c r="I5" s="14" t="s">
        <v>2702</v>
      </c>
    </row>
    <row r="6" spans="1:9">
      <c r="A6" s="31"/>
      <c r="B6" s="71" t="s">
        <v>1705</v>
      </c>
      <c r="C6" s="72"/>
      <c r="D6" s="10"/>
      <c r="E6" s="72"/>
      <c r="F6" s="10"/>
      <c r="G6" s="10"/>
      <c r="H6" s="10" t="str">
        <f t="shared" si="0"/>
        <v xml:space="preserve">No </v>
      </c>
      <c r="I6" s="14" t="s">
        <v>2702</v>
      </c>
    </row>
    <row r="7" spans="1:9">
      <c r="A7" s="31"/>
      <c r="B7" s="71" t="s">
        <v>1710</v>
      </c>
      <c r="C7" s="72"/>
      <c r="D7" s="10"/>
      <c r="E7" s="72"/>
      <c r="F7" s="10"/>
      <c r="G7" s="10"/>
      <c r="H7" s="10" t="str">
        <f t="shared" si="0"/>
        <v xml:space="preserve">No </v>
      </c>
      <c r="I7" s="14" t="s">
        <v>2702</v>
      </c>
    </row>
    <row r="8" spans="1:9">
      <c r="A8" s="31"/>
      <c r="B8" s="71" t="s">
        <v>1716</v>
      </c>
      <c r="C8" s="72"/>
      <c r="D8" s="10"/>
      <c r="E8" s="72"/>
      <c r="F8" s="10"/>
      <c r="G8" s="10"/>
      <c r="H8" s="10" t="str">
        <f t="shared" si="0"/>
        <v xml:space="preserve">No </v>
      </c>
      <c r="I8" s="14" t="s">
        <v>2702</v>
      </c>
    </row>
    <row r="9" spans="1:9">
      <c r="A9" s="31"/>
      <c r="B9" s="71" t="s">
        <v>1740</v>
      </c>
      <c r="C9" s="72"/>
      <c r="D9" s="10"/>
      <c r="E9" s="72"/>
      <c r="F9" s="10"/>
      <c r="G9" s="10"/>
      <c r="H9" s="10" t="str">
        <f t="shared" ref="H9:H10" si="1">CONCATENATE("No ",D9)</f>
        <v xml:space="preserve">No </v>
      </c>
      <c r="I9" s="14" t="s">
        <v>2702</v>
      </c>
    </row>
    <row r="10" spans="1:9">
      <c r="A10" s="31"/>
      <c r="B10" s="71" t="s">
        <v>1740</v>
      </c>
      <c r="C10" s="72"/>
      <c r="D10" s="10"/>
      <c r="E10" s="72"/>
      <c r="F10" s="10"/>
      <c r="G10" s="10"/>
      <c r="H10" s="10" t="str">
        <f t="shared" si="1"/>
        <v xml:space="preserve">No </v>
      </c>
      <c r="I10" s="14" t="s">
        <v>2702</v>
      </c>
    </row>
    <row r="11" spans="1:9">
      <c r="A11" s="31"/>
      <c r="B11" s="71" t="s">
        <v>1799</v>
      </c>
      <c r="C11" s="72"/>
      <c r="D11" s="10"/>
      <c r="E11" s="72"/>
      <c r="F11" s="10"/>
      <c r="G11" s="10"/>
      <c r="H11" s="10" t="str">
        <f t="shared" si="0"/>
        <v xml:space="preserve">No </v>
      </c>
      <c r="I11" s="14" t="s">
        <v>2702</v>
      </c>
    </row>
    <row r="12" spans="1:9">
      <c r="B12" s="71" t="s">
        <v>1799</v>
      </c>
      <c r="D12" s="10"/>
      <c r="F12" s="139"/>
      <c r="G12" s="11"/>
      <c r="H12" s="10" t="str">
        <f t="shared" si="0"/>
        <v xml:space="preserve">No </v>
      </c>
      <c r="I12" s="14" t="s">
        <v>2702</v>
      </c>
    </row>
    <row r="13" spans="1:9">
      <c r="B13" s="71" t="s">
        <v>1799</v>
      </c>
      <c r="D13" s="10"/>
      <c r="F13" s="139"/>
      <c r="G13" s="11"/>
      <c r="H13" s="10" t="str">
        <f t="shared" ref="H13:H15" si="2">CONCATENATE("No ",D13)</f>
        <v xml:space="preserve">No </v>
      </c>
      <c r="I13" s="14" t="s">
        <v>2702</v>
      </c>
    </row>
    <row r="14" spans="1:9">
      <c r="B14" s="71" t="s">
        <v>1799</v>
      </c>
      <c r="D14" s="10"/>
      <c r="F14" s="139"/>
      <c r="G14" s="11"/>
      <c r="H14" s="10" t="str">
        <f t="shared" si="2"/>
        <v xml:space="preserve">No </v>
      </c>
      <c r="I14" s="14" t="s">
        <v>2702</v>
      </c>
    </row>
    <row r="15" spans="1:9">
      <c r="B15" s="71" t="s">
        <v>1888</v>
      </c>
      <c r="D15" s="10"/>
      <c r="F15" s="139"/>
      <c r="G15" s="11"/>
      <c r="H15" s="10" t="str">
        <f t="shared" si="2"/>
        <v xml:space="preserve">No </v>
      </c>
      <c r="I15" s="14" t="s">
        <v>2702</v>
      </c>
    </row>
    <row r="16" spans="1:9">
      <c r="B16" s="71" t="s">
        <v>2703</v>
      </c>
      <c r="C16" s="72" t="str" cm="1">
        <f t="array" ref="C16">_xlfn._xlws.FILTER('3. Alimentacion y Nutrición'!B3:F70,'3. Alimentacion y Nutrición'!D3:D70="NO CUMPLE CONDICIÓN","")</f>
        <v/>
      </c>
      <c r="D16" s="10"/>
      <c r="E16" s="73"/>
      <c r="F16" s="5"/>
      <c r="G16" s="5"/>
      <c r="H16" s="10" t="str">
        <f t="shared" si="0"/>
        <v xml:space="preserve">No </v>
      </c>
      <c r="I16" s="14" t="s">
        <v>2704</v>
      </c>
    </row>
    <row r="17" spans="2:9">
      <c r="B17" s="71" t="s">
        <v>1937</v>
      </c>
      <c r="C17" s="72"/>
      <c r="D17" s="10"/>
      <c r="E17" s="73"/>
      <c r="F17" s="5"/>
      <c r="G17" s="5"/>
      <c r="H17" s="10" t="str">
        <f t="shared" si="0"/>
        <v xml:space="preserve">No </v>
      </c>
      <c r="I17" s="14" t="s">
        <v>2704</v>
      </c>
    </row>
    <row r="18" spans="2:9">
      <c r="B18" s="71" t="s">
        <v>1956</v>
      </c>
      <c r="C18" s="72"/>
      <c r="D18" s="10"/>
      <c r="E18" s="73"/>
      <c r="F18" s="5"/>
      <c r="G18" s="5"/>
      <c r="H18" s="10" t="str">
        <f t="shared" si="0"/>
        <v xml:space="preserve">No </v>
      </c>
      <c r="I18" s="14" t="s">
        <v>2704</v>
      </c>
    </row>
    <row r="19" spans="2:9">
      <c r="B19" s="71" t="s">
        <v>1968</v>
      </c>
      <c r="C19" s="72"/>
      <c r="D19" s="10"/>
      <c r="E19" s="73"/>
      <c r="F19" s="5"/>
      <c r="G19" s="5"/>
      <c r="H19" s="10" t="str">
        <f t="shared" si="0"/>
        <v xml:space="preserve">No </v>
      </c>
      <c r="I19" s="14" t="s">
        <v>2704</v>
      </c>
    </row>
    <row r="20" spans="2:9">
      <c r="B20" s="71" t="s">
        <v>1980</v>
      </c>
      <c r="D20" s="10"/>
      <c r="F20" s="139"/>
      <c r="G20" s="11"/>
      <c r="H20" s="10" t="str">
        <f t="shared" si="0"/>
        <v xml:space="preserve">No </v>
      </c>
      <c r="I20" s="14" t="s">
        <v>2704</v>
      </c>
    </row>
    <row r="21" spans="2:9">
      <c r="B21" s="71" t="s">
        <v>1991</v>
      </c>
      <c r="D21" s="10"/>
      <c r="F21" s="139"/>
      <c r="G21" s="11"/>
      <c r="H21" s="10" t="str">
        <f t="shared" si="0"/>
        <v xml:space="preserve">No </v>
      </c>
      <c r="I21" s="14" t="s">
        <v>2704</v>
      </c>
    </row>
    <row r="22" spans="2:9">
      <c r="B22" s="71" t="s">
        <v>1997</v>
      </c>
      <c r="D22" s="10"/>
      <c r="F22" s="139"/>
      <c r="G22" s="11"/>
      <c r="H22" s="10" t="str">
        <f t="shared" si="0"/>
        <v xml:space="preserve">No </v>
      </c>
      <c r="I22" s="14" t="s">
        <v>2704</v>
      </c>
    </row>
    <row r="23" spans="2:9">
      <c r="B23" s="71" t="s">
        <v>2013</v>
      </c>
      <c r="D23" s="10"/>
      <c r="F23" s="139"/>
      <c r="G23" s="11"/>
      <c r="H23" s="10" t="str">
        <f t="shared" si="0"/>
        <v xml:space="preserve">No </v>
      </c>
      <c r="I23" s="14" t="s">
        <v>2704</v>
      </c>
    </row>
    <row r="24" spans="2:9">
      <c r="B24" s="71" t="s">
        <v>2038</v>
      </c>
      <c r="D24" s="10"/>
      <c r="F24" s="139"/>
      <c r="G24" s="11"/>
      <c r="H24" s="10" t="str">
        <f t="shared" si="0"/>
        <v xml:space="preserve">No </v>
      </c>
      <c r="I24" s="14" t="s">
        <v>2704</v>
      </c>
    </row>
    <row r="25" spans="2:9">
      <c r="B25" s="71" t="s">
        <v>2058</v>
      </c>
      <c r="D25" s="10"/>
      <c r="F25" s="139"/>
      <c r="G25" s="11"/>
      <c r="H25" s="10" t="str">
        <f t="shared" si="0"/>
        <v xml:space="preserve">No </v>
      </c>
      <c r="I25" s="14" t="s">
        <v>2704</v>
      </c>
    </row>
    <row r="26" spans="2:9">
      <c r="B26" s="71" t="s">
        <v>2066</v>
      </c>
      <c r="D26" s="10"/>
      <c r="F26" s="139"/>
      <c r="G26" s="11"/>
      <c r="H26" s="10" t="str">
        <f t="shared" si="0"/>
        <v xml:space="preserve">No </v>
      </c>
      <c r="I26" s="14" t="s">
        <v>2704</v>
      </c>
    </row>
    <row r="27" spans="2:9">
      <c r="B27" s="71" t="s">
        <v>2072</v>
      </c>
      <c r="D27" s="10"/>
      <c r="F27" s="139"/>
      <c r="G27" s="11"/>
      <c r="H27" s="10" t="str">
        <f t="shared" si="0"/>
        <v xml:space="preserve">No </v>
      </c>
      <c r="I27" s="14" t="s">
        <v>2704</v>
      </c>
    </row>
    <row r="28" spans="2:9">
      <c r="B28" s="71" t="s">
        <v>2082</v>
      </c>
      <c r="D28" s="10"/>
      <c r="F28" s="139"/>
      <c r="G28" s="11"/>
      <c r="H28" s="10" t="str">
        <f t="shared" si="0"/>
        <v xml:space="preserve">No </v>
      </c>
      <c r="I28" s="14" t="s">
        <v>2704</v>
      </c>
    </row>
    <row r="29" spans="2:9">
      <c r="B29" s="71" t="s">
        <v>2705</v>
      </c>
      <c r="C29" s="73" t="str" cm="1">
        <f t="array" ref="C29">_xlfn._xlws.FILTER('4. Mod. Atención CAE convcional'!B3:F34,'4. Mod. Atención CAE convcional'!D3:D34="NO CUMPLE CONDICIÓN","")</f>
        <v/>
      </c>
      <c r="D29" s="10"/>
      <c r="E29" s="73"/>
      <c r="F29" s="5"/>
      <c r="G29" s="11"/>
      <c r="H29" s="10" t="str">
        <f t="shared" si="0"/>
        <v xml:space="preserve">No </v>
      </c>
      <c r="I29" s="14" t="s">
        <v>2706</v>
      </c>
    </row>
    <row r="30" spans="2:9">
      <c r="B30" s="71" t="s">
        <v>2707</v>
      </c>
      <c r="C30" s="458"/>
      <c r="D30" s="10"/>
      <c r="E30" s="73"/>
      <c r="F30" s="139"/>
      <c r="G30" s="11"/>
      <c r="H30" s="10" t="str">
        <f t="shared" si="0"/>
        <v xml:space="preserve">No </v>
      </c>
      <c r="I30" s="14" t="s">
        <v>2706</v>
      </c>
    </row>
    <row r="31" spans="2:9">
      <c r="B31" s="71" t="s">
        <v>2707</v>
      </c>
      <c r="C31" s="458"/>
      <c r="D31" s="10"/>
      <c r="E31" s="73"/>
      <c r="F31" s="139"/>
      <c r="G31" s="11"/>
      <c r="H31" s="10" t="str">
        <f t="shared" si="0"/>
        <v xml:space="preserve">No </v>
      </c>
      <c r="I31" s="14" t="s">
        <v>2706</v>
      </c>
    </row>
    <row r="32" spans="2:9">
      <c r="B32" s="71" t="s">
        <v>2160</v>
      </c>
      <c r="C32" s="458"/>
      <c r="D32" s="10"/>
      <c r="E32" s="73"/>
      <c r="F32" s="139"/>
      <c r="G32" s="11"/>
      <c r="H32" s="10"/>
      <c r="I32" s="14" t="s">
        <v>2706</v>
      </c>
    </row>
    <row r="33" spans="2:9">
      <c r="B33" s="71" t="s">
        <v>2173</v>
      </c>
      <c r="C33" s="458"/>
      <c r="D33" s="10"/>
      <c r="E33" s="73"/>
      <c r="F33" s="139"/>
      <c r="G33" s="11"/>
      <c r="H33" s="10"/>
      <c r="I33" s="14" t="s">
        <v>2706</v>
      </c>
    </row>
    <row r="34" spans="2:9">
      <c r="B34" s="71" t="s">
        <v>2179</v>
      </c>
      <c r="C34" s="458"/>
      <c r="D34" s="10"/>
      <c r="E34" s="73"/>
      <c r="F34" s="139"/>
      <c r="G34" s="11"/>
      <c r="H34" s="10" t="str">
        <f t="shared" si="0"/>
        <v xml:space="preserve">No </v>
      </c>
      <c r="I34" s="14" t="s">
        <v>2706</v>
      </c>
    </row>
    <row r="35" spans="2:9">
      <c r="B35" s="71" t="s">
        <v>2705</v>
      </c>
      <c r="C35" s="458" t="str" cm="1">
        <f t="array" ref="C35">_xlfn._xlws.FILTER('4.A. Mod. Atención CAE Abierto'!B3:F39,'4.A. Mod. Atención CAE Abierto'!D3:D39="NO CUMPLE CONDICIÓN","")</f>
        <v/>
      </c>
      <c r="D35" s="10"/>
      <c r="E35" s="73"/>
      <c r="F35" s="139"/>
      <c r="G35" s="11"/>
      <c r="H35" s="10" t="str">
        <f t="shared" si="0"/>
        <v xml:space="preserve">No </v>
      </c>
      <c r="I35" s="14" t="s">
        <v>2708</v>
      </c>
    </row>
    <row r="36" spans="2:9">
      <c r="B36" s="71" t="s">
        <v>2707</v>
      </c>
      <c r="C36" s="458"/>
      <c r="D36" s="10"/>
      <c r="E36" s="73"/>
      <c r="F36" s="139"/>
      <c r="G36" s="11"/>
      <c r="H36" s="10" t="str">
        <f t="shared" si="0"/>
        <v xml:space="preserve">No </v>
      </c>
      <c r="I36" s="14" t="s">
        <v>2708</v>
      </c>
    </row>
    <row r="37" spans="2:9">
      <c r="B37" s="71" t="s">
        <v>2707</v>
      </c>
      <c r="C37" s="458"/>
      <c r="D37" s="10"/>
      <c r="E37" s="73"/>
      <c r="F37" s="139"/>
      <c r="G37" s="11"/>
      <c r="H37" s="10" t="str">
        <f t="shared" si="0"/>
        <v xml:space="preserve">No </v>
      </c>
      <c r="I37" s="14" t="s">
        <v>2708</v>
      </c>
    </row>
    <row r="38" spans="2:9">
      <c r="B38" s="71" t="s">
        <v>2160</v>
      </c>
      <c r="C38" s="458"/>
      <c r="D38" s="10"/>
      <c r="E38" s="73"/>
      <c r="F38" s="139"/>
      <c r="G38" s="11"/>
      <c r="H38" s="10" t="str">
        <f t="shared" si="0"/>
        <v xml:space="preserve">No </v>
      </c>
      <c r="I38" s="14" t="s">
        <v>2708</v>
      </c>
    </row>
    <row r="39" spans="2:9">
      <c r="B39" s="71" t="s">
        <v>2173</v>
      </c>
      <c r="C39" s="458"/>
      <c r="D39" s="10"/>
      <c r="E39" s="73"/>
      <c r="F39" s="139"/>
      <c r="G39" s="11"/>
      <c r="H39" s="10" t="str">
        <f t="shared" si="0"/>
        <v xml:space="preserve">No </v>
      </c>
      <c r="I39" s="14" t="s">
        <v>2708</v>
      </c>
    </row>
    <row r="40" spans="2:9">
      <c r="B40" s="71" t="s">
        <v>2179</v>
      </c>
      <c r="C40" s="458"/>
      <c r="D40" s="10"/>
      <c r="E40" s="73"/>
      <c r="F40" s="139"/>
      <c r="G40" s="11"/>
      <c r="H40" s="10" t="str">
        <f t="shared" si="0"/>
        <v xml:space="preserve">No </v>
      </c>
      <c r="I40" s="14" t="s">
        <v>2708</v>
      </c>
    </row>
    <row r="41" spans="2:9">
      <c r="B41" s="71" t="s">
        <v>2705</v>
      </c>
      <c r="C41" s="458" t="str" cm="1">
        <f t="array" ref="C41">_xlfn._xlws.FILTER('4.B. Estrategia CAE Pre-egreso'!B3:F37,'4.B. Estrategia CAE Pre-egreso'!D3:D37="NO CUMPLE CONDICIÓN","")</f>
        <v/>
      </c>
      <c r="D41" s="10"/>
      <c r="E41" s="73"/>
      <c r="F41" s="139"/>
      <c r="G41" s="11"/>
      <c r="H41" s="10" t="str">
        <f t="shared" si="0"/>
        <v xml:space="preserve">No </v>
      </c>
      <c r="I41" s="14" t="s">
        <v>2709</v>
      </c>
    </row>
    <row r="42" spans="2:9">
      <c r="B42" s="71" t="s">
        <v>2707</v>
      </c>
      <c r="C42" s="458"/>
      <c r="D42" s="10"/>
      <c r="E42" s="73"/>
      <c r="F42" s="139"/>
      <c r="G42" s="11"/>
      <c r="H42" s="10" t="str">
        <f t="shared" si="0"/>
        <v xml:space="preserve">No </v>
      </c>
      <c r="I42" s="14" t="s">
        <v>2709</v>
      </c>
    </row>
    <row r="43" spans="2:9">
      <c r="B43" s="71" t="s">
        <v>2160</v>
      </c>
      <c r="C43" s="458"/>
      <c r="D43" s="10"/>
      <c r="E43" s="73"/>
      <c r="F43" s="139"/>
      <c r="G43" s="11"/>
      <c r="H43" s="10" t="str">
        <f t="shared" si="0"/>
        <v xml:space="preserve">No </v>
      </c>
      <c r="I43" s="14" t="s">
        <v>2709</v>
      </c>
    </row>
    <row r="44" spans="2:9">
      <c r="B44" s="71" t="s">
        <v>2173</v>
      </c>
      <c r="C44" s="458"/>
      <c r="D44" s="10"/>
      <c r="E44" s="73"/>
      <c r="F44" s="139"/>
      <c r="G44" s="11"/>
      <c r="H44" s="10" t="str">
        <f t="shared" si="0"/>
        <v xml:space="preserve">No </v>
      </c>
      <c r="I44" s="14" t="s">
        <v>2709</v>
      </c>
    </row>
    <row r="45" spans="2:9">
      <c r="B45" s="71" t="s">
        <v>2179</v>
      </c>
      <c r="C45" s="458"/>
      <c r="D45" s="10"/>
      <c r="E45" s="73"/>
      <c r="F45" s="139"/>
      <c r="G45" s="11"/>
      <c r="H45" s="10" t="str">
        <f t="shared" si="0"/>
        <v xml:space="preserve">No </v>
      </c>
      <c r="I45" s="14" t="s">
        <v>2709</v>
      </c>
    </row>
    <row r="46" spans="2:9">
      <c r="B46" s="71" t="s">
        <v>2242</v>
      </c>
      <c r="C46" s="458"/>
      <c r="D46" s="10"/>
      <c r="E46" s="73"/>
      <c r="F46" s="139"/>
      <c r="G46" s="11"/>
      <c r="H46" s="10" t="str">
        <f t="shared" si="0"/>
        <v xml:space="preserve">No </v>
      </c>
      <c r="I46" s="14" t="s">
        <v>2709</v>
      </c>
    </row>
    <row r="47" spans="2:9">
      <c r="B47" s="71" t="s">
        <v>2247</v>
      </c>
      <c r="C47" s="458"/>
      <c r="D47" s="10"/>
      <c r="E47" s="73"/>
      <c r="F47" s="139"/>
      <c r="G47" s="11"/>
      <c r="H47" s="10" t="str">
        <f t="shared" si="0"/>
        <v xml:space="preserve">No </v>
      </c>
      <c r="I47" s="14" t="s">
        <v>2709</v>
      </c>
    </row>
    <row r="48" spans="2:9">
      <c r="B48" s="71" t="s">
        <v>2249</v>
      </c>
      <c r="C48" s="458"/>
      <c r="D48" s="10"/>
      <c r="E48" s="73"/>
      <c r="F48" s="139"/>
      <c r="G48" s="11"/>
      <c r="H48" s="10" t="str">
        <f t="shared" si="0"/>
        <v xml:space="preserve">No </v>
      </c>
      <c r="I48" s="14" t="s">
        <v>2709</v>
      </c>
    </row>
    <row r="49" spans="2:9">
      <c r="B49" s="71" t="s">
        <v>2256</v>
      </c>
      <c r="C49" s="458" t="str" cm="1">
        <f t="array" ref="C49">_xlfn._xlws.FILTER('5. Situaciones especiales'!B3:F76,'5. Situaciones especiales'!D3:D76="NO CUMPLE CONDICIÓN","")</f>
        <v/>
      </c>
      <c r="D49" s="10"/>
      <c r="E49" s="73"/>
      <c r="F49" s="139"/>
      <c r="G49" s="11"/>
      <c r="H49" s="10" t="str">
        <f t="shared" si="0"/>
        <v xml:space="preserve">No </v>
      </c>
      <c r="I49" s="14" t="s">
        <v>2710</v>
      </c>
    </row>
    <row r="50" spans="2:9">
      <c r="B50" s="71" t="s">
        <v>2267</v>
      </c>
      <c r="C50" s="458"/>
      <c r="D50" s="10"/>
      <c r="E50" s="73"/>
      <c r="F50" s="139"/>
      <c r="G50" s="11"/>
      <c r="H50" s="10" t="str">
        <f t="shared" si="0"/>
        <v xml:space="preserve">No </v>
      </c>
      <c r="I50" s="14" t="s">
        <v>2710</v>
      </c>
    </row>
    <row r="51" spans="2:9">
      <c r="B51" s="71" t="s">
        <v>2287</v>
      </c>
      <c r="C51" s="458"/>
      <c r="D51" s="10"/>
      <c r="E51" s="73"/>
      <c r="F51" s="139"/>
      <c r="G51" s="11"/>
      <c r="H51" s="10" t="str">
        <f t="shared" si="0"/>
        <v xml:space="preserve">No </v>
      </c>
      <c r="I51" s="14" t="s">
        <v>2710</v>
      </c>
    </row>
    <row r="52" spans="2:9">
      <c r="B52" s="71" t="s">
        <v>2302</v>
      </c>
      <c r="C52" s="458"/>
      <c r="D52" s="10"/>
      <c r="E52" s="73"/>
      <c r="F52" s="139"/>
      <c r="G52" s="11"/>
      <c r="H52" s="10" t="str">
        <f t="shared" si="0"/>
        <v xml:space="preserve">No </v>
      </c>
      <c r="I52" s="14" t="s">
        <v>2710</v>
      </c>
    </row>
    <row r="53" spans="2:9">
      <c r="B53" s="71" t="s">
        <v>2313</v>
      </c>
      <c r="C53" s="458"/>
      <c r="D53" s="10"/>
      <c r="E53" s="73"/>
      <c r="F53" s="139"/>
      <c r="G53" s="11"/>
      <c r="H53" s="10" t="str">
        <f t="shared" si="0"/>
        <v xml:space="preserve">No </v>
      </c>
      <c r="I53" s="14" t="s">
        <v>2710</v>
      </c>
    </row>
    <row r="54" spans="2:9">
      <c r="B54" s="71" t="s">
        <v>2324</v>
      </c>
      <c r="C54" s="458"/>
      <c r="D54" s="10"/>
      <c r="E54" s="73"/>
      <c r="F54" s="139"/>
      <c r="G54" s="11"/>
      <c r="H54" s="10" t="str">
        <f t="shared" si="0"/>
        <v xml:space="preserve">No </v>
      </c>
      <c r="I54" s="14" t="s">
        <v>2710</v>
      </c>
    </row>
    <row r="55" spans="2:9">
      <c r="B55" s="71" t="s">
        <v>2338</v>
      </c>
      <c r="C55" s="458"/>
      <c r="D55" s="10"/>
      <c r="E55" s="73"/>
      <c r="F55" s="139"/>
      <c r="G55" s="11"/>
      <c r="H55" s="10" t="str">
        <f t="shared" si="0"/>
        <v xml:space="preserve">No </v>
      </c>
      <c r="I55" s="14" t="s">
        <v>2710</v>
      </c>
    </row>
    <row r="56" spans="2:9">
      <c r="B56" s="71" t="s">
        <v>2346</v>
      </c>
      <c r="C56" s="458"/>
      <c r="D56" s="10"/>
      <c r="E56" s="73"/>
      <c r="F56" s="139"/>
      <c r="G56" s="11"/>
      <c r="H56" s="10" t="str">
        <f t="shared" si="0"/>
        <v xml:space="preserve">No </v>
      </c>
      <c r="I56" s="14" t="s">
        <v>2710</v>
      </c>
    </row>
    <row r="57" spans="2:9">
      <c r="B57" s="71" t="s">
        <v>2346</v>
      </c>
      <c r="C57" s="458"/>
      <c r="D57" s="10"/>
      <c r="E57" s="73"/>
      <c r="F57" s="139"/>
      <c r="G57" s="11"/>
      <c r="H57" s="10" t="str">
        <f t="shared" si="0"/>
        <v xml:space="preserve">No </v>
      </c>
      <c r="I57" s="14" t="s">
        <v>2710</v>
      </c>
    </row>
    <row r="58" spans="2:9">
      <c r="B58" s="71" t="s">
        <v>2385</v>
      </c>
      <c r="C58" s="458"/>
      <c r="D58" s="10"/>
      <c r="E58" s="73"/>
      <c r="F58" s="139"/>
      <c r="G58" s="11"/>
      <c r="H58" s="10" t="str">
        <f t="shared" si="0"/>
        <v xml:space="preserve">No </v>
      </c>
      <c r="I58" s="14" t="s">
        <v>2710</v>
      </c>
    </row>
    <row r="59" spans="2:9">
      <c r="B59" s="71" t="s">
        <v>2396</v>
      </c>
      <c r="C59" s="458"/>
      <c r="D59" s="10"/>
      <c r="E59" s="73"/>
      <c r="F59" s="139"/>
      <c r="G59" s="11"/>
      <c r="H59" s="10" t="str">
        <f t="shared" si="0"/>
        <v xml:space="preserve">No </v>
      </c>
      <c r="I59" s="14" t="s">
        <v>2710</v>
      </c>
    </row>
    <row r="60" spans="2:9">
      <c r="B60" s="71" t="s">
        <v>2401</v>
      </c>
      <c r="C60" s="458"/>
      <c r="D60" s="10"/>
      <c r="E60" s="73"/>
      <c r="F60" s="139"/>
      <c r="G60" s="11"/>
      <c r="H60" s="10" t="str">
        <f t="shared" si="0"/>
        <v xml:space="preserve">No </v>
      </c>
      <c r="I60" s="14" t="s">
        <v>2710</v>
      </c>
    </row>
    <row r="61" spans="2:9">
      <c r="B61" s="71" t="s">
        <v>2407</v>
      </c>
      <c r="C61" s="458"/>
      <c r="D61" s="10"/>
      <c r="E61" s="73"/>
      <c r="F61" s="139"/>
      <c r="G61" s="11"/>
      <c r="H61" s="10" t="str">
        <f t="shared" si="0"/>
        <v xml:space="preserve">No </v>
      </c>
      <c r="I61" s="14" t="s">
        <v>2710</v>
      </c>
    </row>
    <row r="62" spans="2:9">
      <c r="B62" s="71" t="s">
        <v>2413</v>
      </c>
      <c r="C62" s="458" t="str" cm="1">
        <f t="array" ref="C62">_xlfn._xlws.FILTER('6. Código Ético'!B3:F32,'6. Código Ético'!D3:D32="NO CUMPLE CONDICIÓN","")</f>
        <v/>
      </c>
      <c r="D62" s="10"/>
      <c r="E62" s="73"/>
      <c r="F62" s="139"/>
      <c r="G62" s="11"/>
      <c r="H62" s="10" t="str">
        <f t="shared" si="0"/>
        <v xml:space="preserve">No </v>
      </c>
      <c r="I62" s="14" t="s">
        <v>2711</v>
      </c>
    </row>
    <row r="63" spans="2:9">
      <c r="B63" s="71" t="s">
        <v>2413</v>
      </c>
      <c r="C63" s="458"/>
      <c r="D63" s="10"/>
      <c r="E63" s="73"/>
      <c r="F63" s="139"/>
      <c r="G63" s="11"/>
      <c r="H63" s="10" t="str">
        <f t="shared" si="0"/>
        <v xml:space="preserve">No </v>
      </c>
      <c r="I63" s="14" t="s">
        <v>2711</v>
      </c>
    </row>
    <row r="64" spans="2:9">
      <c r="B64" s="71" t="s">
        <v>2413</v>
      </c>
      <c r="C64" s="458"/>
      <c r="D64" s="10"/>
      <c r="E64" s="73"/>
      <c r="F64" s="139"/>
      <c r="G64" s="11"/>
      <c r="H64" s="10" t="str">
        <f t="shared" si="0"/>
        <v xml:space="preserve">No </v>
      </c>
      <c r="I64" s="14" t="s">
        <v>2711</v>
      </c>
    </row>
    <row r="65" spans="2:26">
      <c r="B65" s="71" t="s">
        <v>2712</v>
      </c>
      <c r="C65" s="73" t="str" cm="1">
        <f t="array" ref="C65">_xlfn._xlws.FILTER('7. Talento Humano'!B3:F20,'7. Talento Humano'!D3:D20="NO CUMPLE CONDICIÓN","")</f>
        <v/>
      </c>
      <c r="D65" s="10"/>
      <c r="E65" s="73"/>
      <c r="F65" s="5"/>
      <c r="G65" s="5"/>
      <c r="H65" s="10" t="str">
        <f t="shared" si="0"/>
        <v xml:space="preserve">No </v>
      </c>
      <c r="I65" s="71" t="s">
        <v>2713</v>
      </c>
      <c r="J65" s="70"/>
      <c r="K65" s="70"/>
      <c r="L65" s="70"/>
      <c r="M65" s="70"/>
      <c r="N65" s="70"/>
      <c r="O65" s="70"/>
      <c r="P65" s="70"/>
      <c r="Q65" s="70"/>
      <c r="R65" s="70"/>
      <c r="S65" s="70"/>
      <c r="T65" s="70"/>
      <c r="U65" s="70"/>
      <c r="V65" s="70"/>
      <c r="W65" s="70"/>
      <c r="X65" s="70"/>
      <c r="Y65" s="70"/>
      <c r="Z65" s="70"/>
    </row>
    <row r="66" spans="2:26">
      <c r="B66" s="71" t="s">
        <v>2479</v>
      </c>
      <c r="C66" s="73"/>
      <c r="D66" s="10"/>
      <c r="E66" s="73"/>
      <c r="F66" s="5"/>
      <c r="G66" s="5"/>
      <c r="H66" s="10" t="str">
        <f t="shared" si="0"/>
        <v xml:space="preserve">No </v>
      </c>
      <c r="I66" s="71" t="s">
        <v>2713</v>
      </c>
      <c r="J66" s="70"/>
      <c r="K66" s="70"/>
      <c r="L66" s="70"/>
      <c r="M66" s="70"/>
      <c r="N66" s="70"/>
      <c r="O66" s="70"/>
      <c r="P66" s="70"/>
      <c r="Q66" s="70"/>
      <c r="R66" s="70"/>
      <c r="S66" s="70"/>
      <c r="T66" s="70"/>
      <c r="U66" s="70"/>
      <c r="V66" s="70"/>
      <c r="W66" s="70"/>
      <c r="X66" s="70"/>
      <c r="Y66" s="70"/>
      <c r="Z66" s="70"/>
    </row>
    <row r="67" spans="2:26">
      <c r="B67" s="71" t="s">
        <v>2491</v>
      </c>
      <c r="C67" s="73"/>
      <c r="D67" s="10"/>
      <c r="E67" s="73"/>
      <c r="F67" s="5"/>
      <c r="G67" s="5"/>
      <c r="H67" s="10" t="str">
        <f t="shared" si="0"/>
        <v xml:space="preserve">No </v>
      </c>
      <c r="I67" s="71" t="s">
        <v>2713</v>
      </c>
      <c r="J67" s="70"/>
      <c r="K67" s="70"/>
      <c r="L67" s="70"/>
      <c r="M67" s="70"/>
      <c r="N67" s="70"/>
      <c r="O67" s="70"/>
      <c r="P67" s="70"/>
      <c r="Q67" s="70"/>
      <c r="R67" s="70"/>
      <c r="S67" s="70"/>
      <c r="T67" s="70"/>
      <c r="U67" s="70"/>
      <c r="V67" s="70"/>
      <c r="W67" s="70"/>
      <c r="X67" s="70"/>
      <c r="Y67" s="70"/>
      <c r="Z67" s="70"/>
    </row>
    <row r="68" spans="2:26">
      <c r="B68" s="71" t="s">
        <v>2505</v>
      </c>
      <c r="C68" s="73"/>
      <c r="D68" s="10"/>
      <c r="E68" s="73"/>
      <c r="F68" s="5"/>
      <c r="G68" s="5"/>
      <c r="H68" s="10" t="str">
        <f t="shared" si="0"/>
        <v xml:space="preserve">No </v>
      </c>
      <c r="I68" s="71" t="s">
        <v>2713</v>
      </c>
      <c r="J68" s="70"/>
      <c r="K68" s="70"/>
      <c r="L68" s="70"/>
      <c r="M68" s="70"/>
      <c r="N68" s="70"/>
      <c r="O68" s="70"/>
      <c r="P68" s="70"/>
      <c r="Q68" s="70"/>
      <c r="R68" s="70"/>
      <c r="S68" s="70"/>
      <c r="T68" s="70"/>
      <c r="U68" s="70"/>
      <c r="V68" s="70"/>
      <c r="W68" s="70"/>
      <c r="X68" s="70"/>
      <c r="Y68" s="70"/>
      <c r="Z68" s="70"/>
    </row>
    <row r="69" spans="2:26">
      <c r="B69" s="71" t="s">
        <v>2512</v>
      </c>
      <c r="C69" s="73"/>
      <c r="D69" s="10"/>
      <c r="E69" s="73"/>
      <c r="F69" s="5"/>
      <c r="G69" s="5"/>
      <c r="H69" s="10" t="str">
        <f t="shared" si="0"/>
        <v xml:space="preserve">No </v>
      </c>
      <c r="I69" s="71" t="s">
        <v>2713</v>
      </c>
      <c r="J69" s="70"/>
      <c r="K69" s="70"/>
      <c r="L69" s="70"/>
      <c r="M69" s="70"/>
      <c r="N69" s="70"/>
      <c r="O69" s="70"/>
      <c r="P69" s="70"/>
      <c r="Q69" s="70"/>
      <c r="R69" s="70"/>
      <c r="S69" s="70"/>
      <c r="T69" s="70"/>
      <c r="U69" s="70"/>
      <c r="V69" s="70"/>
      <c r="W69" s="70"/>
      <c r="X69" s="70"/>
      <c r="Y69" s="70"/>
      <c r="Z69" s="70"/>
    </row>
    <row r="70" spans="2:26">
      <c r="B70" s="71" t="s">
        <v>2523</v>
      </c>
      <c r="C70" s="73" t="str" cm="1">
        <f t="array" ref="C70">_xlfn._xlws.FILTER('8. Financiero'!B3:F13,'8. Financiero'!D3:D13="NO CUMPLE CONDICIÓN","")</f>
        <v/>
      </c>
      <c r="D70" s="10"/>
      <c r="E70" s="73"/>
      <c r="F70" s="5"/>
      <c r="G70" s="5"/>
      <c r="H70" s="10" t="str">
        <f t="shared" si="0"/>
        <v xml:space="preserve">No </v>
      </c>
      <c r="I70" s="71" t="s">
        <v>2714</v>
      </c>
      <c r="J70" s="70"/>
      <c r="K70" s="70"/>
      <c r="L70" s="70"/>
      <c r="M70" s="70"/>
      <c r="N70" s="70"/>
      <c r="O70" s="70"/>
      <c r="P70" s="70"/>
      <c r="Q70" s="70"/>
      <c r="R70" s="70"/>
      <c r="S70" s="70"/>
      <c r="T70" s="70"/>
      <c r="U70" s="70"/>
      <c r="V70" s="70"/>
      <c r="W70" s="70"/>
      <c r="X70" s="70"/>
      <c r="Y70" s="70"/>
      <c r="Z70" s="70"/>
    </row>
    <row r="71" spans="2:26">
      <c r="B71" s="71" t="s">
        <v>2535</v>
      </c>
      <c r="C71" s="73"/>
      <c r="D71" s="10"/>
      <c r="E71" s="73"/>
      <c r="F71" s="5"/>
      <c r="G71" s="5"/>
      <c r="H71" s="10" t="str">
        <f t="shared" si="0"/>
        <v xml:space="preserve">No </v>
      </c>
      <c r="I71" s="71" t="s">
        <v>2714</v>
      </c>
      <c r="J71" s="70"/>
      <c r="K71" s="70"/>
      <c r="L71" s="70"/>
      <c r="M71" s="70"/>
      <c r="N71" s="70"/>
      <c r="O71" s="70"/>
      <c r="P71" s="70"/>
      <c r="Q71" s="70"/>
      <c r="R71" s="70"/>
      <c r="S71" s="70"/>
      <c r="T71" s="70"/>
      <c r="U71" s="70"/>
      <c r="V71" s="70"/>
      <c r="W71" s="70"/>
      <c r="X71" s="70"/>
      <c r="Y71" s="70"/>
      <c r="Z71" s="70"/>
    </row>
    <row r="72" spans="2:26">
      <c r="B72" s="71" t="s">
        <v>2554</v>
      </c>
      <c r="C72" s="73" t="str" cm="1">
        <f t="array" ref="C72">_xlfn._xlws.FILTER('9. Dotación'!B3:F21,'9. Dotación'!D3:D21="NO CUMPLE CONDICIÓN","")</f>
        <v/>
      </c>
      <c r="D72" s="10"/>
      <c r="E72" s="73"/>
      <c r="F72" s="5"/>
      <c r="G72" s="5"/>
      <c r="H72" s="10" t="str">
        <f t="shared" si="0"/>
        <v xml:space="preserve">No </v>
      </c>
      <c r="I72" s="71" t="s">
        <v>2715</v>
      </c>
    </row>
    <row r="73" spans="2:26">
      <c r="B73" s="71" t="s">
        <v>2564</v>
      </c>
      <c r="C73" s="458"/>
      <c r="E73" s="73"/>
      <c r="H73" s="10" t="str">
        <f t="shared" si="0"/>
        <v xml:space="preserve">No </v>
      </c>
      <c r="I73" s="71" t="s">
        <v>2715</v>
      </c>
    </row>
    <row r="74" spans="2:26">
      <c r="B74" s="71" t="s">
        <v>2574</v>
      </c>
      <c r="C74" s="458"/>
      <c r="E74" s="73"/>
      <c r="H74" s="10" t="str">
        <f t="shared" si="0"/>
        <v xml:space="preserve">No </v>
      </c>
      <c r="I74" s="71" t="s">
        <v>2715</v>
      </c>
    </row>
    <row r="75" spans="2:26">
      <c r="B75" s="71" t="s">
        <v>2585</v>
      </c>
      <c r="C75" s="458"/>
      <c r="E75" s="73"/>
      <c r="H75" s="10" t="str">
        <f t="shared" si="0"/>
        <v xml:space="preserve">No </v>
      </c>
      <c r="I75" s="71" t="s">
        <v>2715</v>
      </c>
    </row>
    <row r="76" spans="2:26">
      <c r="B76" s="71" t="s">
        <v>2590</v>
      </c>
      <c r="C76" s="458"/>
      <c r="E76" s="73"/>
      <c r="H76" s="10" t="str">
        <f t="shared" si="0"/>
        <v xml:space="preserve">No </v>
      </c>
      <c r="I76" s="71" t="s">
        <v>2715</v>
      </c>
    </row>
    <row r="77" spans="2:26">
      <c r="I77" s="71"/>
    </row>
    <row r="78" spans="2:26">
      <c r="I78" s="71"/>
    </row>
  </sheetData>
  <sheetProtection algorithmName="SHA-512" hashValue="xqmuxLLXFW7ipExCIyklE3cNE13CX/lqeYxm1AWiUpHHdYMH5mdOv4OIFYBxQiLT5deIV6MsZHWu8sdnE/I4yQ==" saltValue="/0f+MX2HodKX72+S0ecVcQ==" spinCount="100000" sheet="1" objects="1" scenarios="1"/>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E4AD5-422F-4BD2-BCB7-850254D7857A}">
  <sheetPr>
    <pageSetUpPr fitToPage="1"/>
  </sheetPr>
  <dimension ref="A1:E41"/>
  <sheetViews>
    <sheetView showGridLines="0" tabSelected="1" zoomScale="90" zoomScaleNormal="90" workbookViewId="0">
      <selection activeCell="H5" sqref="H5"/>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1"/>
      <c r="B1" s="1"/>
      <c r="C1" s="1"/>
      <c r="D1" s="1"/>
      <c r="E1" s="557" t="s">
        <v>2812</v>
      </c>
    </row>
    <row r="2" spans="1:5" ht="23.25" customHeight="1">
      <c r="A2" s="1"/>
      <c r="B2" s="559" t="s">
        <v>1480</v>
      </c>
      <c r="C2" s="559"/>
      <c r="D2" s="559"/>
      <c r="E2" s="558"/>
    </row>
    <row r="3" spans="1:5">
      <c r="B3" s="559"/>
      <c r="C3" s="559"/>
      <c r="D3" s="559"/>
      <c r="E3" s="558"/>
    </row>
    <row r="4" spans="1:5" ht="54.75" customHeight="1">
      <c r="A4" s="1"/>
      <c r="B4" s="559"/>
      <c r="C4" s="559"/>
      <c r="D4" s="559"/>
      <c r="E4" s="558"/>
    </row>
    <row r="5" spans="1:5" ht="30.6" customHeight="1">
      <c r="A5" s="1"/>
      <c r="B5" s="1"/>
      <c r="C5" s="1"/>
      <c r="D5" s="1"/>
      <c r="E5" s="558"/>
    </row>
    <row r="6" spans="1:5">
      <c r="A6" s="1"/>
      <c r="B6" s="1"/>
      <c r="C6" s="1"/>
      <c r="D6" s="1"/>
      <c r="E6" s="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C35" s="1"/>
      <c r="D35" s="1"/>
      <c r="E35" s="1"/>
    </row>
    <row r="36" spans="1:5">
      <c r="A36" s="1"/>
      <c r="B36" s="1"/>
      <c r="C36" s="1"/>
      <c r="D36" s="1"/>
      <c r="E36" s="1"/>
    </row>
    <row r="37" spans="1:5">
      <c r="A37" s="1"/>
      <c r="B37" s="1"/>
      <c r="C37" s="1"/>
      <c r="D37" s="1"/>
      <c r="E37" s="1"/>
    </row>
    <row r="38" spans="1:5" ht="20.25" customHeight="1">
      <c r="A38" s="560"/>
      <c r="B38" s="561"/>
      <c r="C38" s="561"/>
      <c r="D38" s="561"/>
      <c r="E38" s="561"/>
    </row>
    <row r="41" spans="1:5" ht="54" customHeight="1">
      <c r="A41" s="560" t="s">
        <v>1481</v>
      </c>
      <c r="B41" s="561"/>
      <c r="C41" s="561"/>
      <c r="D41" s="561"/>
      <c r="E41" s="561"/>
    </row>
  </sheetData>
  <sheetProtection algorithmName="SHA-512" hashValue="M0V/AS8UJHdkJOFQU0Ih0bgtdHi7Xn1AxIEA4EhPI9gP6BiqACy7cwzcdgDt4XxCDZFKoCINDw6yD+P1j3/Hng==" saltValue="insqJWbED5Lv/YjmPg3Q5w=="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zoomScaleNormal="100" workbookViewId="0">
      <selection activeCell="D3" sqref="D3"/>
    </sheetView>
  </sheetViews>
  <sheetFormatPr baseColWidth="10" defaultColWidth="11.42578125" defaultRowHeight="15.75"/>
  <cols>
    <col min="1" max="1" width="11.140625" style="142" customWidth="1"/>
    <col min="2" max="2" width="53.42578125" hidden="1" customWidth="1"/>
    <col min="3" max="3" width="32.140625" hidden="1" customWidth="1"/>
    <col min="4" max="4" width="73.5703125" customWidth="1"/>
    <col min="5" max="5" width="33.85546875" customWidth="1"/>
    <col min="6" max="6" width="53.7109375" customWidth="1"/>
    <col min="7" max="7" width="18.140625" customWidth="1"/>
  </cols>
  <sheetData>
    <row r="1" spans="1:7" ht="21.75" customHeight="1">
      <c r="A1" s="605" t="s">
        <v>2716</v>
      </c>
      <c r="B1" s="606"/>
      <c r="C1" s="606"/>
      <c r="D1" s="606"/>
      <c r="E1" s="606"/>
      <c r="F1" s="606"/>
      <c r="G1" s="607"/>
    </row>
    <row r="2" spans="1:7" ht="45.75" thickBot="1">
      <c r="A2" s="141" t="s">
        <v>2717</v>
      </c>
      <c r="B2" s="74" t="s">
        <v>1680</v>
      </c>
      <c r="C2" s="74" t="s">
        <v>1681</v>
      </c>
      <c r="D2" s="74" t="s">
        <v>1682</v>
      </c>
      <c r="E2" s="74" t="s">
        <v>1683</v>
      </c>
      <c r="F2" s="74" t="s">
        <v>2718</v>
      </c>
      <c r="G2" s="75" t="s">
        <v>2719</v>
      </c>
    </row>
    <row r="3" spans="1:7" ht="15">
      <c r="A3" s="211" t="str" cm="1">
        <f t="array" ref="A3">_xlfn._xlws.FILTER(TEMP!C3:I77,TEMP!E3:E77="NO CUMPLE CONDICIÓN","")</f>
        <v/>
      </c>
      <c r="B3" s="204"/>
      <c r="C3" s="212"/>
      <c r="D3" s="204"/>
      <c r="E3" s="204"/>
      <c r="F3" s="213"/>
      <c r="G3" s="214"/>
    </row>
    <row r="4" spans="1:7" ht="15">
      <c r="A4" s="215"/>
      <c r="B4" s="205"/>
      <c r="C4" s="216"/>
      <c r="D4" s="205"/>
      <c r="E4" s="205"/>
      <c r="F4" s="217"/>
      <c r="G4" s="218"/>
    </row>
    <row r="5" spans="1:7" ht="15">
      <c r="A5" s="215"/>
      <c r="B5" s="205"/>
      <c r="C5" s="216"/>
      <c r="D5" s="205"/>
      <c r="E5" s="205"/>
      <c r="F5" s="217"/>
      <c r="G5" s="218"/>
    </row>
    <row r="6" spans="1:7" ht="15">
      <c r="A6" s="215"/>
      <c r="B6" s="205"/>
      <c r="C6" s="216"/>
      <c r="D6" s="205"/>
      <c r="E6" s="205"/>
      <c r="F6" s="217"/>
      <c r="G6" s="218"/>
    </row>
    <row r="7" spans="1:7" ht="15">
      <c r="A7" s="215"/>
      <c r="B7" s="205"/>
      <c r="C7" s="216"/>
      <c r="D7" s="205"/>
      <c r="E7" s="205"/>
      <c r="F7" s="217"/>
      <c r="G7" s="218"/>
    </row>
    <row r="8" spans="1:7" ht="50.1" customHeight="1">
      <c r="A8" s="215"/>
      <c r="B8" s="205"/>
      <c r="C8" s="216"/>
      <c r="D8" s="205"/>
      <c r="E8" s="205"/>
      <c r="F8" s="217"/>
      <c r="G8" s="218"/>
    </row>
    <row r="9" spans="1:7" ht="50.1" customHeight="1">
      <c r="A9" s="215"/>
      <c r="B9" s="205"/>
      <c r="C9" s="216"/>
      <c r="D9" s="205"/>
      <c r="E9" s="205"/>
      <c r="F9" s="217"/>
      <c r="G9" s="218"/>
    </row>
    <row r="10" spans="1:7" ht="50.1" customHeight="1">
      <c r="A10" s="215"/>
      <c r="B10" s="205"/>
      <c r="C10" s="216"/>
      <c r="D10" s="205"/>
      <c r="E10" s="205"/>
      <c r="F10" s="217"/>
      <c r="G10" s="218"/>
    </row>
    <row r="11" spans="1:7" ht="50.1" customHeight="1">
      <c r="A11" s="215"/>
      <c r="B11" s="205"/>
      <c r="C11" s="216"/>
      <c r="D11" s="205"/>
      <c r="E11" s="205"/>
      <c r="F11" s="217"/>
      <c r="G11" s="218"/>
    </row>
    <row r="12" spans="1:7" ht="50.1" customHeight="1">
      <c r="A12" s="215"/>
      <c r="B12" s="205"/>
      <c r="C12" s="216"/>
      <c r="D12" s="205"/>
      <c r="E12" s="205"/>
      <c r="F12" s="217"/>
      <c r="G12" s="218"/>
    </row>
    <row r="13" spans="1:7" ht="50.1" customHeight="1">
      <c r="A13" s="215"/>
      <c r="B13" s="205"/>
      <c r="C13" s="216"/>
      <c r="D13" s="205"/>
      <c r="E13" s="205"/>
      <c r="F13" s="217"/>
      <c r="G13" s="218"/>
    </row>
    <row r="14" spans="1:7" ht="50.1" customHeight="1">
      <c r="A14" s="215"/>
      <c r="B14" s="205"/>
      <c r="C14" s="216"/>
      <c r="D14" s="205"/>
      <c r="E14" s="205"/>
      <c r="F14" s="217"/>
      <c r="G14" s="218"/>
    </row>
    <row r="15" spans="1:7" ht="50.1" customHeight="1">
      <c r="A15" s="215"/>
      <c r="B15" s="205"/>
      <c r="C15" s="216"/>
      <c r="D15" s="205"/>
      <c r="E15" s="205"/>
      <c r="F15" s="217"/>
      <c r="G15" s="218"/>
    </row>
    <row r="16" spans="1:7" ht="50.1" customHeight="1">
      <c r="A16" s="215"/>
      <c r="B16" s="205"/>
      <c r="C16" s="216"/>
      <c r="D16" s="205"/>
      <c r="E16" s="205"/>
      <c r="F16" s="217"/>
      <c r="G16" s="218"/>
    </row>
    <row r="17" spans="1:7" ht="50.1" customHeight="1">
      <c r="A17" s="215"/>
      <c r="B17" s="205"/>
      <c r="C17" s="216"/>
      <c r="D17" s="205"/>
      <c r="E17" s="205"/>
      <c r="F17" s="217"/>
      <c r="G17" s="218"/>
    </row>
    <row r="18" spans="1:7" ht="50.1" customHeight="1">
      <c r="A18" s="215"/>
      <c r="B18" s="205"/>
      <c r="C18" s="216"/>
      <c r="D18" s="205"/>
      <c r="E18" s="205"/>
      <c r="F18" s="217"/>
      <c r="G18" s="218"/>
    </row>
    <row r="19" spans="1:7" ht="50.1" customHeight="1">
      <c r="A19" s="215"/>
      <c r="B19" s="205"/>
      <c r="C19" s="216"/>
      <c r="D19" s="205"/>
      <c r="E19" s="205"/>
      <c r="F19" s="217"/>
      <c r="G19" s="218"/>
    </row>
    <row r="20" spans="1:7" ht="50.1" customHeight="1">
      <c r="A20" s="215"/>
      <c r="B20" s="205"/>
      <c r="C20" s="216"/>
      <c r="D20" s="205"/>
      <c r="E20" s="205"/>
      <c r="F20" s="217"/>
      <c r="G20" s="218"/>
    </row>
    <row r="21" spans="1:7" ht="50.1" customHeight="1">
      <c r="A21" s="215"/>
      <c r="B21" s="205"/>
      <c r="C21" s="216"/>
      <c r="D21" s="205"/>
      <c r="E21" s="205"/>
      <c r="F21" s="217"/>
      <c r="G21" s="218"/>
    </row>
    <row r="22" spans="1:7" ht="50.1" customHeight="1">
      <c r="A22" s="215"/>
      <c r="B22" s="205"/>
      <c r="C22" s="216"/>
      <c r="D22" s="205"/>
      <c r="E22" s="205"/>
      <c r="F22" s="217"/>
      <c r="G22" s="218"/>
    </row>
    <row r="23" spans="1:7" ht="50.1" customHeight="1">
      <c r="A23" s="215"/>
      <c r="B23" s="205"/>
      <c r="C23" s="216"/>
      <c r="D23" s="205"/>
      <c r="E23" s="205"/>
      <c r="F23" s="217"/>
      <c r="G23" s="218"/>
    </row>
    <row r="24" spans="1:7" ht="50.1" customHeight="1">
      <c r="A24" s="215"/>
      <c r="B24" s="205"/>
      <c r="C24" s="216"/>
      <c r="D24" s="205"/>
      <c r="E24" s="205"/>
      <c r="F24" s="217"/>
      <c r="G24" s="218"/>
    </row>
    <row r="25" spans="1:7" ht="50.1" customHeight="1">
      <c r="A25" s="215"/>
      <c r="B25" s="205"/>
      <c r="C25" s="216"/>
      <c r="D25" s="205"/>
      <c r="E25" s="205"/>
      <c r="F25" s="217"/>
      <c r="G25" s="218"/>
    </row>
    <row r="26" spans="1:7" ht="50.1" customHeight="1">
      <c r="A26" s="215"/>
      <c r="B26" s="205"/>
      <c r="C26" s="216"/>
      <c r="D26" s="205"/>
      <c r="E26" s="205"/>
      <c r="F26" s="217"/>
      <c r="G26" s="218"/>
    </row>
    <row r="27" spans="1:7" ht="50.1" customHeight="1">
      <c r="A27" s="215"/>
      <c r="B27" s="205"/>
      <c r="C27" s="216"/>
      <c r="D27" s="205"/>
      <c r="E27" s="205"/>
      <c r="F27" s="217"/>
      <c r="G27" s="218"/>
    </row>
    <row r="28" spans="1:7" ht="50.1" customHeight="1">
      <c r="A28" s="215"/>
      <c r="B28" s="205"/>
      <c r="C28" s="216"/>
      <c r="D28" s="205"/>
      <c r="E28" s="205"/>
      <c r="F28" s="217"/>
      <c r="G28" s="218"/>
    </row>
    <row r="29" spans="1:7" ht="50.1" customHeight="1">
      <c r="A29" s="215"/>
      <c r="B29" s="205"/>
      <c r="C29" s="216"/>
      <c r="D29" s="205"/>
      <c r="E29" s="205"/>
      <c r="F29" s="217"/>
      <c r="G29" s="218"/>
    </row>
    <row r="30" spans="1:7" ht="50.1" customHeight="1">
      <c r="A30" s="215"/>
      <c r="B30" s="205"/>
      <c r="C30" s="216"/>
      <c r="D30" s="205"/>
      <c r="E30" s="205"/>
      <c r="F30" s="217"/>
      <c r="G30" s="218"/>
    </row>
    <row r="31" spans="1:7" ht="50.1" customHeight="1">
      <c r="A31" s="215"/>
      <c r="B31" s="205"/>
      <c r="C31" s="216"/>
      <c r="D31" s="205"/>
      <c r="E31" s="205"/>
      <c r="F31" s="217"/>
      <c r="G31" s="218"/>
    </row>
    <row r="32" spans="1:7" ht="50.1" customHeight="1">
      <c r="A32" s="215"/>
      <c r="B32" s="205"/>
      <c r="C32" s="216"/>
      <c r="D32" s="205"/>
      <c r="E32" s="205"/>
      <c r="F32" s="217"/>
      <c r="G32" s="218"/>
    </row>
    <row r="33" spans="1:7" ht="50.1" customHeight="1">
      <c r="A33" s="215"/>
      <c r="B33" s="205"/>
      <c r="C33" s="216"/>
      <c r="D33" s="205"/>
      <c r="E33" s="205"/>
      <c r="F33" s="217"/>
      <c r="G33" s="218"/>
    </row>
    <row r="34" spans="1:7" ht="50.1" customHeight="1">
      <c r="A34" s="215"/>
      <c r="B34" s="205"/>
      <c r="C34" s="216"/>
      <c r="D34" s="205"/>
      <c r="E34" s="205"/>
      <c r="F34" s="217"/>
      <c r="G34" s="218"/>
    </row>
    <row r="35" spans="1:7" ht="50.1" customHeight="1">
      <c r="A35" s="215"/>
      <c r="B35" s="205"/>
      <c r="C35" s="216"/>
      <c r="D35" s="205"/>
      <c r="E35" s="205"/>
      <c r="F35" s="217"/>
      <c r="G35" s="218"/>
    </row>
    <row r="36" spans="1:7" ht="50.1" customHeight="1">
      <c r="A36" s="215"/>
      <c r="B36" s="205"/>
      <c r="C36" s="216"/>
      <c r="D36" s="205"/>
      <c r="E36" s="205"/>
      <c r="F36" s="217"/>
      <c r="G36" s="218"/>
    </row>
    <row r="37" spans="1:7" ht="50.1" customHeight="1">
      <c r="A37" s="215"/>
      <c r="B37" s="205"/>
      <c r="C37" s="216"/>
      <c r="D37" s="205"/>
      <c r="E37" s="205"/>
      <c r="F37" s="217"/>
      <c r="G37" s="218"/>
    </row>
    <row r="38" spans="1:7" ht="50.1" customHeight="1">
      <c r="A38" s="215"/>
      <c r="B38" s="205"/>
      <c r="C38" s="216"/>
      <c r="D38" s="205"/>
      <c r="E38" s="205"/>
      <c r="F38" s="217"/>
      <c r="G38" s="218"/>
    </row>
    <row r="39" spans="1:7" ht="50.1" customHeight="1">
      <c r="A39" s="215"/>
      <c r="B39" s="205"/>
      <c r="C39" s="216"/>
      <c r="D39" s="205"/>
      <c r="E39" s="205"/>
      <c r="F39" s="217"/>
      <c r="G39" s="218"/>
    </row>
    <row r="40" spans="1:7" ht="50.1" customHeight="1">
      <c r="A40" s="215"/>
      <c r="B40" s="205"/>
      <c r="C40" s="216"/>
      <c r="D40" s="205"/>
      <c r="E40" s="205"/>
      <c r="F40" s="217"/>
      <c r="G40" s="218"/>
    </row>
    <row r="41" spans="1:7" ht="50.1" customHeight="1">
      <c r="A41" s="215"/>
      <c r="B41" s="205"/>
      <c r="C41" s="216"/>
      <c r="D41" s="205"/>
      <c r="E41" s="205"/>
      <c r="F41" s="217"/>
      <c r="G41" s="218"/>
    </row>
    <row r="42" spans="1:7" ht="50.1" customHeight="1">
      <c r="A42" s="215"/>
      <c r="B42" s="205"/>
      <c r="C42" s="216"/>
      <c r="D42" s="205"/>
      <c r="E42" s="205"/>
      <c r="F42" s="217"/>
      <c r="G42" s="218"/>
    </row>
    <row r="43" spans="1:7" ht="50.1" customHeight="1">
      <c r="A43" s="215"/>
      <c r="B43" s="205"/>
      <c r="C43" s="216"/>
      <c r="D43" s="205"/>
      <c r="E43" s="205"/>
      <c r="F43" s="217"/>
      <c r="G43" s="218"/>
    </row>
    <row r="44" spans="1:7" ht="50.1" customHeight="1">
      <c r="A44" s="215"/>
      <c r="B44" s="205"/>
      <c r="C44" s="216"/>
      <c r="D44" s="205"/>
      <c r="E44" s="205"/>
      <c r="F44" s="217"/>
      <c r="G44" s="218"/>
    </row>
    <row r="45" spans="1:7" ht="50.1" customHeight="1">
      <c r="A45" s="215"/>
      <c r="B45" s="205"/>
      <c r="C45" s="216"/>
      <c r="D45" s="205"/>
      <c r="E45" s="205"/>
      <c r="F45" s="217"/>
      <c r="G45" s="218"/>
    </row>
    <row r="46" spans="1:7" ht="50.1" customHeight="1">
      <c r="A46" s="215"/>
      <c r="B46" s="205"/>
      <c r="C46" s="216"/>
      <c r="D46" s="205"/>
      <c r="E46" s="205"/>
      <c r="F46" s="217"/>
      <c r="G46" s="218"/>
    </row>
  </sheetData>
  <sheetProtection algorithmName="SHA-512" hashValue="DljAWecvfAgLCXYbFrd2RUubK5/J+B7+FBTOlLlJ2r/Ln2lMprpdE90ZNNgBHeXqUfTE6vfzZCxmoRz6XvYljw==" saltValue="c2A13DpXLFHEQxuX1Z6Nq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CENTRO DE ATENCIÓN ESPECIALIZADO&amp;RIN78.IVC
Versión 1
XX/02/2026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A9" sqref="A9:B9"/>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c r="A1" s="681" t="s">
        <v>1631</v>
      </c>
      <c r="B1" s="682"/>
      <c r="C1" s="682"/>
      <c r="D1" s="682"/>
      <c r="E1" s="682"/>
      <c r="F1" s="683"/>
    </row>
    <row r="2" spans="1:10" ht="33" customHeight="1" thickBot="1">
      <c r="A2" s="644" t="s">
        <v>2720</v>
      </c>
      <c r="B2" s="645"/>
      <c r="C2" s="642" t="s">
        <v>2721</v>
      </c>
      <c r="D2" s="642"/>
      <c r="E2" s="642"/>
      <c r="F2" s="643"/>
    </row>
    <row r="3" spans="1:10" s="33" customFormat="1" ht="15.75" customHeight="1">
      <c r="A3" s="653" t="s">
        <v>1580</v>
      </c>
      <c r="B3" s="654"/>
      <c r="C3" s="684" t="s">
        <v>2722</v>
      </c>
      <c r="D3" s="684"/>
      <c r="E3" s="684"/>
      <c r="F3" s="685"/>
      <c r="G3" s="31"/>
      <c r="H3" s="31"/>
      <c r="I3" s="31"/>
      <c r="J3" s="31"/>
    </row>
    <row r="4" spans="1:10" ht="14.25" customHeight="1">
      <c r="A4" s="653"/>
      <c r="B4" s="654"/>
      <c r="C4" s="106" t="s">
        <v>2723</v>
      </c>
      <c r="D4" s="106" t="s">
        <v>1690</v>
      </c>
      <c r="E4" s="106" t="s">
        <v>2612</v>
      </c>
      <c r="F4" s="107" t="s">
        <v>2724</v>
      </c>
      <c r="G4" s="31"/>
      <c r="H4" s="31"/>
      <c r="I4" s="31"/>
      <c r="J4" s="31"/>
    </row>
    <row r="5" spans="1:10" s="14" customFormat="1" ht="15.75" customHeight="1">
      <c r="A5" s="651" t="s">
        <v>2725</v>
      </c>
      <c r="B5" s="652"/>
      <c r="C5" s="35">
        <f>+'2. Ambientes Adecuados y Seg'!D105</f>
        <v>0</v>
      </c>
      <c r="D5" s="35">
        <f>+'2. Ambientes Adecuados y Seg'!D106</f>
        <v>0</v>
      </c>
      <c r="E5" s="35">
        <f>+'2. Ambientes Adecuados y Seg'!D107</f>
        <v>13</v>
      </c>
      <c r="F5" s="108">
        <f>SUM(C5:E5)</f>
        <v>13</v>
      </c>
      <c r="G5" s="31"/>
      <c r="H5" s="31"/>
      <c r="I5" s="31"/>
      <c r="J5" s="31"/>
    </row>
    <row r="6" spans="1:10">
      <c r="A6" s="651" t="s">
        <v>2726</v>
      </c>
      <c r="B6" s="652"/>
      <c r="C6" s="83">
        <f>+'3. Alimentacion y Nutrición'!D72</f>
        <v>0</v>
      </c>
      <c r="D6" s="83">
        <f>+'3. Alimentacion y Nutrición'!D73</f>
        <v>0</v>
      </c>
      <c r="E6" s="83">
        <f>+'3. Alimentacion y Nutrición'!D74</f>
        <v>13</v>
      </c>
      <c r="F6" s="108">
        <f t="shared" ref="F6:F14" si="0">SUM(C6:E6)</f>
        <v>13</v>
      </c>
      <c r="G6" s="31"/>
      <c r="H6" s="31"/>
      <c r="I6" s="31"/>
      <c r="J6" s="31"/>
    </row>
    <row r="7" spans="1:10">
      <c r="A7" s="651" t="s">
        <v>2727</v>
      </c>
      <c r="B7" s="652"/>
      <c r="C7" s="83">
        <f>+'4. Mod. Atención CAE convcional'!D37</f>
        <v>0</v>
      </c>
      <c r="D7" s="83">
        <f>+'4. Mod. Atención CAE convcional'!D38</f>
        <v>0</v>
      </c>
      <c r="E7" s="83">
        <f>+'4. Mod. Atención CAE convcional'!D39</f>
        <v>6</v>
      </c>
      <c r="F7" s="108">
        <f t="shared" si="0"/>
        <v>6</v>
      </c>
      <c r="G7" s="31"/>
      <c r="H7" s="31"/>
      <c r="I7" s="31"/>
      <c r="J7" s="31"/>
    </row>
    <row r="8" spans="1:10" ht="15" customHeight="1">
      <c r="A8" s="651" t="s">
        <v>2728</v>
      </c>
      <c r="B8" s="652"/>
      <c r="C8" s="83">
        <f>+'4.A. Mod. Atención CAE Abierto'!D42</f>
        <v>0</v>
      </c>
      <c r="D8" s="83">
        <f>+'4.A. Mod. Atención CAE Abierto'!D43</f>
        <v>0</v>
      </c>
      <c r="E8" s="83">
        <f>+'4.A. Mod. Atención CAE Abierto'!D44</f>
        <v>6</v>
      </c>
      <c r="F8" s="108">
        <f t="shared" si="0"/>
        <v>6</v>
      </c>
      <c r="G8" s="31"/>
      <c r="H8" s="31"/>
      <c r="I8" s="31"/>
      <c r="J8" s="31"/>
    </row>
    <row r="9" spans="1:10">
      <c r="A9" s="651" t="s">
        <v>2729</v>
      </c>
      <c r="B9" s="652"/>
      <c r="C9" s="83">
        <f>+'4.B. Estrategia CAE Pre-egreso'!D40</f>
        <v>0</v>
      </c>
      <c r="D9" s="83">
        <f>+'4.B. Estrategia CAE Pre-egreso'!D41</f>
        <v>0</v>
      </c>
      <c r="E9" s="83">
        <f>+'4.B. Estrategia CAE Pre-egreso'!D42</f>
        <v>8</v>
      </c>
      <c r="F9" s="108">
        <f t="shared" si="0"/>
        <v>8</v>
      </c>
      <c r="G9" s="31"/>
      <c r="H9" s="31"/>
      <c r="I9" s="31"/>
      <c r="J9" s="31"/>
    </row>
    <row r="10" spans="1:10">
      <c r="A10" s="651" t="s">
        <v>2730</v>
      </c>
      <c r="B10" s="652"/>
      <c r="C10" s="83">
        <f>+'5. Situaciones especiales'!D79</f>
        <v>0</v>
      </c>
      <c r="D10" s="83">
        <f>+'5. Situaciones especiales'!D80</f>
        <v>0</v>
      </c>
      <c r="E10" s="83">
        <f>+'5. Situaciones especiales'!D81</f>
        <v>13</v>
      </c>
      <c r="F10" s="108">
        <f t="shared" si="0"/>
        <v>13</v>
      </c>
      <c r="G10" s="31"/>
      <c r="H10" s="31"/>
      <c r="I10" s="31"/>
      <c r="J10" s="31"/>
    </row>
    <row r="11" spans="1:10" ht="15" customHeight="1">
      <c r="A11" s="651" t="s">
        <v>2731</v>
      </c>
      <c r="B11" s="652"/>
      <c r="C11" s="83">
        <f>+'6. Código Ético'!D35</f>
        <v>0</v>
      </c>
      <c r="D11" s="83">
        <f>+'6. Código Ético'!D36</f>
        <v>0</v>
      </c>
      <c r="E11" s="83">
        <f>+'6. Código Ético'!D37</f>
        <v>3</v>
      </c>
      <c r="F11" s="108">
        <f t="shared" si="0"/>
        <v>3</v>
      </c>
      <c r="G11" s="31"/>
      <c r="H11" s="31"/>
      <c r="I11" s="31"/>
      <c r="J11" s="31"/>
    </row>
    <row r="12" spans="1:10" ht="15" customHeight="1">
      <c r="A12" s="651" t="s">
        <v>2732</v>
      </c>
      <c r="B12" s="652"/>
      <c r="C12" s="83">
        <f>+'7. Talento Humano'!D23</f>
        <v>0</v>
      </c>
      <c r="D12" s="83">
        <f>+'7. Talento Humano'!D24</f>
        <v>0</v>
      </c>
      <c r="E12" s="83">
        <f>+'7. Talento Humano'!D25</f>
        <v>5</v>
      </c>
      <c r="F12" s="108">
        <f t="shared" si="0"/>
        <v>5</v>
      </c>
    </row>
    <row r="13" spans="1:10" ht="15" customHeight="1">
      <c r="A13" s="651" t="s">
        <v>2733</v>
      </c>
      <c r="B13" s="652"/>
      <c r="C13" s="83">
        <f>+'8. Financiero'!D16</f>
        <v>0</v>
      </c>
      <c r="D13" s="83">
        <f>+'8. Financiero'!D17</f>
        <v>0</v>
      </c>
      <c r="E13" s="83">
        <f>+'8. Financiero'!D18</f>
        <v>2</v>
      </c>
      <c r="F13" s="108">
        <f t="shared" si="0"/>
        <v>2</v>
      </c>
    </row>
    <row r="14" spans="1:10" ht="15" customHeight="1">
      <c r="A14" s="651" t="s">
        <v>2734</v>
      </c>
      <c r="B14" s="652"/>
      <c r="C14" s="83">
        <f>+'9. Dotación'!D24</f>
        <v>0</v>
      </c>
      <c r="D14" s="83">
        <f>+'9. Dotación'!D25</f>
        <v>0</v>
      </c>
      <c r="E14" s="83">
        <f>+'9. Dotación'!D26</f>
        <v>5</v>
      </c>
      <c r="F14" s="108">
        <f t="shared" si="0"/>
        <v>5</v>
      </c>
    </row>
    <row r="15" spans="1:10">
      <c r="A15" s="671" t="s">
        <v>2735</v>
      </c>
      <c r="B15" s="671"/>
      <c r="C15" s="109">
        <f>SUM(C5:C14)</f>
        <v>0</v>
      </c>
      <c r="D15" s="109">
        <f>SUM(D5:D14)</f>
        <v>0</v>
      </c>
      <c r="E15" s="109">
        <f>SUM(E5:E14)</f>
        <v>74</v>
      </c>
      <c r="F15" s="110">
        <f>SUM(F5:F14)</f>
        <v>74</v>
      </c>
    </row>
    <row r="16" spans="1:10" ht="30.75" thickBot="1">
      <c r="A16" s="111"/>
      <c r="B16" s="112"/>
      <c r="C16" s="113" t="s">
        <v>2736</v>
      </c>
      <c r="D16" s="114" t="s">
        <v>2737</v>
      </c>
      <c r="E16" s="113" t="s">
        <v>2736</v>
      </c>
      <c r="F16" s="115"/>
    </row>
    <row r="17" spans="1:6" ht="36" customHeight="1">
      <c r="A17" s="648" t="s">
        <v>2738</v>
      </c>
      <c r="B17" s="649"/>
      <c r="C17" s="649"/>
      <c r="D17" s="649"/>
      <c r="E17" s="649"/>
      <c r="F17" s="650"/>
    </row>
    <row r="18" spans="1:6" ht="54.75" customHeight="1">
      <c r="A18" s="672"/>
      <c r="B18" s="673"/>
      <c r="C18" s="673"/>
      <c r="D18" s="673"/>
      <c r="E18" s="673"/>
      <c r="F18" s="674"/>
    </row>
    <row r="19" spans="1:6" ht="56.25" customHeight="1">
      <c r="A19" s="675"/>
      <c r="B19" s="676"/>
      <c r="C19" s="676"/>
      <c r="D19" s="676"/>
      <c r="E19" s="676"/>
      <c r="F19" s="677"/>
    </row>
    <row r="20" spans="1:6" ht="53.25" customHeight="1">
      <c r="A20" s="675"/>
      <c r="B20" s="676"/>
      <c r="C20" s="676"/>
      <c r="D20" s="676"/>
      <c r="E20" s="676"/>
      <c r="F20" s="677"/>
    </row>
    <row r="21" spans="1:6" ht="50.25" customHeight="1" thickBot="1">
      <c r="A21" s="678"/>
      <c r="B21" s="679"/>
      <c r="C21" s="679"/>
      <c r="D21" s="679"/>
      <c r="E21" s="679"/>
      <c r="F21" s="680"/>
    </row>
    <row r="22" spans="1:6" ht="25.5" customHeight="1">
      <c r="A22" s="648" t="s">
        <v>1638</v>
      </c>
      <c r="B22" s="649"/>
      <c r="C22" s="649"/>
      <c r="D22" s="649"/>
      <c r="E22" s="649"/>
      <c r="F22" s="650"/>
    </row>
    <row r="23" spans="1:6">
      <c r="A23" s="686"/>
      <c r="B23" s="687"/>
      <c r="C23" s="687"/>
      <c r="D23" s="687"/>
      <c r="E23" s="687"/>
      <c r="F23" s="688"/>
    </row>
    <row r="24" spans="1:6">
      <c r="A24" s="686"/>
      <c r="B24" s="687"/>
      <c r="C24" s="687"/>
      <c r="D24" s="687"/>
      <c r="E24" s="687"/>
      <c r="F24" s="688"/>
    </row>
    <row r="25" spans="1:6">
      <c r="A25" s="686"/>
      <c r="B25" s="687"/>
      <c r="C25" s="687"/>
      <c r="D25" s="687"/>
      <c r="E25" s="687"/>
      <c r="F25" s="688"/>
    </row>
    <row r="26" spans="1:6">
      <c r="A26" s="686"/>
      <c r="B26" s="687"/>
      <c r="C26" s="687"/>
      <c r="D26" s="687"/>
      <c r="E26" s="687"/>
      <c r="F26" s="688"/>
    </row>
    <row r="27" spans="1:6">
      <c r="A27" s="686"/>
      <c r="B27" s="687"/>
      <c r="C27" s="687"/>
      <c r="D27" s="687"/>
      <c r="E27" s="687"/>
      <c r="F27" s="688"/>
    </row>
    <row r="28" spans="1:6">
      <c r="A28" s="686"/>
      <c r="B28" s="687"/>
      <c r="C28" s="687"/>
      <c r="D28" s="687"/>
      <c r="E28" s="687"/>
      <c r="F28" s="688"/>
    </row>
    <row r="29" spans="1:6">
      <c r="A29" s="686"/>
      <c r="B29" s="687"/>
      <c r="C29" s="687"/>
      <c r="D29" s="687"/>
      <c r="E29" s="687"/>
      <c r="F29" s="688"/>
    </row>
    <row r="30" spans="1:6" ht="18" customHeight="1">
      <c r="A30" s="686"/>
      <c r="B30" s="687"/>
      <c r="C30" s="687"/>
      <c r="D30" s="687"/>
      <c r="E30" s="687"/>
      <c r="F30" s="688"/>
    </row>
    <row r="31" spans="1:6" ht="18" customHeight="1">
      <c r="A31" s="686"/>
      <c r="B31" s="687"/>
      <c r="C31" s="687"/>
      <c r="D31" s="687"/>
      <c r="E31" s="687"/>
      <c r="F31" s="688"/>
    </row>
    <row r="32" spans="1:6">
      <c r="A32" s="686"/>
      <c r="B32" s="687"/>
      <c r="C32" s="687"/>
      <c r="D32" s="687"/>
      <c r="E32" s="687"/>
      <c r="F32" s="688"/>
    </row>
    <row r="33" spans="1:10">
      <c r="A33" s="686"/>
      <c r="B33" s="687"/>
      <c r="C33" s="687"/>
      <c r="D33" s="687"/>
      <c r="E33" s="687"/>
      <c r="F33" s="688"/>
    </row>
    <row r="34" spans="1:10" ht="15" customHeight="1">
      <c r="A34" s="686"/>
      <c r="B34" s="687"/>
      <c r="C34" s="687"/>
      <c r="D34" s="687"/>
      <c r="E34" s="687"/>
      <c r="F34" s="688"/>
    </row>
    <row r="35" spans="1:10" ht="68.25" customHeight="1">
      <c r="A35" s="647" t="s">
        <v>2739</v>
      </c>
      <c r="B35" s="647"/>
      <c r="C35" s="646" t="s">
        <v>2740</v>
      </c>
      <c r="D35" s="646"/>
      <c r="E35" s="646"/>
      <c r="F35" s="646"/>
    </row>
    <row r="36" spans="1:10" ht="29.45" customHeight="1">
      <c r="A36" s="689" t="s">
        <v>2741</v>
      </c>
      <c r="B36" s="690"/>
      <c r="C36" s="690"/>
      <c r="D36" s="690"/>
      <c r="E36" s="690"/>
      <c r="F36" s="691"/>
      <c r="G36" s="37"/>
    </row>
    <row r="37" spans="1:10" ht="19.350000000000001" customHeight="1">
      <c r="A37" s="666" t="s">
        <v>2742</v>
      </c>
      <c r="B37" s="667"/>
      <c r="C37" s="668" t="s">
        <v>2743</v>
      </c>
      <c r="D37" s="669"/>
      <c r="E37" s="667"/>
      <c r="F37" s="38" t="s">
        <v>2744</v>
      </c>
      <c r="G37" s="37"/>
    </row>
    <row r="38" spans="1:10" ht="30" customHeight="1">
      <c r="A38" s="659"/>
      <c r="B38" s="660"/>
      <c r="C38" s="661"/>
      <c r="D38" s="662"/>
      <c r="E38" s="660"/>
      <c r="F38" s="116"/>
      <c r="G38" s="37"/>
      <c r="H38" s="36"/>
      <c r="I38" s="36"/>
      <c r="J38" s="36"/>
    </row>
    <row r="39" spans="1:10" ht="30" customHeight="1">
      <c r="A39" s="659"/>
      <c r="B39" s="660"/>
      <c r="C39" s="661"/>
      <c r="D39" s="662"/>
      <c r="E39" s="660"/>
      <c r="F39" s="116"/>
      <c r="G39" s="37"/>
    </row>
    <row r="40" spans="1:10" ht="30" customHeight="1">
      <c r="A40" s="659"/>
      <c r="B40" s="660"/>
      <c r="C40" s="661"/>
      <c r="D40" s="662"/>
      <c r="E40" s="660"/>
      <c r="F40" s="116"/>
      <c r="G40" s="37"/>
    </row>
    <row r="41" spans="1:10" ht="30" customHeight="1">
      <c r="A41" s="659"/>
      <c r="B41" s="660"/>
      <c r="C41" s="661"/>
      <c r="D41" s="662"/>
      <c r="E41" s="660"/>
      <c r="F41" s="116"/>
      <c r="G41" s="37"/>
    </row>
    <row r="42" spans="1:10" ht="30" customHeight="1" thickBot="1">
      <c r="A42" s="655"/>
      <c r="B42" s="656"/>
      <c r="C42" s="657"/>
      <c r="D42" s="658"/>
      <c r="E42" s="656"/>
      <c r="F42" s="117"/>
      <c r="G42" s="37"/>
    </row>
    <row r="43" spans="1:10" ht="15.75" thickBot="1">
      <c r="A43" s="670"/>
      <c r="B43" s="670"/>
      <c r="C43" s="670"/>
      <c r="D43" s="670"/>
      <c r="E43" s="670"/>
      <c r="F43" s="39"/>
      <c r="G43" s="37"/>
    </row>
    <row r="44" spans="1:10">
      <c r="A44" s="663" t="s">
        <v>2745</v>
      </c>
      <c r="B44" s="664"/>
      <c r="C44" s="664"/>
      <c r="D44" s="664"/>
      <c r="E44" s="664"/>
      <c r="F44" s="665"/>
      <c r="G44" s="37"/>
    </row>
    <row r="45" spans="1:10">
      <c r="A45" s="666" t="s">
        <v>2742</v>
      </c>
      <c r="B45" s="667"/>
      <c r="C45" s="668" t="s">
        <v>2746</v>
      </c>
      <c r="D45" s="669"/>
      <c r="E45" s="667"/>
      <c r="F45" s="38" t="s">
        <v>2744</v>
      </c>
      <c r="G45" s="37"/>
    </row>
    <row r="46" spans="1:10" ht="30" customHeight="1">
      <c r="A46" s="659"/>
      <c r="B46" s="660"/>
      <c r="C46" s="661"/>
      <c r="D46" s="662"/>
      <c r="E46" s="660"/>
      <c r="F46" s="116"/>
      <c r="G46" s="37"/>
    </row>
    <row r="47" spans="1:10" ht="30" customHeight="1">
      <c r="A47" s="659"/>
      <c r="B47" s="660"/>
      <c r="C47" s="661"/>
      <c r="D47" s="662"/>
      <c r="E47" s="660"/>
      <c r="F47" s="116"/>
      <c r="G47" s="37"/>
    </row>
    <row r="48" spans="1:10" ht="30" customHeight="1">
      <c r="A48" s="659"/>
      <c r="B48" s="660"/>
      <c r="C48" s="661"/>
      <c r="D48" s="662"/>
      <c r="E48" s="660"/>
      <c r="F48" s="116"/>
      <c r="G48" s="37"/>
    </row>
    <row r="49" spans="1:7" ht="30" customHeight="1">
      <c r="A49" s="659"/>
      <c r="B49" s="660"/>
      <c r="C49" s="661"/>
      <c r="D49" s="662"/>
      <c r="E49" s="660"/>
      <c r="F49" s="116"/>
      <c r="G49" s="37"/>
    </row>
    <row r="50" spans="1:7" ht="30" customHeight="1" thickBot="1">
      <c r="A50" s="655"/>
      <c r="B50" s="656"/>
      <c r="C50" s="657"/>
      <c r="D50" s="658"/>
      <c r="E50" s="656"/>
      <c r="F50" s="117"/>
      <c r="G50" s="37"/>
    </row>
  </sheetData>
  <sheetProtection algorithmName="SHA-512" hashValue="XNpSAXPSEFGAfnOxnAVBdY6LgPI5iyWwcFJv3ucxBXTnNDsT1qS5KwCvLIfI6i75Jv1xYebmIiJyDAHqJ7h+MA==" saltValue="wfP2L7kDE2UOwqUT1lm89A==" spinCount="100000" sheet="1" objects="1" scenarios="1" formatRows="0"/>
  <mergeCells count="50">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 ref="A38:B38"/>
    <mergeCell ref="C38:E38"/>
    <mergeCell ref="A15:B15"/>
    <mergeCell ref="A18:F21"/>
    <mergeCell ref="C39:E39"/>
    <mergeCell ref="A42:B42"/>
    <mergeCell ref="C42:E42"/>
    <mergeCell ref="A43:B43"/>
    <mergeCell ref="C43:E43"/>
    <mergeCell ref="A40:B40"/>
    <mergeCell ref="C40:E40"/>
    <mergeCell ref="A41:B41"/>
    <mergeCell ref="C41:E41"/>
    <mergeCell ref="A44:F44"/>
    <mergeCell ref="A45:B45"/>
    <mergeCell ref="C45:E45"/>
    <mergeCell ref="A46:B46"/>
    <mergeCell ref="C46:E46"/>
    <mergeCell ref="A50:B50"/>
    <mergeCell ref="C50:E50"/>
    <mergeCell ref="A47:B47"/>
    <mergeCell ref="C47:E47"/>
    <mergeCell ref="A48:B48"/>
    <mergeCell ref="C48:E48"/>
    <mergeCell ref="A49:B49"/>
    <mergeCell ref="C49:E49"/>
    <mergeCell ref="C2:F2"/>
    <mergeCell ref="A2:B2"/>
    <mergeCell ref="C35:F35"/>
    <mergeCell ref="A35:B35"/>
    <mergeCell ref="A17:F17"/>
    <mergeCell ref="A12:B12"/>
    <mergeCell ref="A3:B4"/>
    <mergeCell ref="A14:B1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CENTRO DE ATENCIÓN ESPECIALIZADA&amp;RIN78.IVC
Versión 1
XX/02/2026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DD584-0C31-4F85-BD17-C707ED0C5D6C}">
  <dimension ref="A1:RS4"/>
  <sheetViews>
    <sheetView topLeftCell="IF1" zoomScale="70" zoomScaleNormal="70" workbookViewId="0">
      <selection activeCell="IF4" sqref="IF4"/>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7109375" customWidth="1"/>
    <col min="59" max="59" width="35.140625" customWidth="1"/>
    <col min="62" max="62" width="26.140625" customWidth="1"/>
    <col min="63" max="63" width="20.7109375" customWidth="1"/>
    <col min="64" max="64" width="33.85546875"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16.140625" customWidth="1"/>
    <col min="195" max="195" width="34.8554687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22.7109375" customWidth="1"/>
    <col min="207" max="207" width="23.85546875" customWidth="1"/>
    <col min="208" max="208" width="28.140625" customWidth="1"/>
    <col min="209" max="209" width="45" customWidth="1"/>
    <col min="210" max="210" width="27.42578125" customWidth="1"/>
    <col min="211" max="211" width="49" customWidth="1"/>
    <col min="212" max="212" width="34"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855468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16.14062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85546875" customWidth="1"/>
    <col min="250" max="250" width="43.5703125" customWidth="1"/>
    <col min="251" max="251" width="7.28515625" customWidth="1"/>
    <col min="252" max="252" width="45" customWidth="1"/>
    <col min="253" max="253" width="29.42578125" customWidth="1"/>
    <col min="254" max="254" width="42.710937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468" width="32.42578125" customWidth="1"/>
    <col min="469" max="487" width="18.140625" customWidth="1"/>
  </cols>
  <sheetData>
    <row r="1" spans="1:487" ht="15.75" thickBot="1">
      <c r="A1" s="692"/>
      <c r="B1" s="692"/>
      <c r="C1" s="692"/>
      <c r="D1" s="692"/>
      <c r="E1" s="692"/>
      <c r="F1" s="692"/>
      <c r="G1" s="692"/>
      <c r="H1" s="692"/>
      <c r="I1" s="692"/>
      <c r="J1" s="692"/>
      <c r="K1" s="692"/>
      <c r="L1" s="692"/>
      <c r="M1" s="692"/>
      <c r="N1" s="692"/>
      <c r="O1" s="693"/>
      <c r="AQ1" s="694"/>
      <c r="AR1" s="695"/>
      <c r="AS1" s="695"/>
      <c r="AT1" s="695"/>
      <c r="AU1" s="695"/>
      <c r="AV1" s="695"/>
      <c r="AW1" s="695"/>
      <c r="AX1" s="695"/>
      <c r="AY1" s="695"/>
      <c r="AZ1" s="695"/>
      <c r="BA1" s="695"/>
      <c r="BB1" s="695"/>
      <c r="BC1" s="695"/>
      <c r="BD1" s="695"/>
      <c r="BE1" s="695"/>
      <c r="BF1" s="695"/>
      <c r="BG1" s="695"/>
      <c r="BH1" s="695"/>
      <c r="BI1" s="695"/>
      <c r="BJ1" s="695"/>
      <c r="BK1" s="490" t="s">
        <v>2748</v>
      </c>
      <c r="BL1" s="491"/>
      <c r="BM1" s="491"/>
      <c r="BN1" s="491"/>
      <c r="BO1" s="491"/>
      <c r="BP1" s="491"/>
      <c r="BQ1" s="491"/>
      <c r="BR1" s="491"/>
      <c r="BS1" s="491"/>
      <c r="BT1" s="491"/>
      <c r="BU1" s="491"/>
      <c r="BV1" s="491"/>
      <c r="BW1" s="491"/>
      <c r="BX1" s="491"/>
      <c r="BY1" s="491"/>
      <c r="BZ1" s="491"/>
      <c r="CA1" s="491"/>
      <c r="CB1" s="491"/>
      <c r="CC1" s="491"/>
      <c r="CD1" s="491"/>
      <c r="CE1" s="491"/>
      <c r="CF1" s="491"/>
      <c r="CG1" s="491"/>
      <c r="CH1" s="491"/>
      <c r="CI1" s="491"/>
      <c r="CJ1" s="491"/>
      <c r="CK1" s="491"/>
      <c r="CL1" s="491"/>
      <c r="CM1" s="491"/>
      <c r="CN1" s="491"/>
      <c r="CO1" s="491"/>
      <c r="CP1" s="491"/>
      <c r="CQ1" s="491"/>
      <c r="CR1" s="491"/>
      <c r="CS1" s="491"/>
      <c r="CT1" s="491"/>
      <c r="CU1" s="491"/>
      <c r="CV1" s="491"/>
      <c r="CW1" s="491"/>
      <c r="CX1" s="491"/>
      <c r="CY1" s="491"/>
      <c r="CZ1" s="491"/>
      <c r="DA1" s="491"/>
      <c r="DB1" s="491"/>
      <c r="DC1" s="491"/>
      <c r="DD1" s="491"/>
      <c r="DE1" s="491"/>
      <c r="DF1" s="491"/>
      <c r="DG1" s="491"/>
      <c r="DH1" s="491"/>
      <c r="DI1" s="491"/>
      <c r="DJ1" s="491"/>
      <c r="DK1" s="491"/>
      <c r="DL1" s="491"/>
      <c r="DM1" s="491"/>
      <c r="DN1" s="491"/>
      <c r="DO1" s="491"/>
      <c r="DP1" s="491"/>
      <c r="DQ1" s="491"/>
      <c r="DR1" s="491"/>
      <c r="DS1" s="491"/>
      <c r="DT1" s="491"/>
      <c r="DU1" s="491"/>
      <c r="DV1" s="491"/>
      <c r="DW1" s="491"/>
      <c r="DX1" s="491"/>
      <c r="DY1" s="491"/>
      <c r="DZ1" s="492"/>
      <c r="EA1" s="490"/>
      <c r="EB1" s="491"/>
      <c r="EC1" s="491"/>
      <c r="ED1" s="491"/>
      <c r="EE1" s="491"/>
      <c r="EF1" s="491"/>
      <c r="EG1" s="491"/>
      <c r="EH1" s="491"/>
      <c r="EI1" s="491"/>
      <c r="EJ1" s="491"/>
      <c r="EK1" s="491"/>
      <c r="EL1" s="491"/>
      <c r="EM1" s="491"/>
      <c r="EN1" s="491"/>
      <c r="EO1" s="491"/>
      <c r="EP1" s="491"/>
      <c r="EQ1" s="491"/>
      <c r="ER1" s="491"/>
      <c r="ES1" s="491"/>
      <c r="ET1" s="491"/>
      <c r="EU1" s="491"/>
      <c r="EV1" s="491"/>
      <c r="EW1" s="491"/>
      <c r="EX1" s="491"/>
      <c r="EY1" s="491"/>
      <c r="EZ1" s="491"/>
      <c r="FA1" s="491"/>
      <c r="FB1" s="491"/>
      <c r="FC1" s="491"/>
      <c r="FD1" s="491"/>
      <c r="FE1" s="491"/>
      <c r="FF1" s="491"/>
      <c r="FG1" s="491"/>
      <c r="FH1" s="493" t="s">
        <v>2749</v>
      </c>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8"/>
      <c r="GM1" s="499"/>
      <c r="GN1" s="499"/>
      <c r="GO1" s="499"/>
      <c r="GP1" s="499"/>
      <c r="GQ1" s="499"/>
      <c r="GR1" s="499"/>
      <c r="GS1" s="499"/>
      <c r="GT1" s="499"/>
      <c r="GU1" s="499"/>
      <c r="GV1" s="499"/>
      <c r="GW1" s="499"/>
      <c r="GX1" s="499"/>
      <c r="GY1" s="499"/>
      <c r="GZ1" s="499"/>
      <c r="HA1" s="499"/>
      <c r="HB1" s="499"/>
      <c r="HC1" s="499"/>
      <c r="HD1" s="499"/>
      <c r="HE1" s="499"/>
      <c r="HF1" s="499"/>
      <c r="HG1" s="500"/>
      <c r="HH1" s="501" t="s">
        <v>2750</v>
      </c>
      <c r="HI1" s="502"/>
      <c r="HJ1" s="502"/>
      <c r="HK1" s="502"/>
      <c r="HL1" s="502"/>
      <c r="HM1" s="502"/>
      <c r="HN1" s="502"/>
      <c r="HO1" s="502"/>
      <c r="HP1" s="502"/>
      <c r="HQ1" s="502"/>
      <c r="HR1" s="502"/>
      <c r="HS1" s="502"/>
      <c r="HT1" s="502"/>
      <c r="HU1" s="502"/>
      <c r="HV1" s="502"/>
      <c r="HW1" s="502"/>
      <c r="HX1" s="494" t="s">
        <v>2751</v>
      </c>
      <c r="HY1" s="495"/>
      <c r="HZ1" s="495"/>
      <c r="IA1" s="495"/>
      <c r="IB1" s="495"/>
      <c r="IC1" s="495"/>
      <c r="ID1" s="496" t="s">
        <v>2752</v>
      </c>
      <c r="IE1" s="496"/>
      <c r="IF1" s="496"/>
      <c r="IG1" s="496"/>
      <c r="IH1" s="496"/>
      <c r="II1" s="496"/>
      <c r="IJ1" s="496"/>
      <c r="IK1" s="496"/>
      <c r="IL1" s="496"/>
      <c r="IM1" s="496"/>
      <c r="IN1" s="496"/>
      <c r="IO1" s="496"/>
      <c r="IP1" s="496"/>
      <c r="IQ1" s="496"/>
      <c r="IR1" s="496"/>
      <c r="IS1" s="496"/>
      <c r="IT1" s="496"/>
      <c r="IU1" s="496"/>
      <c r="IV1" s="496"/>
      <c r="IW1" s="497"/>
      <c r="IY1" s="503"/>
      <c r="IZ1" s="504"/>
      <c r="JA1" s="504"/>
      <c r="JB1" s="504"/>
      <c r="JC1" s="504"/>
      <c r="JD1" s="505" t="s">
        <v>2753</v>
      </c>
      <c r="JE1" s="506"/>
      <c r="JF1" s="506"/>
      <c r="JG1" s="506"/>
      <c r="JH1" s="507"/>
      <c r="JI1" s="507"/>
      <c r="JJ1" s="507"/>
      <c r="JK1" s="507"/>
      <c r="JL1" s="507"/>
      <c r="JM1" s="507"/>
      <c r="JN1" s="507"/>
      <c r="JO1" s="507"/>
      <c r="JP1" s="507"/>
      <c r="JQ1" s="507"/>
      <c r="JR1" s="507"/>
      <c r="JS1" s="507"/>
      <c r="JT1" s="507"/>
      <c r="JU1" s="507"/>
      <c r="JV1" s="507"/>
      <c r="JW1" s="507"/>
      <c r="JX1" s="507"/>
      <c r="JY1" s="507"/>
      <c r="JZ1" s="507"/>
      <c r="KA1" s="507"/>
      <c r="KB1" s="507"/>
      <c r="KC1" s="507"/>
      <c r="KD1" s="507"/>
      <c r="KE1" s="507"/>
      <c r="KF1" s="507"/>
      <c r="KG1" s="507"/>
      <c r="KH1" s="508"/>
      <c r="KI1" s="509"/>
      <c r="KJ1" s="509"/>
      <c r="KK1" s="509"/>
      <c r="KL1" s="509"/>
      <c r="KM1" s="509"/>
      <c r="KN1" s="509"/>
      <c r="KO1" s="510" t="s">
        <v>2754</v>
      </c>
      <c r="KP1" s="509"/>
      <c r="KQ1" s="509"/>
      <c r="KR1" s="509"/>
      <c r="KS1" s="509"/>
      <c r="KT1" s="509"/>
      <c r="KU1" s="509"/>
      <c r="KV1" s="509"/>
      <c r="KW1" s="509"/>
      <c r="KX1" s="509"/>
      <c r="KY1" s="509"/>
      <c r="KZ1" s="509"/>
      <c r="LA1" s="509"/>
      <c r="LB1" s="509"/>
      <c r="LC1" s="509"/>
      <c r="LD1" s="509"/>
      <c r="LE1" s="509"/>
      <c r="LF1" s="509"/>
      <c r="LG1" s="509"/>
      <c r="LH1" s="509"/>
      <c r="LI1" s="509"/>
      <c r="LJ1" s="509"/>
      <c r="LK1" s="509"/>
      <c r="LL1" s="509"/>
      <c r="LM1" s="509"/>
      <c r="LN1" s="509"/>
      <c r="LO1" s="509"/>
      <c r="LP1" s="509"/>
      <c r="LQ1" s="509"/>
      <c r="LR1" s="509"/>
      <c r="LS1" s="509"/>
      <c r="LT1" s="509"/>
      <c r="LU1" s="509"/>
      <c r="LV1" s="509"/>
      <c r="LW1" s="509"/>
      <c r="LX1" s="510" t="s">
        <v>2251</v>
      </c>
      <c r="LY1" s="509"/>
      <c r="LZ1" s="509"/>
      <c r="MA1" s="509"/>
      <c r="MB1" s="509"/>
      <c r="MC1" s="509"/>
      <c r="MD1" s="509"/>
      <c r="ME1" s="509"/>
      <c r="MF1" s="509"/>
      <c r="MG1" s="509"/>
      <c r="MH1" s="509"/>
      <c r="MI1" s="509"/>
      <c r="MJ1" s="509"/>
      <c r="MK1" s="509"/>
      <c r="ML1" s="509"/>
      <c r="MM1" s="509"/>
      <c r="MN1" s="509"/>
      <c r="MO1" s="509"/>
      <c r="MP1" s="509"/>
      <c r="MQ1" s="509"/>
      <c r="MR1" s="509"/>
      <c r="MS1" s="509"/>
      <c r="MT1" s="509"/>
      <c r="MU1" s="509"/>
      <c r="MV1" s="509"/>
      <c r="MW1" s="509"/>
      <c r="MX1" s="509"/>
      <c r="MY1" s="509"/>
      <c r="MZ1" s="509"/>
      <c r="NA1" s="509"/>
      <c r="NB1" s="509"/>
      <c r="NC1" s="509"/>
      <c r="ND1" s="509"/>
      <c r="NE1" s="509"/>
      <c r="NF1" s="509"/>
      <c r="NG1" s="509"/>
      <c r="NH1" s="509"/>
      <c r="NI1" s="509"/>
      <c r="NJ1" s="509"/>
      <c r="NK1" s="509"/>
      <c r="NL1" s="509"/>
      <c r="NM1" s="509"/>
      <c r="NN1" s="509"/>
      <c r="NO1" s="509"/>
      <c r="NP1" s="509"/>
      <c r="NQ1" s="509"/>
      <c r="NR1" s="509"/>
      <c r="NS1" s="509"/>
      <c r="NT1" s="509"/>
      <c r="NU1" s="509"/>
      <c r="NV1" s="509"/>
      <c r="NW1" s="509"/>
      <c r="NX1" s="509"/>
      <c r="NY1" s="509"/>
      <c r="NZ1" s="509"/>
      <c r="OA1" s="509"/>
      <c r="OB1" s="509"/>
      <c r="OC1" s="509"/>
      <c r="OD1" s="509"/>
      <c r="OE1" s="509"/>
      <c r="OF1" s="509"/>
      <c r="OG1" s="509"/>
      <c r="OH1" s="509"/>
      <c r="OI1" s="509"/>
      <c r="OJ1" s="509"/>
      <c r="OK1" s="509"/>
      <c r="OL1" s="509"/>
      <c r="OM1" s="509"/>
      <c r="ON1" s="509"/>
      <c r="OO1" s="509"/>
      <c r="OP1" s="509"/>
      <c r="OQ1" s="509"/>
      <c r="OR1" s="509"/>
      <c r="OS1" s="509"/>
      <c r="OT1" s="510" t="s">
        <v>2755</v>
      </c>
      <c r="OU1" s="509"/>
      <c r="OV1" s="509"/>
      <c r="OW1" s="509"/>
      <c r="OX1" s="509"/>
      <c r="OY1" s="509"/>
      <c r="OZ1" s="509"/>
      <c r="PA1" s="509"/>
      <c r="PB1" s="509"/>
      <c r="PC1" s="509"/>
      <c r="PD1" s="509"/>
      <c r="PE1" s="509"/>
      <c r="PF1" s="509"/>
      <c r="PG1" s="509"/>
      <c r="PH1" s="509"/>
      <c r="PI1" s="509"/>
      <c r="PJ1" s="509"/>
      <c r="PK1" s="509"/>
      <c r="PL1" s="509"/>
      <c r="PM1" s="509"/>
      <c r="PN1" s="509"/>
      <c r="PO1" s="509"/>
      <c r="PP1" s="509"/>
      <c r="PQ1" s="509"/>
      <c r="PR1" s="509"/>
      <c r="PS1" s="509"/>
      <c r="PT1" s="509"/>
      <c r="PU1" s="509"/>
      <c r="PV1" s="509"/>
      <c r="PW1" s="509"/>
      <c r="PX1" s="511" t="s">
        <v>2756</v>
      </c>
      <c r="PY1" s="512"/>
      <c r="PZ1" s="512"/>
      <c r="QA1" s="512"/>
      <c r="QB1" s="512"/>
      <c r="QC1" s="512"/>
      <c r="QD1" s="512"/>
      <c r="QE1" s="512"/>
      <c r="QF1" s="512"/>
      <c r="QG1" s="512"/>
      <c r="QH1" s="512"/>
      <c r="QI1" s="512"/>
      <c r="QJ1" s="512"/>
      <c r="QK1" s="512"/>
      <c r="QL1" s="512"/>
      <c r="QM1" s="512"/>
      <c r="QN1" s="512"/>
      <c r="QO1" s="512"/>
      <c r="QP1" s="511" t="s">
        <v>2757</v>
      </c>
      <c r="QQ1" s="512"/>
      <c r="QR1" s="512"/>
      <c r="QS1" s="512"/>
      <c r="QT1" s="512"/>
      <c r="QU1" s="512"/>
      <c r="QV1" s="512"/>
      <c r="QW1" s="512"/>
      <c r="QX1" s="512"/>
      <c r="QY1" s="512"/>
      <c r="QZ1" s="512"/>
      <c r="RA1" s="528" t="s">
        <v>2758</v>
      </c>
      <c r="RB1" s="529"/>
      <c r="RC1" s="529"/>
      <c r="RD1" s="529"/>
      <c r="RE1" s="529"/>
      <c r="RF1" s="529"/>
      <c r="RG1" s="529"/>
      <c r="RH1" s="529"/>
      <c r="RI1" s="529"/>
      <c r="RJ1" s="529"/>
      <c r="RK1" s="529"/>
      <c r="RL1" s="529"/>
      <c r="RM1" s="529"/>
      <c r="RN1" s="529"/>
      <c r="RO1" s="529"/>
      <c r="RP1" s="529"/>
      <c r="RQ1" s="529"/>
      <c r="RR1" s="529"/>
      <c r="RS1" s="529"/>
    </row>
    <row r="2" spans="1:487" ht="15.75" thickBot="1">
      <c r="A2" s="696" t="s">
        <v>2759</v>
      </c>
      <c r="B2" s="696"/>
      <c r="C2" s="696"/>
      <c r="D2" s="696"/>
      <c r="E2" s="696"/>
      <c r="F2" s="696"/>
      <c r="G2" s="696"/>
      <c r="H2" s="696"/>
      <c r="I2" s="696"/>
      <c r="J2" s="696"/>
      <c r="K2" s="696"/>
      <c r="L2" s="696"/>
      <c r="M2" s="696"/>
      <c r="N2" s="696"/>
      <c r="O2" s="697"/>
      <c r="P2" s="698" t="s">
        <v>1643</v>
      </c>
      <c r="Q2" s="698"/>
      <c r="R2" s="698"/>
      <c r="S2" s="698"/>
      <c r="T2" s="698"/>
      <c r="U2" s="698"/>
      <c r="V2" s="698"/>
      <c r="W2" s="698"/>
      <c r="X2" s="698"/>
      <c r="Y2" s="698"/>
      <c r="Z2" s="698"/>
      <c r="AA2" s="698"/>
      <c r="AB2" s="698"/>
      <c r="AC2" s="698"/>
      <c r="AD2" s="698"/>
      <c r="AE2" s="698"/>
      <c r="AF2" s="698"/>
      <c r="AG2" s="698"/>
      <c r="AH2" s="699"/>
      <c r="AI2" s="700" t="s">
        <v>1650</v>
      </c>
      <c r="AJ2" s="700"/>
      <c r="AK2" s="700"/>
      <c r="AL2" s="700"/>
      <c r="AM2" s="700"/>
      <c r="AN2" s="700"/>
      <c r="AO2" s="700"/>
      <c r="AP2" s="700"/>
      <c r="AQ2" s="701" t="s">
        <v>1674</v>
      </c>
      <c r="AR2" s="702"/>
      <c r="AS2" s="702"/>
      <c r="AT2" s="702"/>
      <c r="AU2" s="702"/>
      <c r="AV2" s="702"/>
      <c r="AW2" s="702"/>
      <c r="AX2" s="702"/>
      <c r="AY2" s="702"/>
      <c r="AZ2" s="702"/>
      <c r="BA2" s="702"/>
      <c r="BB2" s="702"/>
      <c r="BC2" s="702"/>
      <c r="BD2" s="702"/>
      <c r="BE2" s="702"/>
      <c r="BF2" s="702"/>
      <c r="BG2" s="702"/>
      <c r="BH2" s="702"/>
      <c r="BI2" s="702"/>
      <c r="BJ2" s="702"/>
      <c r="BK2" s="238" t="s">
        <v>1684</v>
      </c>
      <c r="BL2" s="43" t="s">
        <v>1688</v>
      </c>
      <c r="BM2" s="242" t="s">
        <v>1691</v>
      </c>
      <c r="BN2" s="43" t="s">
        <v>1694</v>
      </c>
      <c r="BO2" s="43" t="s">
        <v>1697</v>
      </c>
      <c r="BP2" s="247" t="s">
        <v>1699</v>
      </c>
      <c r="BQ2" s="43" t="s">
        <v>1702</v>
      </c>
      <c r="BR2" s="247" t="s">
        <v>1705</v>
      </c>
      <c r="BS2" s="43" t="s">
        <v>1707</v>
      </c>
      <c r="BT2" s="247" t="s">
        <v>1710</v>
      </c>
      <c r="BU2" s="43" t="s">
        <v>1713</v>
      </c>
      <c r="BV2" s="247" t="s">
        <v>1716</v>
      </c>
      <c r="BW2" s="43" t="s">
        <v>1719</v>
      </c>
      <c r="BX2" s="43" t="s">
        <v>1722</v>
      </c>
      <c r="BY2" s="43" t="s">
        <v>1725</v>
      </c>
      <c r="BZ2" s="43" t="s">
        <v>1727</v>
      </c>
      <c r="CA2" s="43" t="s">
        <v>1730</v>
      </c>
      <c r="CB2" s="43" t="s">
        <v>1732</v>
      </c>
      <c r="CC2" s="43" t="s">
        <v>1734</v>
      </c>
      <c r="CD2" s="43" t="s">
        <v>1736</v>
      </c>
      <c r="CE2" s="43" t="s">
        <v>1738</v>
      </c>
      <c r="CF2" s="250" t="s">
        <v>1740</v>
      </c>
      <c r="CG2" s="250" t="s">
        <v>1740</v>
      </c>
      <c r="CH2" s="43" t="s">
        <v>1743</v>
      </c>
      <c r="CI2" s="43" t="s">
        <v>1746</v>
      </c>
      <c r="CJ2" s="43" t="s">
        <v>1748</v>
      </c>
      <c r="CK2" s="43" t="s">
        <v>1750</v>
      </c>
      <c r="CL2" s="43" t="s">
        <v>1752</v>
      </c>
      <c r="CM2" s="43" t="s">
        <v>1754</v>
      </c>
      <c r="CN2" s="43" t="s">
        <v>1756</v>
      </c>
      <c r="CO2" s="43" t="s">
        <v>1758</v>
      </c>
      <c r="CP2" s="43" t="s">
        <v>1760</v>
      </c>
      <c r="CQ2" s="43" t="s">
        <v>1762</v>
      </c>
      <c r="CR2" s="43" t="s">
        <v>1764</v>
      </c>
      <c r="CS2" s="43" t="s">
        <v>1766</v>
      </c>
      <c r="CT2" s="43" t="s">
        <v>1768</v>
      </c>
      <c r="CU2" s="43" t="s">
        <v>1771</v>
      </c>
      <c r="CV2" s="43" t="s">
        <v>1773</v>
      </c>
      <c r="CW2" s="43" t="s">
        <v>1775</v>
      </c>
      <c r="CX2" s="43" t="s">
        <v>1778</v>
      </c>
      <c r="CY2" s="43" t="s">
        <v>1780</v>
      </c>
      <c r="CZ2" s="43" t="s">
        <v>1782</v>
      </c>
      <c r="DA2" s="43" t="s">
        <v>1784</v>
      </c>
      <c r="DB2" s="43" t="s">
        <v>1786</v>
      </c>
      <c r="DC2" s="43" t="s">
        <v>1788</v>
      </c>
      <c r="DD2" s="43" t="s">
        <v>1791</v>
      </c>
      <c r="DE2" s="43" t="s">
        <v>1793</v>
      </c>
      <c r="DF2" s="43" t="s">
        <v>1796</v>
      </c>
      <c r="DG2" s="247" t="s">
        <v>1799</v>
      </c>
      <c r="DH2" s="247" t="s">
        <v>1799</v>
      </c>
      <c r="DI2" s="247" t="s">
        <v>1799</v>
      </c>
      <c r="DJ2" s="247" t="s">
        <v>1799</v>
      </c>
      <c r="DK2" s="43" t="s">
        <v>1802</v>
      </c>
      <c r="DL2" s="43" t="s">
        <v>1805</v>
      </c>
      <c r="DM2" s="43" t="s">
        <v>1807</v>
      </c>
      <c r="DN2" s="43" t="s">
        <v>1809</v>
      </c>
      <c r="DO2" s="43" t="s">
        <v>1811</v>
      </c>
      <c r="DP2" s="43" t="s">
        <v>1813</v>
      </c>
      <c r="DQ2" s="43" t="s">
        <v>1815</v>
      </c>
      <c r="DR2" s="43" t="s">
        <v>1817</v>
      </c>
      <c r="DS2" s="43" t="s">
        <v>1820</v>
      </c>
      <c r="DT2" s="43" t="s">
        <v>1822</v>
      </c>
      <c r="DU2" s="43" t="s">
        <v>1824</v>
      </c>
      <c r="DV2" s="43" t="s">
        <v>1826</v>
      </c>
      <c r="DW2" s="43" t="s">
        <v>1828</v>
      </c>
      <c r="DX2" s="43" t="s">
        <v>1831</v>
      </c>
      <c r="DY2" s="43" t="s">
        <v>1833</v>
      </c>
      <c r="DZ2" s="43" t="s">
        <v>1835</v>
      </c>
      <c r="EA2" s="43" t="s">
        <v>1837</v>
      </c>
      <c r="EB2" s="43" t="s">
        <v>1839</v>
      </c>
      <c r="EC2" s="43" t="s">
        <v>1841</v>
      </c>
      <c r="ED2" s="43" t="s">
        <v>1843</v>
      </c>
      <c r="EE2" s="43" t="s">
        <v>1845</v>
      </c>
      <c r="EF2" s="43" t="s">
        <v>1847</v>
      </c>
      <c r="EG2" s="43" t="s">
        <v>1849</v>
      </c>
      <c r="EH2" s="43" t="s">
        <v>1851</v>
      </c>
      <c r="EI2" s="43" t="s">
        <v>1853</v>
      </c>
      <c r="EJ2" s="43" t="s">
        <v>1855</v>
      </c>
      <c r="EK2" s="43" t="s">
        <v>1857</v>
      </c>
      <c r="EL2" s="43" t="s">
        <v>1859</v>
      </c>
      <c r="EM2" s="43" t="s">
        <v>1861</v>
      </c>
      <c r="EN2" s="43" t="s">
        <v>1863</v>
      </c>
      <c r="EO2" s="43" t="s">
        <v>1865</v>
      </c>
      <c r="EP2" s="43" t="s">
        <v>1867</v>
      </c>
      <c r="EQ2" s="43" t="s">
        <v>1869</v>
      </c>
      <c r="ER2" s="43" t="s">
        <v>1871</v>
      </c>
      <c r="ES2" s="43" t="s">
        <v>1874</v>
      </c>
      <c r="ET2" s="43" t="s">
        <v>1876</v>
      </c>
      <c r="EU2" s="43" t="s">
        <v>1878</v>
      </c>
      <c r="EV2" s="43" t="s">
        <v>1880</v>
      </c>
      <c r="EW2" s="43" t="s">
        <v>1882</v>
      </c>
      <c r="EX2" s="43" t="s">
        <v>1884</v>
      </c>
      <c r="EY2" s="43" t="s">
        <v>1886</v>
      </c>
      <c r="EZ2" s="250" t="s">
        <v>1888</v>
      </c>
      <c r="FA2" s="43" t="s">
        <v>1891</v>
      </c>
      <c r="FB2" s="43" t="s">
        <v>1894</v>
      </c>
      <c r="FC2" s="43" t="s">
        <v>1896</v>
      </c>
      <c r="FD2" s="43" t="s">
        <v>1898</v>
      </c>
      <c r="FE2" s="43" t="s">
        <v>1900</v>
      </c>
      <c r="FF2" s="43" t="s">
        <v>1902</v>
      </c>
      <c r="FG2" s="48" t="s">
        <v>1904</v>
      </c>
      <c r="FH2" s="260" t="s">
        <v>1910</v>
      </c>
      <c r="FI2" s="265" t="s">
        <v>1914</v>
      </c>
      <c r="FJ2" s="265" t="s">
        <v>1917</v>
      </c>
      <c r="FK2" s="265" t="s">
        <v>1920</v>
      </c>
      <c r="FL2" s="265" t="s">
        <v>1923</v>
      </c>
      <c r="FM2" s="265" t="s">
        <v>1926</v>
      </c>
      <c r="FN2" s="265" t="s">
        <v>1929</v>
      </c>
      <c r="FO2" s="265" t="s">
        <v>1932</v>
      </c>
      <c r="FP2" s="207" t="s">
        <v>1934</v>
      </c>
      <c r="FQ2" s="208" t="s">
        <v>1937</v>
      </c>
      <c r="FR2" s="76"/>
      <c r="FS2" s="265" t="s">
        <v>1941</v>
      </c>
      <c r="FT2" s="265" t="s">
        <v>1944</v>
      </c>
      <c r="FU2" s="265" t="s">
        <v>1947</v>
      </c>
      <c r="FV2" s="265" t="s">
        <v>1950</v>
      </c>
      <c r="FW2" s="265" t="s">
        <v>1953</v>
      </c>
      <c r="FX2" s="208" t="s">
        <v>1956</v>
      </c>
      <c r="FY2" s="265" t="s">
        <v>1959</v>
      </c>
      <c r="FZ2" s="265" t="s">
        <v>1962</v>
      </c>
      <c r="GA2" s="265" t="s">
        <v>1965</v>
      </c>
      <c r="GB2" s="208" t="s">
        <v>1968</v>
      </c>
      <c r="GC2" s="265" t="s">
        <v>1971</v>
      </c>
      <c r="GD2" s="265" t="s">
        <v>1974</v>
      </c>
      <c r="GE2" s="265" t="s">
        <v>1977</v>
      </c>
      <c r="GF2" s="208" t="s">
        <v>1980</v>
      </c>
      <c r="GG2" s="271" t="s">
        <v>1983</v>
      </c>
      <c r="GH2" s="271" t="s">
        <v>1986</v>
      </c>
      <c r="GI2" s="271" t="s">
        <v>1989</v>
      </c>
      <c r="GJ2" s="208" t="s">
        <v>1991</v>
      </c>
      <c r="GK2" s="265" t="s">
        <v>1994</v>
      </c>
      <c r="GL2" s="208" t="s">
        <v>1997</v>
      </c>
      <c r="GM2" s="265" t="s">
        <v>2000</v>
      </c>
      <c r="GN2" s="265" t="s">
        <v>2003</v>
      </c>
      <c r="GO2" s="265" t="s">
        <v>2005</v>
      </c>
      <c r="GP2" s="265" t="s">
        <v>2008</v>
      </c>
      <c r="GQ2" s="265" t="s">
        <v>2011</v>
      </c>
      <c r="GR2" s="208" t="s">
        <v>2013</v>
      </c>
      <c r="GS2" s="76"/>
      <c r="GT2" s="265" t="s">
        <v>2017</v>
      </c>
      <c r="GU2" s="265" t="s">
        <v>2020</v>
      </c>
      <c r="GV2" s="265" t="s">
        <v>2023</v>
      </c>
      <c r="GW2" s="265" t="s">
        <v>2026</v>
      </c>
      <c r="GX2" s="265" t="s">
        <v>2029</v>
      </c>
      <c r="GY2" s="265" t="s">
        <v>2032</v>
      </c>
      <c r="GZ2" s="265" t="s">
        <v>2035</v>
      </c>
      <c r="HA2" s="208" t="s">
        <v>2038</v>
      </c>
      <c r="HB2" s="265" t="s">
        <v>2041</v>
      </c>
      <c r="HC2" s="265" t="s">
        <v>2044</v>
      </c>
      <c r="HD2" s="265" t="s">
        <v>2047</v>
      </c>
      <c r="HE2" s="265" t="s">
        <v>2050</v>
      </c>
      <c r="HF2" s="265" t="s">
        <v>2053</v>
      </c>
      <c r="HG2" s="265" t="s">
        <v>2055</v>
      </c>
      <c r="HH2" s="208" t="s">
        <v>2058</v>
      </c>
      <c r="HI2" s="265" t="s">
        <v>2061</v>
      </c>
      <c r="HJ2" s="265" t="s">
        <v>2064</v>
      </c>
      <c r="HK2" s="208" t="s">
        <v>2066</v>
      </c>
      <c r="HL2" s="265" t="s">
        <v>2069</v>
      </c>
      <c r="HM2" s="208" t="s">
        <v>2072</v>
      </c>
      <c r="HN2" s="265" t="s">
        <v>2075</v>
      </c>
      <c r="HO2" s="265" t="s">
        <v>2077</v>
      </c>
      <c r="HP2" s="265" t="s">
        <v>2079</v>
      </c>
      <c r="HQ2" s="208" t="s">
        <v>2082</v>
      </c>
      <c r="HR2" s="265" t="s">
        <v>2085</v>
      </c>
      <c r="HS2" s="265" t="s">
        <v>2088</v>
      </c>
      <c r="HT2" s="265" t="s">
        <v>2090</v>
      </c>
      <c r="HU2" s="265" t="s">
        <v>2093</v>
      </c>
      <c r="HV2" s="265" t="s">
        <v>2095</v>
      </c>
      <c r="HW2" s="280" t="s">
        <v>2097</v>
      </c>
      <c r="HX2" s="290" t="s">
        <v>2102</v>
      </c>
      <c r="HY2" s="294" t="s">
        <v>2106</v>
      </c>
      <c r="HZ2" s="294" t="s">
        <v>2109</v>
      </c>
      <c r="IA2" s="294" t="s">
        <v>2111</v>
      </c>
      <c r="IB2" s="290" t="s">
        <v>2114</v>
      </c>
      <c r="IC2" s="290" t="s">
        <v>2114</v>
      </c>
      <c r="ID2" s="299"/>
      <c r="IE2" s="294" t="s">
        <v>2119</v>
      </c>
      <c r="IF2" s="294" t="s">
        <v>2122</v>
      </c>
      <c r="IG2" s="294" t="s">
        <v>2125</v>
      </c>
      <c r="IH2" s="294" t="s">
        <v>2127</v>
      </c>
      <c r="II2" s="294" t="s">
        <v>2130</v>
      </c>
      <c r="IJ2" s="294" t="s">
        <v>2133</v>
      </c>
      <c r="IK2" s="294" t="s">
        <v>2136</v>
      </c>
      <c r="IL2" s="294" t="s">
        <v>2139</v>
      </c>
      <c r="IM2" s="294" t="s">
        <v>2142</v>
      </c>
      <c r="IN2" s="294" t="s">
        <v>2145</v>
      </c>
      <c r="IO2" s="294" t="s">
        <v>2148</v>
      </c>
      <c r="IP2" s="294" t="s">
        <v>2151</v>
      </c>
      <c r="IQ2" s="294" t="s">
        <v>2154</v>
      </c>
      <c r="IR2" s="294" t="s">
        <v>2157</v>
      </c>
      <c r="IS2" s="290" t="s">
        <v>2160</v>
      </c>
      <c r="IT2" s="299"/>
      <c r="IU2" s="294" t="s">
        <v>2164</v>
      </c>
      <c r="IV2" s="294" t="s">
        <v>2167</v>
      </c>
      <c r="IW2" s="294" t="s">
        <v>2170</v>
      </c>
      <c r="IX2" s="290" t="s">
        <v>2173</v>
      </c>
      <c r="IY2" s="299"/>
      <c r="IZ2" s="95" t="s">
        <v>2176</v>
      </c>
      <c r="JA2" s="290" t="s">
        <v>2179</v>
      </c>
      <c r="JB2" s="299"/>
      <c r="JC2" s="95" t="s">
        <v>2182</v>
      </c>
      <c r="JD2" s="318" t="s">
        <v>2102</v>
      </c>
      <c r="JE2" s="321" t="s">
        <v>2106</v>
      </c>
      <c r="JF2" s="321" t="s">
        <v>2187</v>
      </c>
      <c r="JG2" s="321" t="s">
        <v>2111</v>
      </c>
      <c r="JH2" s="326" t="s">
        <v>2114</v>
      </c>
      <c r="JI2" s="326" t="s">
        <v>2114</v>
      </c>
      <c r="JJ2" s="329"/>
      <c r="JK2" s="321" t="s">
        <v>2119</v>
      </c>
      <c r="JL2" s="321" t="s">
        <v>2122</v>
      </c>
      <c r="JM2" s="321" t="s">
        <v>2125</v>
      </c>
      <c r="JN2" s="321" t="s">
        <v>2127</v>
      </c>
      <c r="JO2" s="321" t="s">
        <v>2130</v>
      </c>
      <c r="JP2" s="321" t="s">
        <v>2133</v>
      </c>
      <c r="JQ2" s="321" t="s">
        <v>2136</v>
      </c>
      <c r="JR2" s="321" t="s">
        <v>2139</v>
      </c>
      <c r="JS2" s="321" t="s">
        <v>2142</v>
      </c>
      <c r="JT2" s="321" t="s">
        <v>2145</v>
      </c>
      <c r="JU2" s="321" t="s">
        <v>2148</v>
      </c>
      <c r="JV2" s="321" t="s">
        <v>2151</v>
      </c>
      <c r="JW2" s="321" t="s">
        <v>2154</v>
      </c>
      <c r="JX2" s="321" t="s">
        <v>2157</v>
      </c>
      <c r="JY2" s="321" t="s">
        <v>2196</v>
      </c>
      <c r="JZ2" s="321" t="s">
        <v>2199</v>
      </c>
      <c r="KA2" s="321" t="s">
        <v>2202</v>
      </c>
      <c r="KB2" s="321" t="s">
        <v>2205</v>
      </c>
      <c r="KC2" s="321" t="s">
        <v>2208</v>
      </c>
      <c r="KD2" s="326" t="s">
        <v>2160</v>
      </c>
      <c r="KE2" s="335"/>
      <c r="KF2" s="321" t="s">
        <v>2164</v>
      </c>
      <c r="KG2" s="321" t="s">
        <v>2167</v>
      </c>
      <c r="KH2" s="321" t="s">
        <v>2170</v>
      </c>
      <c r="KI2" s="326" t="s">
        <v>2173</v>
      </c>
      <c r="KJ2" s="335"/>
      <c r="KK2" s="335" t="s">
        <v>2214</v>
      </c>
      <c r="KL2" s="326" t="s">
        <v>2179</v>
      </c>
      <c r="KM2" s="335"/>
      <c r="KN2" s="341" t="s">
        <v>2182</v>
      </c>
      <c r="KO2" s="434" t="s">
        <v>2102</v>
      </c>
      <c r="KP2" s="345" t="s">
        <v>2106</v>
      </c>
      <c r="KQ2" s="345" t="s">
        <v>2109</v>
      </c>
      <c r="KR2" s="345" t="s">
        <v>2111</v>
      </c>
      <c r="KS2" s="349" t="s">
        <v>2114</v>
      </c>
      <c r="KT2" s="441"/>
      <c r="KU2" s="345" t="s">
        <v>2119</v>
      </c>
      <c r="KV2" s="345" t="s">
        <v>2122</v>
      </c>
      <c r="KW2" s="354" t="s">
        <v>2160</v>
      </c>
      <c r="KX2" s="441"/>
      <c r="KY2" s="345" t="s">
        <v>2164</v>
      </c>
      <c r="KZ2" s="345" t="s">
        <v>2167</v>
      </c>
      <c r="LA2" s="345" t="s">
        <v>2170</v>
      </c>
      <c r="LB2" s="345" t="s">
        <v>2222</v>
      </c>
      <c r="LC2" s="354" t="s">
        <v>2173</v>
      </c>
      <c r="LD2" s="441"/>
      <c r="LE2" s="345" t="s">
        <v>2214</v>
      </c>
      <c r="LF2" s="345" t="s">
        <v>2229</v>
      </c>
      <c r="LG2" s="345" t="s">
        <v>2232</v>
      </c>
      <c r="LH2" s="354" t="s">
        <v>2179</v>
      </c>
      <c r="LI2" s="441"/>
      <c r="LJ2" s="345" t="s">
        <v>2182</v>
      </c>
      <c r="LK2" s="345" t="s">
        <v>2237</v>
      </c>
      <c r="LL2" s="345" t="s">
        <v>2240</v>
      </c>
      <c r="LM2" s="354" t="s">
        <v>2242</v>
      </c>
      <c r="LN2" s="441"/>
      <c r="LO2" s="345" t="s">
        <v>2243</v>
      </c>
      <c r="LP2" s="345" t="s">
        <v>2245</v>
      </c>
      <c r="LQ2" s="345" t="s">
        <v>2246</v>
      </c>
      <c r="LR2" s="354" t="s">
        <v>2247</v>
      </c>
      <c r="LS2" s="441"/>
      <c r="LT2" s="362" t="s">
        <v>2248</v>
      </c>
      <c r="LU2" s="354" t="s">
        <v>2249</v>
      </c>
      <c r="LV2" s="441"/>
      <c r="LW2" s="366" t="s">
        <v>2250</v>
      </c>
      <c r="LX2" s="318" t="s">
        <v>2256</v>
      </c>
      <c r="LY2" s="441"/>
      <c r="LZ2" s="321" t="s">
        <v>2260</v>
      </c>
      <c r="MA2" s="321" t="s">
        <v>2262</v>
      </c>
      <c r="MB2" s="321" t="s">
        <v>2265</v>
      </c>
      <c r="MC2" s="326" t="s">
        <v>2267</v>
      </c>
      <c r="MD2" s="441"/>
      <c r="ME2" s="376" t="s">
        <v>2271</v>
      </c>
      <c r="MF2" s="376" t="s">
        <v>2273</v>
      </c>
      <c r="MG2" s="376" t="s">
        <v>2275</v>
      </c>
      <c r="MH2" s="376" t="s">
        <v>2277</v>
      </c>
      <c r="MI2" s="376" t="s">
        <v>2279</v>
      </c>
      <c r="MJ2" s="376" t="s">
        <v>2282</v>
      </c>
      <c r="MK2" s="376" t="s">
        <v>2285</v>
      </c>
      <c r="ML2" s="326" t="s">
        <v>2287</v>
      </c>
      <c r="MM2" s="441"/>
      <c r="MN2" s="376" t="s">
        <v>2289</v>
      </c>
      <c r="MO2" s="376" t="s">
        <v>2292</v>
      </c>
      <c r="MP2" s="376" t="s">
        <v>2295</v>
      </c>
      <c r="MQ2" s="376" t="s">
        <v>2297</v>
      </c>
      <c r="MR2" s="376" t="s">
        <v>2299</v>
      </c>
      <c r="MS2" s="326" t="s">
        <v>2302</v>
      </c>
      <c r="MT2" s="441"/>
      <c r="MU2" s="376" t="s">
        <v>2304</v>
      </c>
      <c r="MV2" s="376" t="s">
        <v>2306</v>
      </c>
      <c r="MW2" s="376" t="s">
        <v>2308</v>
      </c>
      <c r="MX2" s="376" t="s">
        <v>2311</v>
      </c>
      <c r="MY2" s="326" t="s">
        <v>2313</v>
      </c>
      <c r="MZ2" s="441"/>
      <c r="NA2" s="376" t="s">
        <v>2316</v>
      </c>
      <c r="NB2" s="376" t="s">
        <v>2318</v>
      </c>
      <c r="NC2" s="376" t="s">
        <v>2320</v>
      </c>
      <c r="ND2" s="376" t="s">
        <v>2322</v>
      </c>
      <c r="NE2" s="326" t="s">
        <v>2324</v>
      </c>
      <c r="NF2" s="441"/>
      <c r="NG2" s="376" t="s">
        <v>2327</v>
      </c>
      <c r="NH2" s="376" t="s">
        <v>2329</v>
      </c>
      <c r="NI2" s="376" t="s">
        <v>2332</v>
      </c>
      <c r="NJ2" s="376" t="s">
        <v>2335</v>
      </c>
      <c r="NK2" s="326" t="s">
        <v>2338</v>
      </c>
      <c r="NL2" s="441"/>
      <c r="NM2" s="376" t="s">
        <v>2340</v>
      </c>
      <c r="NN2" s="376" t="s">
        <v>2343</v>
      </c>
      <c r="NO2" s="326" t="s">
        <v>2346</v>
      </c>
      <c r="NP2" s="326" t="s">
        <v>2346</v>
      </c>
      <c r="NQ2" s="441"/>
      <c r="NR2" s="376" t="s">
        <v>2348</v>
      </c>
      <c r="NS2" s="376" t="s">
        <v>2351</v>
      </c>
      <c r="NT2" s="376" t="s">
        <v>2354</v>
      </c>
      <c r="NU2" s="376" t="s">
        <v>2357</v>
      </c>
      <c r="NV2" s="376" t="s">
        <v>2360</v>
      </c>
      <c r="NW2" s="376" t="s">
        <v>2363</v>
      </c>
      <c r="NX2" s="376" t="s">
        <v>2366</v>
      </c>
      <c r="NY2" s="376" t="s">
        <v>2369</v>
      </c>
      <c r="NZ2" s="376" t="s">
        <v>2371</v>
      </c>
      <c r="OA2" s="376" t="s">
        <v>2374</v>
      </c>
      <c r="OB2" s="376" t="s">
        <v>2376</v>
      </c>
      <c r="OC2" s="376" t="s">
        <v>2379</v>
      </c>
      <c r="OD2" s="376" t="s">
        <v>2381</v>
      </c>
      <c r="OE2" s="376" t="s">
        <v>2383</v>
      </c>
      <c r="OF2" s="326" t="s">
        <v>2385</v>
      </c>
      <c r="OG2" s="441"/>
      <c r="OH2" s="376" t="s">
        <v>2388</v>
      </c>
      <c r="OI2" s="376" t="s">
        <v>2390</v>
      </c>
      <c r="OJ2" s="376" t="s">
        <v>2392</v>
      </c>
      <c r="OK2" s="376" t="s">
        <v>2394</v>
      </c>
      <c r="OL2" s="326" t="s">
        <v>2396</v>
      </c>
      <c r="OM2" s="441"/>
      <c r="ON2" s="376" t="s">
        <v>2399</v>
      </c>
      <c r="OO2" s="326" t="s">
        <v>2401</v>
      </c>
      <c r="OP2" s="376" t="s">
        <v>2403</v>
      </c>
      <c r="OQ2" s="376" t="s">
        <v>2404</v>
      </c>
      <c r="OR2" s="326" t="s">
        <v>2407</v>
      </c>
      <c r="OS2" s="380" t="s">
        <v>2409</v>
      </c>
      <c r="OT2" s="349" t="s">
        <v>2413</v>
      </c>
      <c r="OU2" s="349" t="s">
        <v>2413</v>
      </c>
      <c r="OV2" s="349" t="s">
        <v>2413</v>
      </c>
      <c r="OW2" s="345" t="s">
        <v>2416</v>
      </c>
      <c r="OX2" s="345" t="s">
        <v>2419</v>
      </c>
      <c r="OY2" s="345" t="s">
        <v>2421</v>
      </c>
      <c r="OZ2" s="392"/>
      <c r="PA2" s="345" t="s">
        <v>2424</v>
      </c>
      <c r="PB2" s="345" t="s">
        <v>2427</v>
      </c>
      <c r="PC2" s="345" t="s">
        <v>2429</v>
      </c>
      <c r="PD2" s="345" t="s">
        <v>2431</v>
      </c>
      <c r="PE2" s="345" t="s">
        <v>2433</v>
      </c>
      <c r="PF2" s="345" t="s">
        <v>2435</v>
      </c>
      <c r="PG2" s="345" t="s">
        <v>2437</v>
      </c>
      <c r="PH2" s="345" t="s">
        <v>2440</v>
      </c>
      <c r="PI2" s="345" t="s">
        <v>2443</v>
      </c>
      <c r="PJ2" s="345" t="s">
        <v>2445</v>
      </c>
      <c r="PK2" s="345" t="s">
        <v>2447</v>
      </c>
      <c r="PL2" s="345" t="s">
        <v>2449</v>
      </c>
      <c r="PM2" s="345" t="s">
        <v>2451</v>
      </c>
      <c r="PN2" s="345" t="s">
        <v>2453</v>
      </c>
      <c r="PO2" s="345" t="s">
        <v>2455</v>
      </c>
      <c r="PP2" s="345" t="s">
        <v>2457</v>
      </c>
      <c r="PQ2" s="345" t="s">
        <v>2459</v>
      </c>
      <c r="PR2" s="345" t="s">
        <v>2461</v>
      </c>
      <c r="PS2" s="345" t="s">
        <v>2463</v>
      </c>
      <c r="PT2" s="345" t="s">
        <v>2465</v>
      </c>
      <c r="PU2" s="345" t="s">
        <v>2467</v>
      </c>
      <c r="PV2" s="345" t="s">
        <v>2469</v>
      </c>
      <c r="PW2" s="399" t="s">
        <v>2471</v>
      </c>
      <c r="PX2" s="42" t="s">
        <v>2474</v>
      </c>
      <c r="PY2" s="43" t="s">
        <v>2477</v>
      </c>
      <c r="PZ2" s="45" t="s">
        <v>2479</v>
      </c>
      <c r="QA2" s="43" t="s">
        <v>2482</v>
      </c>
      <c r="QB2" s="43" t="s">
        <v>2485</v>
      </c>
      <c r="QC2" s="43" t="s">
        <v>2488</v>
      </c>
      <c r="QD2" s="45" t="s">
        <v>2491</v>
      </c>
      <c r="QE2" s="43" t="s">
        <v>2494</v>
      </c>
      <c r="QF2" s="43" t="s">
        <v>2496</v>
      </c>
      <c r="QG2" s="43" t="s">
        <v>2499</v>
      </c>
      <c r="QH2" s="43" t="s">
        <v>2502</v>
      </c>
      <c r="QI2" s="45" t="s">
        <v>2505</v>
      </c>
      <c r="QJ2" s="376" t="s">
        <v>2508</v>
      </c>
      <c r="QK2" s="376" t="s">
        <v>2510</v>
      </c>
      <c r="QL2" s="45" t="s">
        <v>2512</v>
      </c>
      <c r="QM2" s="43" t="s">
        <v>2515</v>
      </c>
      <c r="QN2" s="43" t="s">
        <v>2517</v>
      </c>
      <c r="QO2" s="48" t="s">
        <v>2519</v>
      </c>
      <c r="QP2" s="42" t="s">
        <v>2523</v>
      </c>
      <c r="QQ2" s="43" t="s">
        <v>2526</v>
      </c>
      <c r="QR2" s="43" t="s">
        <v>2529</v>
      </c>
      <c r="QS2" s="43" t="s">
        <v>2531</v>
      </c>
      <c r="QT2" s="43" t="s">
        <v>2533</v>
      </c>
      <c r="QU2" s="45" t="s">
        <v>2535</v>
      </c>
      <c r="QV2" s="43" t="s">
        <v>2538</v>
      </c>
      <c r="QW2" s="43" t="s">
        <v>2541</v>
      </c>
      <c r="QX2" s="43" t="s">
        <v>2544</v>
      </c>
      <c r="QY2" s="43" t="s">
        <v>2547</v>
      </c>
      <c r="QZ2" s="48" t="s">
        <v>2550</v>
      </c>
      <c r="RA2" s="443" t="s">
        <v>2554</v>
      </c>
      <c r="RB2" s="265" t="s">
        <v>2557</v>
      </c>
      <c r="RC2" s="265" t="s">
        <v>2560</v>
      </c>
      <c r="RD2" s="265" t="s">
        <v>2562</v>
      </c>
      <c r="RE2" s="447" t="s">
        <v>2564</v>
      </c>
      <c r="RF2" s="448" t="s">
        <v>2567</v>
      </c>
      <c r="RG2" s="448" t="s">
        <v>2570</v>
      </c>
      <c r="RH2" s="448" t="s">
        <v>2572</v>
      </c>
      <c r="RI2" s="447" t="s">
        <v>2574</v>
      </c>
      <c r="RJ2" s="265" t="s">
        <v>2577</v>
      </c>
      <c r="RK2" s="265" t="s">
        <v>2579</v>
      </c>
      <c r="RL2" s="265" t="s">
        <v>2581</v>
      </c>
      <c r="RM2" s="265" t="s">
        <v>2583</v>
      </c>
      <c r="RN2" s="447" t="s">
        <v>2585</v>
      </c>
      <c r="RO2" s="451" t="s">
        <v>2588</v>
      </c>
      <c r="RP2" s="447" t="s">
        <v>2590</v>
      </c>
      <c r="RQ2" s="265" t="s">
        <v>2592</v>
      </c>
      <c r="RR2" s="265" t="s">
        <v>2594</v>
      </c>
      <c r="RS2" s="280" t="s">
        <v>2596</v>
      </c>
    </row>
    <row r="3" spans="1:487" ht="396" customHeight="1" thickBot="1">
      <c r="A3" s="157" t="s">
        <v>1641</v>
      </c>
      <c r="B3" s="157" t="s">
        <v>1490</v>
      </c>
      <c r="C3" s="157" t="s">
        <v>1492</v>
      </c>
      <c r="D3" s="157" t="s">
        <v>1494</v>
      </c>
      <c r="E3" s="157" t="s">
        <v>1496</v>
      </c>
      <c r="F3" s="157" t="s">
        <v>1498</v>
      </c>
      <c r="G3" s="157" t="s">
        <v>1500</v>
      </c>
      <c r="H3" s="157" t="s">
        <v>1502</v>
      </c>
      <c r="I3" s="157" t="s">
        <v>1504</v>
      </c>
      <c r="J3" s="157" t="s">
        <v>1642</v>
      </c>
      <c r="K3" s="157" t="s">
        <v>1508</v>
      </c>
      <c r="L3" s="157" t="s">
        <v>1533</v>
      </c>
      <c r="M3" s="157" t="s">
        <v>1510</v>
      </c>
      <c r="N3" s="157" t="s">
        <v>1512</v>
      </c>
      <c r="O3" s="158" t="s">
        <v>1514</v>
      </c>
      <c r="P3" s="157" t="s">
        <v>1517</v>
      </c>
      <c r="Q3" s="157" t="s">
        <v>1518</v>
      </c>
      <c r="R3" s="157" t="s">
        <v>1520</v>
      </c>
      <c r="S3" s="157" t="s">
        <v>1522</v>
      </c>
      <c r="T3" s="157" t="s">
        <v>1524</v>
      </c>
      <c r="U3" s="157" t="s">
        <v>1494</v>
      </c>
      <c r="V3" s="157" t="s">
        <v>1644</v>
      </c>
      <c r="W3" s="157" t="s">
        <v>1645</v>
      </c>
      <c r="X3" s="157" t="s">
        <v>1646</v>
      </c>
      <c r="Y3" s="157" t="s">
        <v>1527</v>
      </c>
      <c r="Z3" s="157" t="s">
        <v>1529</v>
      </c>
      <c r="AA3" s="157" t="s">
        <v>1531</v>
      </c>
      <c r="AB3" s="157" t="s">
        <v>1533</v>
      </c>
      <c r="AC3" s="157" t="s">
        <v>1510</v>
      </c>
      <c r="AD3" s="157" t="s">
        <v>1512</v>
      </c>
      <c r="AE3" s="157" t="s">
        <v>1537</v>
      </c>
      <c r="AF3" s="157" t="s">
        <v>1647</v>
      </c>
      <c r="AG3" s="159" t="s">
        <v>1648</v>
      </c>
      <c r="AH3" s="160" t="s">
        <v>1649</v>
      </c>
      <c r="AI3" s="157" t="s">
        <v>1540</v>
      </c>
      <c r="AJ3" s="157" t="s">
        <v>1542</v>
      </c>
      <c r="AK3" s="157" t="s">
        <v>2760</v>
      </c>
      <c r="AL3" s="157" t="s">
        <v>1546</v>
      </c>
      <c r="AM3" s="161" t="s">
        <v>1548</v>
      </c>
      <c r="AN3" s="157" t="s">
        <v>1654</v>
      </c>
      <c r="AO3" s="157" t="s">
        <v>1554</v>
      </c>
      <c r="AP3" s="158" t="s">
        <v>1556</v>
      </c>
      <c r="AQ3" s="157" t="s">
        <v>1675</v>
      </c>
      <c r="AR3" s="157" t="s">
        <v>1561</v>
      </c>
      <c r="AS3" s="157" t="s">
        <v>1563</v>
      </c>
      <c r="AT3" s="157" t="s">
        <v>1565</v>
      </c>
      <c r="AU3" s="157" t="s">
        <v>1567</v>
      </c>
      <c r="AV3" s="157" t="s">
        <v>1569</v>
      </c>
      <c r="AW3" s="157" t="s">
        <v>1573</v>
      </c>
      <c r="AX3" s="157" t="s">
        <v>1575</v>
      </c>
      <c r="AY3" s="157" t="s">
        <v>1577</v>
      </c>
      <c r="AZ3" s="157" t="s">
        <v>1529</v>
      </c>
      <c r="BA3" s="157" t="s">
        <v>1676</v>
      </c>
      <c r="BB3" s="157" t="s">
        <v>1561</v>
      </c>
      <c r="BC3" s="157" t="s">
        <v>1563</v>
      </c>
      <c r="BD3" s="157" t="s">
        <v>1565</v>
      </c>
      <c r="BE3" s="157" t="s">
        <v>1567</v>
      </c>
      <c r="BF3" s="157" t="s">
        <v>1569</v>
      </c>
      <c r="BG3" s="157" t="s">
        <v>1573</v>
      </c>
      <c r="BH3" s="157" t="s">
        <v>1575</v>
      </c>
      <c r="BI3" s="157" t="s">
        <v>1577</v>
      </c>
      <c r="BJ3" s="158" t="s">
        <v>1529</v>
      </c>
      <c r="BK3" s="239" t="s">
        <v>1685</v>
      </c>
      <c r="BL3" s="44" t="s">
        <v>1689</v>
      </c>
      <c r="BM3" s="243" t="s">
        <v>1692</v>
      </c>
      <c r="BN3" s="44" t="s">
        <v>1695</v>
      </c>
      <c r="BO3" s="44" t="s">
        <v>1698</v>
      </c>
      <c r="BP3" s="53" t="s">
        <v>1700</v>
      </c>
      <c r="BQ3" s="44" t="s">
        <v>1703</v>
      </c>
      <c r="BR3" s="53" t="s">
        <v>1706</v>
      </c>
      <c r="BS3" s="44" t="s">
        <v>1708</v>
      </c>
      <c r="BT3" s="53" t="s">
        <v>1711</v>
      </c>
      <c r="BU3" s="44" t="s">
        <v>1714</v>
      </c>
      <c r="BV3" s="79" t="s">
        <v>1717</v>
      </c>
      <c r="BW3" s="47" t="s">
        <v>1720</v>
      </c>
      <c r="BX3" s="47" t="s">
        <v>1723</v>
      </c>
      <c r="BY3" s="47" t="s">
        <v>1726</v>
      </c>
      <c r="BZ3" s="47" t="s">
        <v>1728</v>
      </c>
      <c r="CA3" s="47" t="s">
        <v>1731</v>
      </c>
      <c r="CB3" s="47" t="s">
        <v>1733</v>
      </c>
      <c r="CC3" s="47" t="s">
        <v>1735</v>
      </c>
      <c r="CD3" s="47" t="s">
        <v>1737</v>
      </c>
      <c r="CE3" s="47" t="s">
        <v>1739</v>
      </c>
      <c r="CF3" s="156" t="s">
        <v>1741</v>
      </c>
      <c r="CG3" s="156" t="s">
        <v>1741</v>
      </c>
      <c r="CH3" s="47" t="s">
        <v>1744</v>
      </c>
      <c r="CI3" s="47" t="s">
        <v>1747</v>
      </c>
      <c r="CJ3" s="47" t="s">
        <v>1749</v>
      </c>
      <c r="CK3" s="47" t="s">
        <v>1751</v>
      </c>
      <c r="CL3" s="47" t="s">
        <v>1753</v>
      </c>
      <c r="CM3" s="47" t="s">
        <v>1755</v>
      </c>
      <c r="CN3" s="47" t="s">
        <v>1757</v>
      </c>
      <c r="CO3" s="47" t="s">
        <v>1759</v>
      </c>
      <c r="CP3" s="47" t="s">
        <v>1761</v>
      </c>
      <c r="CQ3" s="47" t="s">
        <v>1763</v>
      </c>
      <c r="CR3" s="47" t="s">
        <v>1765</v>
      </c>
      <c r="CS3" s="47" t="s">
        <v>1767</v>
      </c>
      <c r="CT3" s="47" t="s">
        <v>1769</v>
      </c>
      <c r="CU3" s="47" t="s">
        <v>1772</v>
      </c>
      <c r="CV3" s="47" t="s">
        <v>1774</v>
      </c>
      <c r="CW3" s="47" t="s">
        <v>1776</v>
      </c>
      <c r="CX3" s="47" t="s">
        <v>1779</v>
      </c>
      <c r="CY3" s="47" t="s">
        <v>1781</v>
      </c>
      <c r="CZ3" s="47" t="s">
        <v>1783</v>
      </c>
      <c r="DA3" s="47" t="s">
        <v>1785</v>
      </c>
      <c r="DB3" s="47" t="s">
        <v>1787</v>
      </c>
      <c r="DC3" s="47" t="s">
        <v>1789</v>
      </c>
      <c r="DD3" s="47" t="s">
        <v>1792</v>
      </c>
      <c r="DE3" s="47" t="s">
        <v>1794</v>
      </c>
      <c r="DF3" s="47" t="s">
        <v>1797</v>
      </c>
      <c r="DG3" s="79" t="s">
        <v>1800</v>
      </c>
      <c r="DH3" s="79" t="s">
        <v>1800</v>
      </c>
      <c r="DI3" s="79" t="s">
        <v>1800</v>
      </c>
      <c r="DJ3" s="79" t="s">
        <v>1800</v>
      </c>
      <c r="DK3" s="255" t="s">
        <v>1803</v>
      </c>
      <c r="DL3" s="255" t="s">
        <v>1806</v>
      </c>
      <c r="DM3" s="255" t="s">
        <v>1808</v>
      </c>
      <c r="DN3" s="255" t="s">
        <v>1810</v>
      </c>
      <c r="DO3" s="255" t="s">
        <v>1812</v>
      </c>
      <c r="DP3" s="255" t="s">
        <v>1814</v>
      </c>
      <c r="DQ3" s="255" t="s">
        <v>1816</v>
      </c>
      <c r="DR3" s="255" t="s">
        <v>1818</v>
      </c>
      <c r="DS3" s="255" t="s">
        <v>1821</v>
      </c>
      <c r="DT3" s="255" t="s">
        <v>1823</v>
      </c>
      <c r="DU3" s="255" t="s">
        <v>1825</v>
      </c>
      <c r="DV3" s="47" t="s">
        <v>1827</v>
      </c>
      <c r="DW3" s="424" t="s">
        <v>1829</v>
      </c>
      <c r="DX3" s="424" t="s">
        <v>1832</v>
      </c>
      <c r="DY3" s="424" t="s">
        <v>1834</v>
      </c>
      <c r="DZ3" s="424" t="s">
        <v>1836</v>
      </c>
      <c r="EA3" s="424" t="s">
        <v>1838</v>
      </c>
      <c r="EB3" s="424" t="s">
        <v>1840</v>
      </c>
      <c r="EC3" s="424" t="s">
        <v>1842</v>
      </c>
      <c r="ED3" s="424" t="s">
        <v>1844</v>
      </c>
      <c r="EE3" s="424" t="s">
        <v>1846</v>
      </c>
      <c r="EF3" s="424" t="s">
        <v>1848</v>
      </c>
      <c r="EG3" s="424" t="s">
        <v>1850</v>
      </c>
      <c r="EH3" s="424" t="s">
        <v>1852</v>
      </c>
      <c r="EI3" s="424" t="s">
        <v>1854</v>
      </c>
      <c r="EJ3" s="424" t="s">
        <v>1856</v>
      </c>
      <c r="EK3" s="424" t="s">
        <v>1858</v>
      </c>
      <c r="EL3" s="424" t="s">
        <v>1860</v>
      </c>
      <c r="EM3" s="424" t="s">
        <v>1862</v>
      </c>
      <c r="EN3" s="424" t="s">
        <v>1864</v>
      </c>
      <c r="EO3" s="424" t="s">
        <v>1866</v>
      </c>
      <c r="EP3" s="47" t="s">
        <v>1868</v>
      </c>
      <c r="EQ3" s="425" t="s">
        <v>1870</v>
      </c>
      <c r="ER3" s="426" t="s">
        <v>1872</v>
      </c>
      <c r="ES3" s="426" t="s">
        <v>1875</v>
      </c>
      <c r="ET3" s="424" t="s">
        <v>1877</v>
      </c>
      <c r="EU3" s="424" t="s">
        <v>1879</v>
      </c>
      <c r="EV3" s="424" t="s">
        <v>1881</v>
      </c>
      <c r="EW3" s="424" t="s">
        <v>1883</v>
      </c>
      <c r="EX3" s="424" t="s">
        <v>1885</v>
      </c>
      <c r="EY3" s="427" t="s">
        <v>1887</v>
      </c>
      <c r="EZ3" s="156" t="s">
        <v>1889</v>
      </c>
      <c r="FA3" s="47" t="s">
        <v>1892</v>
      </c>
      <c r="FB3" s="47" t="s">
        <v>1895</v>
      </c>
      <c r="FC3" s="47" t="s">
        <v>1897</v>
      </c>
      <c r="FD3" s="47" t="s">
        <v>1899</v>
      </c>
      <c r="FE3" s="47" t="s">
        <v>1901</v>
      </c>
      <c r="FF3" s="47" t="s">
        <v>1903</v>
      </c>
      <c r="FG3" s="80" t="s">
        <v>1905</v>
      </c>
      <c r="FH3" s="261" t="s">
        <v>1911</v>
      </c>
      <c r="FI3" s="56" t="s">
        <v>1915</v>
      </c>
      <c r="FJ3" s="56" t="s">
        <v>1918</v>
      </c>
      <c r="FK3" s="56" t="s">
        <v>1921</v>
      </c>
      <c r="FL3" s="47" t="s">
        <v>1924</v>
      </c>
      <c r="FM3" s="54" t="s">
        <v>1927</v>
      </c>
      <c r="FN3" s="54" t="s">
        <v>1930</v>
      </c>
      <c r="FO3" s="56" t="s">
        <v>1933</v>
      </c>
      <c r="FP3" s="57" t="s">
        <v>1935</v>
      </c>
      <c r="FQ3" s="55" t="s">
        <v>1938</v>
      </c>
      <c r="FR3" s="77" t="s">
        <v>1940</v>
      </c>
      <c r="FS3" s="57" t="s">
        <v>1942</v>
      </c>
      <c r="FT3" s="57" t="s">
        <v>1945</v>
      </c>
      <c r="FU3" s="57" t="s">
        <v>2761</v>
      </c>
      <c r="FV3" s="57" t="s">
        <v>1951</v>
      </c>
      <c r="FW3" s="57" t="s">
        <v>1954</v>
      </c>
      <c r="FX3" s="55" t="s">
        <v>1957</v>
      </c>
      <c r="FY3" s="57" t="s">
        <v>1960</v>
      </c>
      <c r="FZ3" s="47" t="s">
        <v>1963</v>
      </c>
      <c r="GA3" s="57" t="s">
        <v>1966</v>
      </c>
      <c r="GB3" s="55" t="s">
        <v>1969</v>
      </c>
      <c r="GC3" s="57" t="s">
        <v>1972</v>
      </c>
      <c r="GD3" s="57" t="s">
        <v>1975</v>
      </c>
      <c r="GE3" s="272" t="s">
        <v>1978</v>
      </c>
      <c r="GF3" s="55" t="s">
        <v>1981</v>
      </c>
      <c r="GG3" s="57" t="s">
        <v>1984</v>
      </c>
      <c r="GH3" s="57" t="s">
        <v>1987</v>
      </c>
      <c r="GI3" s="57" t="s">
        <v>1990</v>
      </c>
      <c r="GJ3" s="55" t="s">
        <v>1992</v>
      </c>
      <c r="GK3" s="274" t="s">
        <v>1995</v>
      </c>
      <c r="GL3" s="55" t="s">
        <v>1998</v>
      </c>
      <c r="GM3" s="57" t="s">
        <v>2001</v>
      </c>
      <c r="GN3" s="57" t="s">
        <v>2004</v>
      </c>
      <c r="GO3" s="57" t="s">
        <v>2006</v>
      </c>
      <c r="GP3" s="57" t="s">
        <v>2009</v>
      </c>
      <c r="GQ3" s="57" t="s">
        <v>2012</v>
      </c>
      <c r="GR3" s="55" t="s">
        <v>2014</v>
      </c>
      <c r="GS3" s="77" t="s">
        <v>2016</v>
      </c>
      <c r="GT3" s="47" t="s">
        <v>2018</v>
      </c>
      <c r="GU3" s="57" t="s">
        <v>2021</v>
      </c>
      <c r="GV3" s="57" t="s">
        <v>2024</v>
      </c>
      <c r="GW3" s="58" t="s">
        <v>2027</v>
      </c>
      <c r="GX3" s="57" t="s">
        <v>2030</v>
      </c>
      <c r="GY3" s="57" t="s">
        <v>2033</v>
      </c>
      <c r="GZ3" s="57" t="s">
        <v>2036</v>
      </c>
      <c r="HA3" s="55" t="s">
        <v>2039</v>
      </c>
      <c r="HB3" s="57" t="s">
        <v>2042</v>
      </c>
      <c r="HC3" s="57" t="s">
        <v>2045</v>
      </c>
      <c r="HD3" s="57" t="s">
        <v>2048</v>
      </c>
      <c r="HE3" s="57" t="s">
        <v>2051</v>
      </c>
      <c r="HF3" s="57" t="s">
        <v>2054</v>
      </c>
      <c r="HG3" s="59" t="s">
        <v>2056</v>
      </c>
      <c r="HH3" s="55" t="s">
        <v>2059</v>
      </c>
      <c r="HI3" s="57" t="s">
        <v>2062</v>
      </c>
      <c r="HJ3" s="47" t="s">
        <v>2065</v>
      </c>
      <c r="HK3" s="55" t="s">
        <v>2067</v>
      </c>
      <c r="HL3" s="57" t="s">
        <v>2070</v>
      </c>
      <c r="HM3" s="276" t="s">
        <v>2073</v>
      </c>
      <c r="HN3" s="47" t="s">
        <v>2076</v>
      </c>
      <c r="HO3" s="47" t="s">
        <v>2078</v>
      </c>
      <c r="HP3" s="47" t="s">
        <v>2080</v>
      </c>
      <c r="HQ3" s="55" t="s">
        <v>2083</v>
      </c>
      <c r="HR3" s="57" t="s">
        <v>2086</v>
      </c>
      <c r="HS3" s="57" t="s">
        <v>2089</v>
      </c>
      <c r="HT3" s="57" t="s">
        <v>2091</v>
      </c>
      <c r="HU3" s="57" t="s">
        <v>2094</v>
      </c>
      <c r="HV3" s="57" t="s">
        <v>2096</v>
      </c>
      <c r="HW3" s="60" t="s">
        <v>2098</v>
      </c>
      <c r="HX3" s="291" t="s">
        <v>2103</v>
      </c>
      <c r="HY3" s="255" t="s">
        <v>2107</v>
      </c>
      <c r="HZ3" s="56" t="s">
        <v>2110</v>
      </c>
      <c r="IA3" s="56" t="s">
        <v>2112</v>
      </c>
      <c r="IB3" s="55" t="s">
        <v>2115</v>
      </c>
      <c r="IC3" s="55" t="s">
        <v>2115</v>
      </c>
      <c r="ID3" s="300" t="s">
        <v>2117</v>
      </c>
      <c r="IE3" s="302" t="s">
        <v>2120</v>
      </c>
      <c r="IF3" s="54" t="s">
        <v>2123</v>
      </c>
      <c r="IG3" s="54" t="s">
        <v>2126</v>
      </c>
      <c r="IH3" s="44" t="s">
        <v>2128</v>
      </c>
      <c r="II3" s="44" t="s">
        <v>2131</v>
      </c>
      <c r="IJ3" s="47" t="s">
        <v>2134</v>
      </c>
      <c r="IK3" s="44" t="s">
        <v>2137</v>
      </c>
      <c r="IL3" s="54" t="s">
        <v>2140</v>
      </c>
      <c r="IM3" s="47" t="s">
        <v>2143</v>
      </c>
      <c r="IN3" s="54" t="s">
        <v>2146</v>
      </c>
      <c r="IO3" s="47" t="s">
        <v>2149</v>
      </c>
      <c r="IP3" s="47" t="s">
        <v>2152</v>
      </c>
      <c r="IQ3" s="47" t="s">
        <v>2155</v>
      </c>
      <c r="IR3" s="54" t="s">
        <v>2158</v>
      </c>
      <c r="IS3" s="291" t="s">
        <v>2161</v>
      </c>
      <c r="IT3" s="306" t="s">
        <v>2163</v>
      </c>
      <c r="IU3" s="47" t="s">
        <v>2165</v>
      </c>
      <c r="IV3" s="47" t="s">
        <v>2168</v>
      </c>
      <c r="IW3" s="47" t="s">
        <v>2171</v>
      </c>
      <c r="IX3" s="46" t="s">
        <v>2174</v>
      </c>
      <c r="IY3" s="306" t="s">
        <v>2163</v>
      </c>
      <c r="IZ3" s="47" t="s">
        <v>2177</v>
      </c>
      <c r="JA3" s="46" t="s">
        <v>2180</v>
      </c>
      <c r="JB3" s="306" t="s">
        <v>2163</v>
      </c>
      <c r="JC3" s="47" t="s">
        <v>2183</v>
      </c>
      <c r="JD3" s="319" t="s">
        <v>2103</v>
      </c>
      <c r="JE3" s="322" t="s">
        <v>2107</v>
      </c>
      <c r="JF3" s="324" t="s">
        <v>2110</v>
      </c>
      <c r="JG3" s="324" t="s">
        <v>2112</v>
      </c>
      <c r="JH3" s="327" t="s">
        <v>2115</v>
      </c>
      <c r="JI3" s="327" t="s">
        <v>2115</v>
      </c>
      <c r="JJ3" s="330" t="s">
        <v>2117</v>
      </c>
      <c r="JK3" s="332" t="s">
        <v>2120</v>
      </c>
      <c r="JL3" s="62" t="s">
        <v>2123</v>
      </c>
      <c r="JM3" s="62" t="s">
        <v>2188</v>
      </c>
      <c r="JN3" s="154" t="s">
        <v>2128</v>
      </c>
      <c r="JO3" s="154" t="s">
        <v>2189</v>
      </c>
      <c r="JP3" s="224" t="s">
        <v>2190</v>
      </c>
      <c r="JQ3" s="154" t="s">
        <v>2191</v>
      </c>
      <c r="JR3" s="62" t="s">
        <v>2140</v>
      </c>
      <c r="JS3" s="224" t="s">
        <v>2143</v>
      </c>
      <c r="JT3" s="62" t="s">
        <v>2192</v>
      </c>
      <c r="JU3" s="224" t="s">
        <v>2149</v>
      </c>
      <c r="JV3" s="224" t="s">
        <v>2193</v>
      </c>
      <c r="JW3" s="224" t="s">
        <v>2155</v>
      </c>
      <c r="JX3" s="224" t="s">
        <v>2194</v>
      </c>
      <c r="JY3" s="332" t="s">
        <v>2197</v>
      </c>
      <c r="JZ3" s="332" t="s">
        <v>2200</v>
      </c>
      <c r="KA3" s="332" t="s">
        <v>2203</v>
      </c>
      <c r="KB3" s="332" t="s">
        <v>2206</v>
      </c>
      <c r="KC3" s="62" t="s">
        <v>2209</v>
      </c>
      <c r="KD3" s="327" t="s">
        <v>2161</v>
      </c>
      <c r="KE3" s="330" t="s">
        <v>2117</v>
      </c>
      <c r="KF3" s="224" t="s">
        <v>2210</v>
      </c>
      <c r="KG3" s="224" t="s">
        <v>2212</v>
      </c>
      <c r="KH3" s="224" t="s">
        <v>2213</v>
      </c>
      <c r="KI3" s="336" t="s">
        <v>2174</v>
      </c>
      <c r="KJ3" s="338" t="s">
        <v>2163</v>
      </c>
      <c r="KK3" s="224" t="s">
        <v>2177</v>
      </c>
      <c r="KL3" s="336" t="s">
        <v>2180</v>
      </c>
      <c r="KM3" s="338" t="s">
        <v>2163</v>
      </c>
      <c r="KN3" s="342" t="s">
        <v>2183</v>
      </c>
      <c r="KO3" s="435" t="s">
        <v>2103</v>
      </c>
      <c r="KP3" s="346" t="s">
        <v>2107</v>
      </c>
      <c r="KQ3" s="324" t="s">
        <v>2110</v>
      </c>
      <c r="KR3" s="324" t="s">
        <v>2112</v>
      </c>
      <c r="KS3" s="327" t="s">
        <v>2115</v>
      </c>
      <c r="KT3" s="330" t="s">
        <v>2117</v>
      </c>
      <c r="KU3" s="62" t="s">
        <v>2192</v>
      </c>
      <c r="KV3" s="224" t="s">
        <v>2155</v>
      </c>
      <c r="KW3" s="327" t="s">
        <v>2216</v>
      </c>
      <c r="KX3" s="330" t="s">
        <v>2117</v>
      </c>
      <c r="KY3" s="332" t="s">
        <v>2218</v>
      </c>
      <c r="KZ3" s="332" t="s">
        <v>2220</v>
      </c>
      <c r="LA3" s="332" t="s">
        <v>2221</v>
      </c>
      <c r="LB3" s="224" t="s">
        <v>2223</v>
      </c>
      <c r="LC3" s="358" t="s">
        <v>2225</v>
      </c>
      <c r="LD3" s="330" t="s">
        <v>2117</v>
      </c>
      <c r="LE3" s="332" t="s">
        <v>2227</v>
      </c>
      <c r="LF3" s="332" t="s">
        <v>2230</v>
      </c>
      <c r="LG3" s="224" t="s">
        <v>2193</v>
      </c>
      <c r="LH3" s="358" t="s">
        <v>2233</v>
      </c>
      <c r="LI3" s="330" t="s">
        <v>2117</v>
      </c>
      <c r="LJ3" s="332" t="s">
        <v>2235</v>
      </c>
      <c r="LK3" s="332" t="s">
        <v>2238</v>
      </c>
      <c r="LL3" s="332" t="s">
        <v>2241</v>
      </c>
      <c r="LM3" s="327" t="s">
        <v>2161</v>
      </c>
      <c r="LN3" s="338" t="s">
        <v>2163</v>
      </c>
      <c r="LO3" s="224" t="s">
        <v>2244</v>
      </c>
      <c r="LP3" s="224" t="s">
        <v>2212</v>
      </c>
      <c r="LQ3" s="224" t="s">
        <v>2213</v>
      </c>
      <c r="LR3" s="336" t="s">
        <v>2174</v>
      </c>
      <c r="LS3" s="338" t="s">
        <v>2163</v>
      </c>
      <c r="LT3" s="224" t="s">
        <v>2177</v>
      </c>
      <c r="LU3" s="336" t="s">
        <v>2180</v>
      </c>
      <c r="LV3" s="338" t="s">
        <v>2163</v>
      </c>
      <c r="LW3" s="342" t="s">
        <v>2183</v>
      </c>
      <c r="LX3" s="319" t="s">
        <v>2257</v>
      </c>
      <c r="LY3" s="330" t="s">
        <v>2259</v>
      </c>
      <c r="LZ3" s="375" t="s">
        <v>2261</v>
      </c>
      <c r="MA3" s="375" t="s">
        <v>2263</v>
      </c>
      <c r="MB3" s="375" t="s">
        <v>2266</v>
      </c>
      <c r="MC3" s="327" t="s">
        <v>2268</v>
      </c>
      <c r="MD3" s="330" t="s">
        <v>2270</v>
      </c>
      <c r="ME3" s="375" t="s">
        <v>2272</v>
      </c>
      <c r="MF3" s="375" t="s">
        <v>2274</v>
      </c>
      <c r="MG3" s="375" t="s">
        <v>2276</v>
      </c>
      <c r="MH3" s="375" t="s">
        <v>2278</v>
      </c>
      <c r="MI3" s="375" t="s">
        <v>2280</v>
      </c>
      <c r="MJ3" s="375" t="s">
        <v>2283</v>
      </c>
      <c r="MK3" s="375" t="s">
        <v>2286</v>
      </c>
      <c r="ML3" s="327" t="s">
        <v>2288</v>
      </c>
      <c r="MM3" s="330" t="s">
        <v>2270</v>
      </c>
      <c r="MN3" s="375" t="s">
        <v>2290</v>
      </c>
      <c r="MO3" s="375" t="s">
        <v>2293</v>
      </c>
      <c r="MP3" s="375" t="s">
        <v>2296</v>
      </c>
      <c r="MQ3" s="375" t="s">
        <v>2298</v>
      </c>
      <c r="MR3" s="375" t="s">
        <v>2300</v>
      </c>
      <c r="MS3" s="327" t="s">
        <v>2288</v>
      </c>
      <c r="MT3" s="330" t="s">
        <v>2270</v>
      </c>
      <c r="MU3" s="375" t="s">
        <v>2305</v>
      </c>
      <c r="MV3" s="375" t="s">
        <v>2307</v>
      </c>
      <c r="MW3" s="375" t="s">
        <v>2309</v>
      </c>
      <c r="MX3" s="375" t="s">
        <v>2312</v>
      </c>
      <c r="MY3" s="327" t="s">
        <v>2314</v>
      </c>
      <c r="MZ3" s="330" t="s">
        <v>2270</v>
      </c>
      <c r="NA3" s="375" t="s">
        <v>2317</v>
      </c>
      <c r="NB3" s="375" t="s">
        <v>2319</v>
      </c>
      <c r="NC3" s="375" t="s">
        <v>2321</v>
      </c>
      <c r="ND3" s="375" t="s">
        <v>2323</v>
      </c>
      <c r="NE3" s="327" t="s">
        <v>2325</v>
      </c>
      <c r="NF3" s="330" t="s">
        <v>2270</v>
      </c>
      <c r="NG3" s="377" t="s">
        <v>2328</v>
      </c>
      <c r="NH3" s="378" t="s">
        <v>2330</v>
      </c>
      <c r="NI3" s="377" t="s">
        <v>2333</v>
      </c>
      <c r="NJ3" s="377" t="s">
        <v>2336</v>
      </c>
      <c r="NK3" s="327" t="s">
        <v>2339</v>
      </c>
      <c r="NL3" s="330" t="s">
        <v>2270</v>
      </c>
      <c r="NM3" s="377" t="s">
        <v>2341</v>
      </c>
      <c r="NN3" s="377" t="s">
        <v>2344</v>
      </c>
      <c r="NO3" s="327" t="s">
        <v>2347</v>
      </c>
      <c r="NP3" s="327" t="s">
        <v>2347</v>
      </c>
      <c r="NQ3" s="330" t="s">
        <v>2270</v>
      </c>
      <c r="NR3" s="377" t="s">
        <v>2349</v>
      </c>
      <c r="NS3" s="377" t="s">
        <v>2352</v>
      </c>
      <c r="NT3" s="377" t="s">
        <v>2355</v>
      </c>
      <c r="NU3" s="377" t="s">
        <v>2358</v>
      </c>
      <c r="NV3" s="377" t="s">
        <v>2361</v>
      </c>
      <c r="NW3" s="377" t="s">
        <v>2364</v>
      </c>
      <c r="NX3" s="377" t="s">
        <v>2367</v>
      </c>
      <c r="NY3" s="220" t="s">
        <v>2370</v>
      </c>
      <c r="NZ3" s="377" t="s">
        <v>2372</v>
      </c>
      <c r="OA3" s="377" t="s">
        <v>2375</v>
      </c>
      <c r="OB3" s="377" t="s">
        <v>2377</v>
      </c>
      <c r="OC3" s="377" t="s">
        <v>2380</v>
      </c>
      <c r="OD3" s="377" t="s">
        <v>2382</v>
      </c>
      <c r="OE3" s="377" t="s">
        <v>2384</v>
      </c>
      <c r="OF3" s="327" t="s">
        <v>2386</v>
      </c>
      <c r="OG3" s="330" t="s">
        <v>2270</v>
      </c>
      <c r="OH3" s="377" t="s">
        <v>2389</v>
      </c>
      <c r="OI3" s="377" t="s">
        <v>2391</v>
      </c>
      <c r="OJ3" s="377" t="s">
        <v>2393</v>
      </c>
      <c r="OK3" s="377" t="s">
        <v>2395</v>
      </c>
      <c r="OL3" s="327" t="s">
        <v>2397</v>
      </c>
      <c r="OM3" s="330" t="s">
        <v>2270</v>
      </c>
      <c r="ON3" s="377" t="s">
        <v>2400</v>
      </c>
      <c r="OO3" s="327" t="s">
        <v>2402</v>
      </c>
      <c r="OP3" s="379" t="s">
        <v>2270</v>
      </c>
      <c r="OQ3" s="377" t="s">
        <v>2405</v>
      </c>
      <c r="OR3" s="327" t="s">
        <v>2408</v>
      </c>
      <c r="OS3" s="381" t="s">
        <v>2410</v>
      </c>
      <c r="OT3" s="327" t="s">
        <v>2414</v>
      </c>
      <c r="OU3" s="327" t="s">
        <v>2414</v>
      </c>
      <c r="OV3" s="327" t="s">
        <v>2414</v>
      </c>
      <c r="OW3" s="386" t="s">
        <v>2417</v>
      </c>
      <c r="OX3" s="333" t="s">
        <v>2420</v>
      </c>
      <c r="OY3" s="333" t="s">
        <v>2422</v>
      </c>
      <c r="OZ3" s="330" t="s">
        <v>2423</v>
      </c>
      <c r="PA3" s="324" t="s">
        <v>2425</v>
      </c>
      <c r="PB3" s="224" t="s">
        <v>2428</v>
      </c>
      <c r="PC3" s="224" t="s">
        <v>2430</v>
      </c>
      <c r="PD3" s="324" t="s">
        <v>2432</v>
      </c>
      <c r="PE3" s="324" t="s">
        <v>2434</v>
      </c>
      <c r="PF3" s="324" t="s">
        <v>2436</v>
      </c>
      <c r="PG3" s="324" t="s">
        <v>2438</v>
      </c>
      <c r="PH3" s="324" t="s">
        <v>2441</v>
      </c>
      <c r="PI3" s="324" t="s">
        <v>2444</v>
      </c>
      <c r="PJ3" s="324" t="s">
        <v>2446</v>
      </c>
      <c r="PK3" s="324" t="s">
        <v>2448</v>
      </c>
      <c r="PL3" s="386" t="s">
        <v>2450</v>
      </c>
      <c r="PM3" s="324" t="s">
        <v>2452</v>
      </c>
      <c r="PN3" s="324" t="s">
        <v>2454</v>
      </c>
      <c r="PO3" s="324" t="s">
        <v>2456</v>
      </c>
      <c r="PP3" s="324" t="s">
        <v>2458</v>
      </c>
      <c r="PQ3" s="386" t="s">
        <v>2460</v>
      </c>
      <c r="PR3" s="324" t="s">
        <v>2462</v>
      </c>
      <c r="PS3" s="324" t="s">
        <v>2464</v>
      </c>
      <c r="PT3" s="324" t="s">
        <v>2466</v>
      </c>
      <c r="PU3" s="324" t="s">
        <v>2468</v>
      </c>
      <c r="PV3" s="324" t="s">
        <v>2470</v>
      </c>
      <c r="PW3" s="400" t="s">
        <v>2472</v>
      </c>
      <c r="PX3" s="140" t="s">
        <v>2475</v>
      </c>
      <c r="PY3" s="47" t="s">
        <v>2478</v>
      </c>
      <c r="PZ3" s="81" t="s">
        <v>2480</v>
      </c>
      <c r="QA3" s="255" t="s">
        <v>2483</v>
      </c>
      <c r="QB3" s="255" t="s">
        <v>2486</v>
      </c>
      <c r="QC3" s="255" t="s">
        <v>2489</v>
      </c>
      <c r="QD3" s="81" t="s">
        <v>2492</v>
      </c>
      <c r="QE3" s="47" t="s">
        <v>2495</v>
      </c>
      <c r="QF3" s="403" t="s">
        <v>2497</v>
      </c>
      <c r="QG3" s="47" t="s">
        <v>2500</v>
      </c>
      <c r="QH3" s="47" t="s">
        <v>2503</v>
      </c>
      <c r="QI3" s="81" t="s">
        <v>2506</v>
      </c>
      <c r="QJ3" s="44" t="s">
        <v>2509</v>
      </c>
      <c r="QK3" s="44" t="s">
        <v>2511</v>
      </c>
      <c r="QL3" s="81" t="s">
        <v>2513</v>
      </c>
      <c r="QM3" s="47" t="s">
        <v>2516</v>
      </c>
      <c r="QN3" s="47" t="s">
        <v>2518</v>
      </c>
      <c r="QO3" s="80" t="s">
        <v>2520</v>
      </c>
      <c r="QP3" s="140" t="s">
        <v>2524</v>
      </c>
      <c r="QQ3" s="47" t="s">
        <v>2527</v>
      </c>
      <c r="QR3" s="47" t="s">
        <v>2530</v>
      </c>
      <c r="QS3" s="47" t="s">
        <v>2532</v>
      </c>
      <c r="QT3" s="47" t="s">
        <v>2534</v>
      </c>
      <c r="QU3" s="81" t="s">
        <v>2536</v>
      </c>
      <c r="QV3" s="47" t="s">
        <v>2539</v>
      </c>
      <c r="QW3" s="44" t="s">
        <v>2542</v>
      </c>
      <c r="QX3" s="47" t="s">
        <v>2545</v>
      </c>
      <c r="QY3" s="302" t="s">
        <v>2548</v>
      </c>
      <c r="QZ3" s="410" t="s">
        <v>2551</v>
      </c>
      <c r="RA3" s="444" t="s">
        <v>2555</v>
      </c>
      <c r="RB3" s="47" t="s">
        <v>2558</v>
      </c>
      <c r="RC3" s="446" t="s">
        <v>2561</v>
      </c>
      <c r="RD3" s="47" t="s">
        <v>2563</v>
      </c>
      <c r="RE3" s="291" t="s">
        <v>2565</v>
      </c>
      <c r="RF3" s="47" t="s">
        <v>2568</v>
      </c>
      <c r="RG3" s="47" t="s">
        <v>2571</v>
      </c>
      <c r="RH3" s="47" t="s">
        <v>2573</v>
      </c>
      <c r="RI3" s="291" t="s">
        <v>2575</v>
      </c>
      <c r="RJ3" s="449" t="s">
        <v>2578</v>
      </c>
      <c r="RK3" s="450" t="s">
        <v>2580</v>
      </c>
      <c r="RL3" s="450" t="s">
        <v>2582</v>
      </c>
      <c r="RM3" s="450" t="s">
        <v>2584</v>
      </c>
      <c r="RN3" s="291" t="s">
        <v>2586</v>
      </c>
      <c r="RO3" s="47" t="s">
        <v>2589</v>
      </c>
      <c r="RP3" s="291" t="s">
        <v>2591</v>
      </c>
      <c r="RQ3" s="47" t="s">
        <v>2593</v>
      </c>
      <c r="RR3" s="47" t="s">
        <v>2595</v>
      </c>
      <c r="RS3" s="80" t="s">
        <v>2597</v>
      </c>
    </row>
    <row r="4" spans="1:487">
      <c r="A4">
        <f>+'1. Información General'!B2</f>
        <v>0</v>
      </c>
      <c r="B4">
        <f>+'1. Información General'!F2</f>
        <v>0</v>
      </c>
      <c r="C4">
        <f>+'1. Información General'!B3</f>
        <v>0</v>
      </c>
      <c r="D4" s="548">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548">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548">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548">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549">
        <f>+'1. Información General'!D21</f>
        <v>0</v>
      </c>
      <c r="AK4" s="549">
        <f>+'1. Información General'!F21</f>
        <v>0</v>
      </c>
      <c r="AL4" t="str">
        <f>+'1. Información General'!B23</f>
        <v>PROTECCION</v>
      </c>
      <c r="AM4" t="str">
        <f>+'1. Información General'!D23</f>
        <v>SISTEMA_DE_RESPONSABILIDAD_PENAL_ADOLESCENTES</v>
      </c>
      <c r="AN4">
        <f>+'1. Información General'!B24</f>
        <v>0</v>
      </c>
      <c r="AO4" t="str">
        <f>+'1. Información General'!B33</f>
        <v>PRIVATIVA DE LA LIBERTAD</v>
      </c>
      <c r="AP4" t="str">
        <f>+'1. Información General'!E33</f>
        <v>CENTRO DE ATENCIÓN ESPECIALIZADA - CAE</v>
      </c>
      <c r="AQ4">
        <f>+'1. Información General'!B36</f>
        <v>0</v>
      </c>
      <c r="AR4">
        <f>+'1. Información General'!D36</f>
        <v>0</v>
      </c>
      <c r="AS4">
        <f>+'1. Información General'!B37</f>
        <v>0</v>
      </c>
      <c r="AT4" s="549">
        <f>+'1. Información General'!D37</f>
        <v>0</v>
      </c>
      <c r="AU4" s="549">
        <f>+'1. Información General'!F37</f>
        <v>0</v>
      </c>
      <c r="AV4">
        <f>+'1. Información General'!B42</f>
        <v>0</v>
      </c>
      <c r="AW4">
        <f>+'Oculto '!F38</f>
        <v>0</v>
      </c>
      <c r="AX4">
        <f>+'1. Información General'!B39</f>
        <v>0</v>
      </c>
      <c r="AY4">
        <f>+'1. Información General'!D39</f>
        <v>0</v>
      </c>
      <c r="AZ4">
        <f>+'1. Información General'!F39</f>
        <v>0</v>
      </c>
      <c r="BA4">
        <f>+'1. Información General'!B40</f>
        <v>0</v>
      </c>
      <c r="BB4">
        <f>+'1. Información General'!D40</f>
        <v>0</v>
      </c>
      <c r="BC4">
        <f>+'1. Información General'!B41</f>
        <v>0</v>
      </c>
      <c r="BD4" s="549">
        <f>+'1. Información General'!D41</f>
        <v>0</v>
      </c>
      <c r="BE4" s="549">
        <f>+'1. Información General'!F41</f>
        <v>0</v>
      </c>
      <c r="BF4">
        <f>+'1. Información General'!B42</f>
        <v>0</v>
      </c>
      <c r="BG4">
        <f>+'1. Información General'!F42</f>
        <v>0</v>
      </c>
      <c r="BH4">
        <f>+'1. Información General'!B43</f>
        <v>0</v>
      </c>
      <c r="BI4">
        <f>+'1. Información General'!D43</f>
        <v>0</v>
      </c>
      <c r="BJ4">
        <f>+'1. Información General'!F43</f>
        <v>0</v>
      </c>
      <c r="BK4" t="str">
        <f>'2. Ambientes Adecuados y Seg'!$D3</f>
        <v>NO APLICA</v>
      </c>
      <c r="BL4">
        <f>'2. Ambientes Adecuados y Seg'!$D4</f>
        <v>0</v>
      </c>
      <c r="BM4" t="str">
        <f>'2. Ambientes Adecuados y Seg'!$D5</f>
        <v>NO APLICA</v>
      </c>
      <c r="BN4">
        <f>'2. Ambientes Adecuados y Seg'!$D6</f>
        <v>0</v>
      </c>
      <c r="BO4">
        <f>'2. Ambientes Adecuados y Seg'!$D7</f>
        <v>0</v>
      </c>
      <c r="BP4" t="str">
        <f>'2. Ambientes Adecuados y Seg'!$D8</f>
        <v>NO APLICA</v>
      </c>
      <c r="BQ4">
        <f>'2. Ambientes Adecuados y Seg'!$D9</f>
        <v>0</v>
      </c>
      <c r="BR4" t="str">
        <f>'2. Ambientes Adecuados y Seg'!$D10</f>
        <v>NO APLICA</v>
      </c>
      <c r="BS4">
        <f>'2. Ambientes Adecuados y Seg'!$D11</f>
        <v>0</v>
      </c>
      <c r="BT4" t="str">
        <f>'2. Ambientes Adecuados y Seg'!$D12</f>
        <v>NO APLICA</v>
      </c>
      <c r="BU4">
        <f>'2. Ambientes Adecuados y Seg'!$D13</f>
        <v>0</v>
      </c>
      <c r="BV4" t="str">
        <f>'2. Ambientes Adecuados y Seg'!$D14</f>
        <v>NO APLICA</v>
      </c>
      <c r="BW4">
        <f>'2. Ambientes Adecuados y Seg'!$D15</f>
        <v>0</v>
      </c>
      <c r="BX4">
        <f>'2. Ambientes Adecuados y Seg'!$D16</f>
        <v>0</v>
      </c>
      <c r="BY4">
        <f>'2. Ambientes Adecuados y Seg'!$D17</f>
        <v>0</v>
      </c>
      <c r="BZ4">
        <f>'2. Ambientes Adecuados y Seg'!$D18</f>
        <v>0</v>
      </c>
      <c r="CA4">
        <f>'2. Ambientes Adecuados y Seg'!$D19</f>
        <v>0</v>
      </c>
      <c r="CB4">
        <f>'2. Ambientes Adecuados y Seg'!$D20</f>
        <v>0</v>
      </c>
      <c r="CC4">
        <f>'2. Ambientes Adecuados y Seg'!$D21</f>
        <v>0</v>
      </c>
      <c r="CD4">
        <f>'2. Ambientes Adecuados y Seg'!$D22</f>
        <v>0</v>
      </c>
      <c r="CE4">
        <f>'2. Ambientes Adecuados y Seg'!$D23</f>
        <v>0</v>
      </c>
      <c r="CF4" t="str">
        <f>'2. Ambientes Adecuados y Seg'!$D24</f>
        <v>NO APLICA</v>
      </c>
      <c r="CG4" t="str">
        <f>'2. Ambientes Adecuados y Seg'!$D25</f>
        <v>NO APLICA</v>
      </c>
      <c r="CH4">
        <f>'2. Ambientes Adecuados y Seg'!$D26</f>
        <v>0</v>
      </c>
      <c r="CI4">
        <f>'2. Ambientes Adecuados y Seg'!$D27</f>
        <v>0</v>
      </c>
      <c r="CJ4">
        <f>'2. Ambientes Adecuados y Seg'!$D28</f>
        <v>0</v>
      </c>
      <c r="CK4">
        <f>'2. Ambientes Adecuados y Seg'!$D29</f>
        <v>0</v>
      </c>
      <c r="CL4">
        <f>'2. Ambientes Adecuados y Seg'!$D30</f>
        <v>0</v>
      </c>
      <c r="CM4">
        <f>'2. Ambientes Adecuados y Seg'!$D31</f>
        <v>0</v>
      </c>
      <c r="CN4">
        <f>'2. Ambientes Adecuados y Seg'!$D32</f>
        <v>0</v>
      </c>
      <c r="CO4">
        <f>'2. Ambientes Adecuados y Seg'!$D33</f>
        <v>0</v>
      </c>
      <c r="CP4">
        <f>'2. Ambientes Adecuados y Seg'!$D34</f>
        <v>0</v>
      </c>
      <c r="CQ4">
        <f>'2. Ambientes Adecuados y Seg'!$D35</f>
        <v>0</v>
      </c>
      <c r="CR4">
        <f>'2. Ambientes Adecuados y Seg'!$D36</f>
        <v>0</v>
      </c>
      <c r="CS4">
        <f>'2. Ambientes Adecuados y Seg'!$D37</f>
        <v>0</v>
      </c>
      <c r="CT4">
        <f>'2. Ambientes Adecuados y Seg'!$D38</f>
        <v>0</v>
      </c>
      <c r="CU4">
        <f>'2. Ambientes Adecuados y Seg'!$D39</f>
        <v>0</v>
      </c>
      <c r="CV4">
        <f>'2. Ambientes Adecuados y Seg'!$D40</f>
        <v>0</v>
      </c>
      <c r="CW4">
        <f>'2. Ambientes Adecuados y Seg'!$D41</f>
        <v>0</v>
      </c>
      <c r="CX4">
        <f>'2. Ambientes Adecuados y Seg'!$D42</f>
        <v>0</v>
      </c>
      <c r="CY4">
        <f>'2. Ambientes Adecuados y Seg'!$D43</f>
        <v>0</v>
      </c>
      <c r="CZ4">
        <f>'2. Ambientes Adecuados y Seg'!$D44</f>
        <v>0</v>
      </c>
      <c r="DA4">
        <f>'2. Ambientes Adecuados y Seg'!$D45</f>
        <v>0</v>
      </c>
      <c r="DB4">
        <f>'2. Ambientes Adecuados y Seg'!$D46</f>
        <v>0</v>
      </c>
      <c r="DC4">
        <f>'2. Ambientes Adecuados y Seg'!$D47</f>
        <v>0</v>
      </c>
      <c r="DD4">
        <f>'2. Ambientes Adecuados y Seg'!$D48</f>
        <v>0</v>
      </c>
      <c r="DE4">
        <f>'2. Ambientes Adecuados y Seg'!$D49</f>
        <v>0</v>
      </c>
      <c r="DF4">
        <f>'2. Ambientes Adecuados y Seg'!$D50</f>
        <v>0</v>
      </c>
      <c r="DG4" t="str">
        <f>'2. Ambientes Adecuados y Seg'!$D51</f>
        <v>NO APLICA</v>
      </c>
      <c r="DH4" t="str">
        <f>'2. Ambientes Adecuados y Seg'!$D52</f>
        <v>NO APLICA</v>
      </c>
      <c r="DI4" t="str">
        <f>'2. Ambientes Adecuados y Seg'!$D53</f>
        <v>NO APLICA</v>
      </c>
      <c r="DJ4" t="str">
        <f>'2. Ambientes Adecuados y Seg'!$D54</f>
        <v>NO APLICA</v>
      </c>
      <c r="DK4">
        <f>'2. Ambientes Adecuados y Seg'!$D55</f>
        <v>0</v>
      </c>
      <c r="DL4">
        <f>'2. Ambientes Adecuados y Seg'!$D56</f>
        <v>0</v>
      </c>
      <c r="DM4">
        <f>'2. Ambientes Adecuados y Seg'!$D57</f>
        <v>0</v>
      </c>
      <c r="DN4">
        <f>'2. Ambientes Adecuados y Seg'!$D58</f>
        <v>0</v>
      </c>
      <c r="DO4">
        <f>'2. Ambientes Adecuados y Seg'!$D59</f>
        <v>0</v>
      </c>
      <c r="DP4">
        <f>'2. Ambientes Adecuados y Seg'!$D60</f>
        <v>0</v>
      </c>
      <c r="DQ4">
        <f>'2. Ambientes Adecuados y Seg'!$D61</f>
        <v>0</v>
      </c>
      <c r="DR4">
        <f>'2. Ambientes Adecuados y Seg'!$D62</f>
        <v>0</v>
      </c>
      <c r="DS4">
        <f>'2. Ambientes Adecuados y Seg'!$D63</f>
        <v>0</v>
      </c>
      <c r="DT4">
        <f>'2. Ambientes Adecuados y Seg'!$D64</f>
        <v>0</v>
      </c>
      <c r="DU4">
        <f>'2. Ambientes Adecuados y Seg'!$D65</f>
        <v>0</v>
      </c>
      <c r="DV4">
        <f>'2. Ambientes Adecuados y Seg'!$D66</f>
        <v>0</v>
      </c>
      <c r="DW4">
        <f>'2. Ambientes Adecuados y Seg'!$D67</f>
        <v>0</v>
      </c>
      <c r="DX4">
        <f>'2. Ambientes Adecuados y Seg'!$D68</f>
        <v>0</v>
      </c>
      <c r="DY4">
        <f>'2. Ambientes Adecuados y Seg'!$D69</f>
        <v>0</v>
      </c>
      <c r="DZ4">
        <f>'2. Ambientes Adecuados y Seg'!$D70</f>
        <v>0</v>
      </c>
      <c r="EA4">
        <f>'2. Ambientes Adecuados y Seg'!$D71</f>
        <v>0</v>
      </c>
      <c r="EB4">
        <f>'2. Ambientes Adecuados y Seg'!$D72</f>
        <v>0</v>
      </c>
      <c r="EC4">
        <f>'2. Ambientes Adecuados y Seg'!$D73</f>
        <v>0</v>
      </c>
      <c r="ED4">
        <f>'2. Ambientes Adecuados y Seg'!$D74</f>
        <v>0</v>
      </c>
      <c r="EE4">
        <f>'2. Ambientes Adecuados y Seg'!$D75</f>
        <v>0</v>
      </c>
      <c r="EF4">
        <f>'2. Ambientes Adecuados y Seg'!$D76</f>
        <v>0</v>
      </c>
      <c r="EG4">
        <f>'2. Ambientes Adecuados y Seg'!$D77</f>
        <v>0</v>
      </c>
      <c r="EH4">
        <f>'2. Ambientes Adecuados y Seg'!$D78</f>
        <v>0</v>
      </c>
      <c r="EI4">
        <f>'2. Ambientes Adecuados y Seg'!$D79</f>
        <v>0</v>
      </c>
      <c r="EJ4">
        <f>'2. Ambientes Adecuados y Seg'!$D80</f>
        <v>0</v>
      </c>
      <c r="EK4">
        <f>'2. Ambientes Adecuados y Seg'!$D81</f>
        <v>0</v>
      </c>
      <c r="EL4">
        <f>'2. Ambientes Adecuados y Seg'!$D82</f>
        <v>0</v>
      </c>
      <c r="EM4">
        <f>'2. Ambientes Adecuados y Seg'!$D83</f>
        <v>0</v>
      </c>
      <c r="EN4">
        <f>'2. Ambientes Adecuados y Seg'!$D84</f>
        <v>0</v>
      </c>
      <c r="EO4">
        <f>'2. Ambientes Adecuados y Seg'!$D85</f>
        <v>0</v>
      </c>
      <c r="EP4">
        <f>'2. Ambientes Adecuados y Seg'!$D86</f>
        <v>0</v>
      </c>
      <c r="EQ4">
        <f>'2. Ambientes Adecuados y Seg'!$D87</f>
        <v>0</v>
      </c>
      <c r="ER4">
        <f>'2. Ambientes Adecuados y Seg'!$D88</f>
        <v>0</v>
      </c>
      <c r="ES4">
        <f>'2. Ambientes Adecuados y Seg'!$D89</f>
        <v>0</v>
      </c>
      <c r="ET4">
        <f>'2. Ambientes Adecuados y Seg'!$D90</f>
        <v>0</v>
      </c>
      <c r="EU4">
        <f>'2. Ambientes Adecuados y Seg'!$D91</f>
        <v>0</v>
      </c>
      <c r="EV4">
        <f>'2. Ambientes Adecuados y Seg'!$D92</f>
        <v>0</v>
      </c>
      <c r="EW4">
        <f>'2. Ambientes Adecuados y Seg'!$D93</f>
        <v>0</v>
      </c>
      <c r="EX4">
        <f>'2. Ambientes Adecuados y Seg'!$D94</f>
        <v>0</v>
      </c>
      <c r="EY4">
        <f>'2. Ambientes Adecuados y Seg'!$D95</f>
        <v>0</v>
      </c>
      <c r="EZ4" t="str">
        <f>'2. Ambientes Adecuados y Seg'!$D96</f>
        <v>NO APLICA</v>
      </c>
      <c r="FA4">
        <f>'2. Ambientes Adecuados y Seg'!$D97</f>
        <v>0</v>
      </c>
      <c r="FB4">
        <f>'2. Ambientes Adecuados y Seg'!$D98</f>
        <v>0</v>
      </c>
      <c r="FC4">
        <f>'2. Ambientes Adecuados y Seg'!$D99</f>
        <v>0</v>
      </c>
      <c r="FD4">
        <f>'2. Ambientes Adecuados y Seg'!$D100</f>
        <v>0</v>
      </c>
      <c r="FE4">
        <f>'2. Ambientes Adecuados y Seg'!$D101</f>
        <v>0</v>
      </c>
      <c r="FF4">
        <f>'2. Ambientes Adecuados y Seg'!$D102</f>
        <v>0</v>
      </c>
      <c r="FG4">
        <f>'2. Ambientes Adecuados y Seg'!$D103</f>
        <v>0</v>
      </c>
      <c r="FH4" t="str">
        <f>'3. Alimentacion y Nutrición'!$D3</f>
        <v>NO APLICA</v>
      </c>
      <c r="FI4">
        <f>'3. Alimentacion y Nutrición'!$D4</f>
        <v>0</v>
      </c>
      <c r="FJ4">
        <f>'3. Alimentacion y Nutrición'!$D5</f>
        <v>0</v>
      </c>
      <c r="FK4">
        <f>'3. Alimentacion y Nutrición'!$D6</f>
        <v>0</v>
      </c>
      <c r="FL4">
        <f>'3. Alimentacion y Nutrición'!$D7</f>
        <v>0</v>
      </c>
      <c r="FM4">
        <f>'3. Alimentacion y Nutrición'!$D8</f>
        <v>0</v>
      </c>
      <c r="FN4">
        <f>'3. Alimentacion y Nutrición'!$D9</f>
        <v>0</v>
      </c>
      <c r="FO4">
        <f>'3. Alimentacion y Nutrición'!$D10</f>
        <v>0</v>
      </c>
      <c r="FP4">
        <f>'3. Alimentacion y Nutrición'!$D11</f>
        <v>0</v>
      </c>
      <c r="FQ4" t="str">
        <f>'3. Alimentacion y Nutrición'!$D12</f>
        <v>NO APLICA</v>
      </c>
      <c r="FR4">
        <f>'3. Alimentacion y Nutrición'!$D13</f>
        <v>0</v>
      </c>
      <c r="FS4">
        <f>'3. Alimentacion y Nutrición'!$D14</f>
        <v>0</v>
      </c>
      <c r="FT4">
        <f>'3. Alimentacion y Nutrición'!$D15</f>
        <v>0</v>
      </c>
      <c r="FU4">
        <f>'3. Alimentacion y Nutrición'!$D16</f>
        <v>0</v>
      </c>
      <c r="FV4">
        <f>'3. Alimentacion y Nutrición'!$D17</f>
        <v>0</v>
      </c>
      <c r="FW4">
        <f>'3. Alimentacion y Nutrición'!$D18</f>
        <v>0</v>
      </c>
      <c r="FX4" t="str">
        <f>'3. Alimentacion y Nutrición'!$D19</f>
        <v>NO APLICA</v>
      </c>
      <c r="FY4">
        <f>'3. Alimentacion y Nutrición'!$D20</f>
        <v>0</v>
      </c>
      <c r="FZ4">
        <f>'3. Alimentacion y Nutrición'!$D21</f>
        <v>0</v>
      </c>
      <c r="GA4">
        <f>'3. Alimentacion y Nutrición'!$D22</f>
        <v>0</v>
      </c>
      <c r="GB4" t="str">
        <f>'3. Alimentacion y Nutrición'!$D23</f>
        <v>NO APLICA</v>
      </c>
      <c r="GC4">
        <f>'3. Alimentacion y Nutrición'!$D24</f>
        <v>0</v>
      </c>
      <c r="GD4">
        <f>'3. Alimentacion y Nutrición'!$D25</f>
        <v>0</v>
      </c>
      <c r="GE4">
        <f>'3. Alimentacion y Nutrición'!$D26</f>
        <v>0</v>
      </c>
      <c r="GF4" t="str">
        <f>'3. Alimentacion y Nutrición'!$D27</f>
        <v>NO APLICA</v>
      </c>
      <c r="GG4">
        <f>'3. Alimentacion y Nutrición'!$D28</f>
        <v>0</v>
      </c>
      <c r="GH4">
        <f>'3. Alimentacion y Nutrición'!$D29</f>
        <v>0</v>
      </c>
      <c r="GI4">
        <f>'3. Alimentacion y Nutrición'!$D30</f>
        <v>0</v>
      </c>
      <c r="GJ4" t="str">
        <f>'3. Alimentacion y Nutrición'!$D31</f>
        <v>NO APLICA</v>
      </c>
      <c r="GK4">
        <f>'3. Alimentacion y Nutrición'!$D32</f>
        <v>0</v>
      </c>
      <c r="GL4" t="str">
        <f>'3. Alimentacion y Nutrición'!$D33</f>
        <v>NO APLICA</v>
      </c>
      <c r="GM4">
        <f>'3. Alimentacion y Nutrición'!$D34</f>
        <v>0</v>
      </c>
      <c r="GN4">
        <f>'3. Alimentacion y Nutrición'!$D35</f>
        <v>0</v>
      </c>
      <c r="GO4">
        <f>'3. Alimentacion y Nutrición'!$D36</f>
        <v>0</v>
      </c>
      <c r="GP4">
        <f>'3. Alimentacion y Nutrición'!$D37</f>
        <v>0</v>
      </c>
      <c r="GQ4">
        <f>'3. Alimentacion y Nutrición'!$D38</f>
        <v>0</v>
      </c>
      <c r="GR4" t="str">
        <f>'3. Alimentacion y Nutrición'!$D39</f>
        <v>NO APLICA</v>
      </c>
      <c r="GS4">
        <f>'3. Alimentacion y Nutrición'!$D40</f>
        <v>0</v>
      </c>
      <c r="GT4">
        <f>'3. Alimentacion y Nutrición'!$D41</f>
        <v>0</v>
      </c>
      <c r="GU4">
        <f>'3. Alimentacion y Nutrición'!$D42</f>
        <v>0</v>
      </c>
      <c r="GV4">
        <f>'3. Alimentacion y Nutrición'!$D43</f>
        <v>0</v>
      </c>
      <c r="GW4">
        <f>'3. Alimentacion y Nutrición'!$D44</f>
        <v>0</v>
      </c>
      <c r="GX4">
        <f>'3. Alimentacion y Nutrición'!$D45</f>
        <v>0</v>
      </c>
      <c r="GY4">
        <f>'3. Alimentacion y Nutrición'!$D46</f>
        <v>0</v>
      </c>
      <c r="GZ4">
        <f>'3. Alimentacion y Nutrición'!$D47</f>
        <v>0</v>
      </c>
      <c r="HA4" t="str">
        <f>'3. Alimentacion y Nutrición'!$D48</f>
        <v>NO APLICA</v>
      </c>
      <c r="HB4">
        <f>'3. Alimentacion y Nutrición'!$D49</f>
        <v>0</v>
      </c>
      <c r="HC4">
        <f>'3. Alimentacion y Nutrición'!$D50</f>
        <v>0</v>
      </c>
      <c r="HD4">
        <f>'3. Alimentacion y Nutrición'!$D51</f>
        <v>0</v>
      </c>
      <c r="HE4">
        <f>'3. Alimentacion y Nutrición'!$D52</f>
        <v>0</v>
      </c>
      <c r="HF4">
        <f>'3. Alimentacion y Nutrición'!$D53</f>
        <v>0</v>
      </c>
      <c r="HG4">
        <f>'3. Alimentacion y Nutrición'!$D54</f>
        <v>0</v>
      </c>
      <c r="HH4" t="str">
        <f>'3. Alimentacion y Nutrición'!$D55</f>
        <v>NO APLICA</v>
      </c>
      <c r="HI4">
        <f>'3. Alimentacion y Nutrición'!$D56</f>
        <v>0</v>
      </c>
      <c r="HJ4">
        <f>'3. Alimentacion y Nutrición'!$D57</f>
        <v>0</v>
      </c>
      <c r="HK4" t="str">
        <f>'3. Alimentacion y Nutrición'!$D58</f>
        <v>NO APLICA</v>
      </c>
      <c r="HL4">
        <f>'3. Alimentacion y Nutrición'!$D59</f>
        <v>0</v>
      </c>
      <c r="HM4" t="str">
        <f>'3. Alimentacion y Nutrición'!$D60</f>
        <v>NO APLICA</v>
      </c>
      <c r="HN4">
        <f>'3. Alimentacion y Nutrición'!$D61</f>
        <v>0</v>
      </c>
      <c r="HO4">
        <f>'3. Alimentacion y Nutrición'!$D62</f>
        <v>0</v>
      </c>
      <c r="HP4">
        <f>'3. Alimentacion y Nutrición'!$D63</f>
        <v>0</v>
      </c>
      <c r="HQ4" t="str">
        <f>'3. Alimentacion y Nutrición'!$D64</f>
        <v>NO APLICA</v>
      </c>
      <c r="HR4">
        <f>'3. Alimentacion y Nutrición'!$D65</f>
        <v>0</v>
      </c>
      <c r="HS4">
        <f>'3. Alimentacion y Nutrición'!$D66</f>
        <v>0</v>
      </c>
      <c r="HT4">
        <f>'3. Alimentacion y Nutrición'!$D67</f>
        <v>0</v>
      </c>
      <c r="HU4">
        <f>'3. Alimentacion y Nutrición'!$D68</f>
        <v>0</v>
      </c>
      <c r="HV4">
        <f>'3. Alimentacion y Nutrición'!$D69</f>
        <v>0</v>
      </c>
      <c r="HW4">
        <f>'3. Alimentacion y Nutrición'!$D70</f>
        <v>0</v>
      </c>
      <c r="HX4" t="str">
        <f>'4. Mod. Atención CAE convcional'!$D3</f>
        <v>NO APLICA</v>
      </c>
      <c r="HY4">
        <f>'4. Mod. Atención CAE convcional'!$D4</f>
        <v>0</v>
      </c>
      <c r="HZ4">
        <f>'4. Mod. Atención CAE convcional'!$D5</f>
        <v>0</v>
      </c>
      <c r="IA4">
        <f>'4. Mod. Atención CAE convcional'!$D6</f>
        <v>0</v>
      </c>
      <c r="IB4" t="str">
        <f>'4. Mod. Atención CAE convcional'!$D7</f>
        <v>NO APLICA</v>
      </c>
      <c r="IC4" t="str">
        <f>'4. Mod. Atención CAE convcional'!$D8</f>
        <v>NO APLICA</v>
      </c>
      <c r="ID4">
        <f>'4. Mod. Atención CAE convcional'!$D9</f>
        <v>0</v>
      </c>
      <c r="IE4">
        <f>'4. Mod. Atención CAE convcional'!$D10</f>
        <v>0</v>
      </c>
      <c r="IF4">
        <f>'4. Mod. Atención CAE convcional'!$D11</f>
        <v>0</v>
      </c>
      <c r="IG4">
        <f>'4. Mod. Atención CAE convcional'!$D12</f>
        <v>0</v>
      </c>
      <c r="IH4">
        <f>'4. Mod. Atención CAE convcional'!$D13</f>
        <v>0</v>
      </c>
      <c r="II4">
        <f>'4. Mod. Atención CAE convcional'!$D14</f>
        <v>0</v>
      </c>
      <c r="IJ4">
        <f>'4. Mod. Atención CAE convcional'!$D15</f>
        <v>0</v>
      </c>
      <c r="IK4">
        <f>'4. Mod. Atención CAE convcional'!$D16</f>
        <v>0</v>
      </c>
      <c r="IL4">
        <f>'4. Mod. Atención CAE convcional'!$D17</f>
        <v>0</v>
      </c>
      <c r="IM4">
        <f>'4. Mod. Atención CAE convcional'!$D18</f>
        <v>0</v>
      </c>
      <c r="IN4">
        <f>'4. Mod. Atención CAE convcional'!$D19</f>
        <v>0</v>
      </c>
      <c r="IO4">
        <f>'4. Mod. Atención CAE convcional'!$D20</f>
        <v>0</v>
      </c>
      <c r="IP4">
        <f>'4. Mod. Atención CAE convcional'!$D21</f>
        <v>0</v>
      </c>
      <c r="IQ4">
        <f>'4. Mod. Atención CAE convcional'!$D22</f>
        <v>0</v>
      </c>
      <c r="IR4">
        <f>'4. Mod. Atención CAE convcional'!$D23</f>
        <v>0</v>
      </c>
      <c r="IS4" t="str">
        <f>'4. Mod. Atención CAE convcional'!$D24</f>
        <v>NO APLICA</v>
      </c>
      <c r="IT4">
        <f>'4. Mod. Atención CAE convcional'!$D25</f>
        <v>0</v>
      </c>
      <c r="IU4">
        <f>'4. Mod. Atención CAE convcional'!$D26</f>
        <v>0</v>
      </c>
      <c r="IV4">
        <f>'4. Mod. Atención CAE convcional'!$D27</f>
        <v>0</v>
      </c>
      <c r="IW4">
        <f>'4. Mod. Atención CAE convcional'!$D28</f>
        <v>0</v>
      </c>
      <c r="IX4" t="str">
        <f>'4. Mod. Atención CAE convcional'!$D29</f>
        <v>NO APLICA</v>
      </c>
      <c r="IY4">
        <f>'4. Mod. Atención CAE convcional'!$D30</f>
        <v>0</v>
      </c>
      <c r="IZ4">
        <f>'4. Mod. Atención CAE convcional'!$D31</f>
        <v>0</v>
      </c>
      <c r="JA4" t="str">
        <f>'4. Mod. Atención CAE convcional'!$D32</f>
        <v>NO APLICA</v>
      </c>
      <c r="JB4">
        <f>'4. Mod. Atención CAE convcional'!$D33</f>
        <v>0</v>
      </c>
      <c r="JC4">
        <f>'4. Mod. Atención CAE convcional'!$D34</f>
        <v>0</v>
      </c>
      <c r="JD4" t="str">
        <f>'4.A. Mod. Atención CAE Abierto'!$D3</f>
        <v>NO APLICA</v>
      </c>
      <c r="JE4">
        <f>'4.A. Mod. Atención CAE Abierto'!$D4</f>
        <v>0</v>
      </c>
      <c r="JF4">
        <f>'4.A. Mod. Atención CAE Abierto'!$D5</f>
        <v>0</v>
      </c>
      <c r="JG4">
        <f>'4.A. Mod. Atención CAE Abierto'!$D6</f>
        <v>0</v>
      </c>
      <c r="JH4" t="str">
        <f>'4.A. Mod. Atención CAE Abierto'!$D7</f>
        <v>NO APLICA</v>
      </c>
      <c r="JI4" t="str">
        <f>'4.A. Mod. Atención CAE Abierto'!$D8</f>
        <v>NO APLICA</v>
      </c>
      <c r="JJ4">
        <f>'4.A. Mod. Atención CAE Abierto'!$D9</f>
        <v>0</v>
      </c>
      <c r="JK4">
        <f>'4.A. Mod. Atención CAE Abierto'!$D10</f>
        <v>0</v>
      </c>
      <c r="JL4">
        <f>'4.A. Mod. Atención CAE Abierto'!$D11</f>
        <v>0</v>
      </c>
      <c r="JM4">
        <f>'4.A. Mod. Atención CAE Abierto'!$D12</f>
        <v>0</v>
      </c>
      <c r="JN4">
        <f>'4.A. Mod. Atención CAE Abierto'!$D13</f>
        <v>0</v>
      </c>
      <c r="JO4">
        <f>'4.A. Mod. Atención CAE Abierto'!$D14</f>
        <v>0</v>
      </c>
      <c r="JP4">
        <f>'4.A. Mod. Atención CAE Abierto'!$D15</f>
        <v>0</v>
      </c>
      <c r="JQ4">
        <f>'4.A. Mod. Atención CAE Abierto'!$D16</f>
        <v>0</v>
      </c>
      <c r="JR4">
        <f>'4.A. Mod. Atención CAE Abierto'!$D17</f>
        <v>0</v>
      </c>
      <c r="JS4">
        <f>'4.A. Mod. Atención CAE Abierto'!$D18</f>
        <v>0</v>
      </c>
      <c r="JT4">
        <f>'4.A. Mod. Atención CAE Abierto'!$D19</f>
        <v>0</v>
      </c>
      <c r="JU4">
        <f>'4.A. Mod. Atención CAE Abierto'!$D20</f>
        <v>0</v>
      </c>
      <c r="JV4">
        <f>'4.A. Mod. Atención CAE Abierto'!$D21</f>
        <v>0</v>
      </c>
      <c r="JW4">
        <f>'4.A. Mod. Atención CAE Abierto'!$D22</f>
        <v>0</v>
      </c>
      <c r="JX4">
        <f>'4.A. Mod. Atención CAE Abierto'!$D23</f>
        <v>0</v>
      </c>
      <c r="JY4">
        <f>'4.A. Mod. Atención CAE Abierto'!$D24</f>
        <v>0</v>
      </c>
      <c r="JZ4">
        <f>'4.A. Mod. Atención CAE Abierto'!$D25</f>
        <v>0</v>
      </c>
      <c r="KA4">
        <f>'4.A. Mod. Atención CAE Abierto'!$D26</f>
        <v>0</v>
      </c>
      <c r="KB4">
        <f>'4.A. Mod. Atención CAE Abierto'!$D27</f>
        <v>0</v>
      </c>
      <c r="KC4">
        <f>'4.A. Mod. Atención CAE Abierto'!$D28</f>
        <v>0</v>
      </c>
      <c r="KD4" t="str">
        <f>'4.A. Mod. Atención CAE Abierto'!$D29</f>
        <v>NO APLICA</v>
      </c>
      <c r="KE4">
        <f>'4.A. Mod. Atención CAE Abierto'!$D30</f>
        <v>0</v>
      </c>
      <c r="KF4">
        <f>'4.A. Mod. Atención CAE Abierto'!$D31</f>
        <v>0</v>
      </c>
      <c r="KG4">
        <f>'4.A. Mod. Atención CAE Abierto'!$D32</f>
        <v>0</v>
      </c>
      <c r="KH4">
        <f>'4.A. Mod. Atención CAE Abierto'!$D33</f>
        <v>0</v>
      </c>
      <c r="KI4" t="str">
        <f>'4.A. Mod. Atención CAE Abierto'!$D34</f>
        <v>NO APLICA</v>
      </c>
      <c r="KJ4">
        <f>'4.A. Mod. Atención CAE Abierto'!$D35</f>
        <v>0</v>
      </c>
      <c r="KK4">
        <f>'4.A. Mod. Atención CAE Abierto'!$D36</f>
        <v>0</v>
      </c>
      <c r="KL4" t="str">
        <f>'4.A. Mod. Atención CAE Abierto'!$D37</f>
        <v>NO APLICA</v>
      </c>
      <c r="KM4">
        <f>'4.A. Mod. Atención CAE Abierto'!$D38</f>
        <v>0</v>
      </c>
      <c r="KN4">
        <f>'4.A. Mod. Atención CAE Abierto'!$D39</f>
        <v>0</v>
      </c>
      <c r="KO4" t="str">
        <f>'4.B. Estrategia CAE Pre-egreso'!$D3</f>
        <v>NO APLICA</v>
      </c>
      <c r="KP4">
        <f>'4.B. Estrategia CAE Pre-egreso'!$D4</f>
        <v>0</v>
      </c>
      <c r="KQ4">
        <f>'4.B. Estrategia CAE Pre-egreso'!$D5</f>
        <v>0</v>
      </c>
      <c r="KR4">
        <f>'4.B. Estrategia CAE Pre-egreso'!$D6</f>
        <v>0</v>
      </c>
      <c r="KS4" t="str">
        <f>'4.B. Estrategia CAE Pre-egreso'!$D7</f>
        <v>NO APLICA</v>
      </c>
      <c r="KT4">
        <f>'4.B. Estrategia CAE Pre-egreso'!$D8</f>
        <v>0</v>
      </c>
      <c r="KU4">
        <f>'4.B. Estrategia CAE Pre-egreso'!$D9</f>
        <v>0</v>
      </c>
      <c r="KV4">
        <f>'4.B. Estrategia CAE Pre-egreso'!$D10</f>
        <v>0</v>
      </c>
      <c r="KW4" t="str">
        <f>'4.B. Estrategia CAE Pre-egreso'!$D11</f>
        <v>NO APLICA</v>
      </c>
      <c r="KX4">
        <f>'4.B. Estrategia CAE Pre-egreso'!$D12</f>
        <v>0</v>
      </c>
      <c r="KY4">
        <f>'4.B. Estrategia CAE Pre-egreso'!$D13</f>
        <v>0</v>
      </c>
      <c r="KZ4">
        <f>'4.B. Estrategia CAE Pre-egreso'!$D14</f>
        <v>0</v>
      </c>
      <c r="LA4">
        <f>'4.B. Estrategia CAE Pre-egreso'!$D15</f>
        <v>0</v>
      </c>
      <c r="LB4">
        <f>'4.B. Estrategia CAE Pre-egreso'!$D16</f>
        <v>0</v>
      </c>
      <c r="LC4" t="str">
        <f>'4.B. Estrategia CAE Pre-egreso'!$D17</f>
        <v>NO APLICA</v>
      </c>
      <c r="LD4">
        <f>'4.B. Estrategia CAE Pre-egreso'!$D18</f>
        <v>0</v>
      </c>
      <c r="LE4">
        <f>'4.B. Estrategia CAE Pre-egreso'!$D19</f>
        <v>0</v>
      </c>
      <c r="LF4">
        <f>'4.B. Estrategia CAE Pre-egreso'!$D20</f>
        <v>0</v>
      </c>
      <c r="LG4">
        <f>'4.B. Estrategia CAE Pre-egreso'!$D21</f>
        <v>0</v>
      </c>
      <c r="LH4" t="str">
        <f>'4.B. Estrategia CAE Pre-egreso'!$D22</f>
        <v>NO APLICA</v>
      </c>
      <c r="LI4">
        <f>'4.B. Estrategia CAE Pre-egreso'!$D23</f>
        <v>0</v>
      </c>
      <c r="LJ4">
        <f>'4.B. Estrategia CAE Pre-egreso'!$D24</f>
        <v>0</v>
      </c>
      <c r="LK4">
        <f>'4.B. Estrategia CAE Pre-egreso'!$D25</f>
        <v>0</v>
      </c>
      <c r="LL4">
        <f>'4.B. Estrategia CAE Pre-egreso'!$D26</f>
        <v>0</v>
      </c>
      <c r="LM4" t="str">
        <f>'4.B. Estrategia CAE Pre-egreso'!$D27</f>
        <v>NO APLICA</v>
      </c>
      <c r="LN4">
        <f>'4.B. Estrategia CAE Pre-egreso'!$D28</f>
        <v>0</v>
      </c>
      <c r="LO4">
        <f>'4.B. Estrategia CAE Pre-egreso'!$D29</f>
        <v>0</v>
      </c>
      <c r="LP4">
        <f>'4.B. Estrategia CAE Pre-egreso'!$D30</f>
        <v>0</v>
      </c>
      <c r="LQ4">
        <f>'4.B. Estrategia CAE Pre-egreso'!$D31</f>
        <v>0</v>
      </c>
      <c r="LR4" t="str">
        <f>'4.B. Estrategia CAE Pre-egreso'!$D32</f>
        <v>NO APLICA</v>
      </c>
      <c r="LS4">
        <f>'4.B. Estrategia CAE Pre-egreso'!$D33</f>
        <v>0</v>
      </c>
      <c r="LT4">
        <f>'4.B. Estrategia CAE Pre-egreso'!$D34</f>
        <v>0</v>
      </c>
      <c r="LU4" t="str">
        <f>'4.B. Estrategia CAE Pre-egreso'!$D35</f>
        <v>NO APLICA</v>
      </c>
      <c r="LV4">
        <f>'4.B. Estrategia CAE Pre-egreso'!$D36</f>
        <v>0</v>
      </c>
      <c r="LW4">
        <f>'4.B. Estrategia CAE Pre-egreso'!$D37</f>
        <v>0</v>
      </c>
      <c r="LX4" t="str">
        <f>'5. Situaciones especiales'!$D3</f>
        <v>NO APLICA</v>
      </c>
      <c r="LY4">
        <f>'5. Situaciones especiales'!$D4</f>
        <v>0</v>
      </c>
      <c r="LZ4">
        <f>'5. Situaciones especiales'!$D5</f>
        <v>0</v>
      </c>
      <c r="MA4">
        <f>'5. Situaciones especiales'!$D6</f>
        <v>0</v>
      </c>
      <c r="MB4">
        <f>'5. Situaciones especiales'!$D7</f>
        <v>0</v>
      </c>
      <c r="MC4" t="str">
        <f>'5. Situaciones especiales'!$D8</f>
        <v>NO APLICA</v>
      </c>
      <c r="MD4">
        <f>'5. Situaciones especiales'!$D9</f>
        <v>0</v>
      </c>
      <c r="ME4">
        <f>'5. Situaciones especiales'!$D10</f>
        <v>0</v>
      </c>
      <c r="MF4">
        <f>'5. Situaciones especiales'!$D11</f>
        <v>0</v>
      </c>
      <c r="MG4">
        <f>'5. Situaciones especiales'!$D12</f>
        <v>0</v>
      </c>
      <c r="MH4">
        <f>'5. Situaciones especiales'!$D13</f>
        <v>0</v>
      </c>
      <c r="MI4">
        <f>'5. Situaciones especiales'!$D14</f>
        <v>0</v>
      </c>
      <c r="MJ4">
        <f>'5. Situaciones especiales'!$D15</f>
        <v>0</v>
      </c>
      <c r="MK4">
        <f>'5. Situaciones especiales'!$D16</f>
        <v>0</v>
      </c>
      <c r="ML4" t="str">
        <f>'5. Situaciones especiales'!$D17</f>
        <v>NO APLICA</v>
      </c>
      <c r="MM4">
        <f>'5. Situaciones especiales'!$D18</f>
        <v>0</v>
      </c>
      <c r="MN4">
        <f>'5. Situaciones especiales'!$D19</f>
        <v>0</v>
      </c>
      <c r="MO4">
        <f>'5. Situaciones especiales'!$D20</f>
        <v>0</v>
      </c>
      <c r="MP4">
        <f>'5. Situaciones especiales'!$D21</f>
        <v>0</v>
      </c>
      <c r="MQ4">
        <f>'5. Situaciones especiales'!$D22</f>
        <v>0</v>
      </c>
      <c r="MR4">
        <f>'5. Situaciones especiales'!$D23</f>
        <v>0</v>
      </c>
      <c r="MS4" t="str">
        <f>'5. Situaciones especiales'!$D24</f>
        <v>NO APLICA</v>
      </c>
      <c r="MT4">
        <f>'5. Situaciones especiales'!$D25</f>
        <v>0</v>
      </c>
      <c r="MU4">
        <f>'5. Situaciones especiales'!$D26</f>
        <v>0</v>
      </c>
      <c r="MV4">
        <f>'5. Situaciones especiales'!$D27</f>
        <v>0</v>
      </c>
      <c r="MW4">
        <f>'5. Situaciones especiales'!$D28</f>
        <v>0</v>
      </c>
      <c r="MX4">
        <f>'5. Situaciones especiales'!$D29</f>
        <v>0</v>
      </c>
      <c r="MY4" t="str">
        <f>'5. Situaciones especiales'!$D30</f>
        <v>NO APLICA</v>
      </c>
      <c r="MZ4">
        <f>'5. Situaciones especiales'!$D31</f>
        <v>0</v>
      </c>
      <c r="NA4">
        <f>'5. Situaciones especiales'!$D32</f>
        <v>0</v>
      </c>
      <c r="NB4">
        <f>'5. Situaciones especiales'!$D33</f>
        <v>0</v>
      </c>
      <c r="NC4">
        <f>'5. Situaciones especiales'!$D34</f>
        <v>0</v>
      </c>
      <c r="ND4">
        <f>'5. Situaciones especiales'!$D35</f>
        <v>0</v>
      </c>
      <c r="NE4" t="str">
        <f>'5. Situaciones especiales'!$D36</f>
        <v>NO APLICA</v>
      </c>
      <c r="NF4">
        <f>'5. Situaciones especiales'!$D37</f>
        <v>0</v>
      </c>
      <c r="NG4">
        <f>'5. Situaciones especiales'!$D38</f>
        <v>0</v>
      </c>
      <c r="NH4">
        <f>'5. Situaciones especiales'!$D39</f>
        <v>0</v>
      </c>
      <c r="NI4">
        <f>'5. Situaciones especiales'!$D40</f>
        <v>0</v>
      </c>
      <c r="NJ4">
        <f>'5. Situaciones especiales'!$D41</f>
        <v>0</v>
      </c>
      <c r="NK4" t="str">
        <f>'5. Situaciones especiales'!$D42</f>
        <v>NO APLICA</v>
      </c>
      <c r="NL4">
        <f>'5. Situaciones especiales'!$D43</f>
        <v>0</v>
      </c>
      <c r="NM4">
        <f>'5. Situaciones especiales'!$D44</f>
        <v>0</v>
      </c>
      <c r="NN4">
        <f>'5. Situaciones especiales'!$D45</f>
        <v>0</v>
      </c>
      <c r="NO4" t="str">
        <f>'5. Situaciones especiales'!$D46</f>
        <v>NO APLICA</v>
      </c>
      <c r="NP4" t="str">
        <f>'5. Situaciones especiales'!$D47</f>
        <v>NO APLICA</v>
      </c>
      <c r="NQ4">
        <f>'5. Situaciones especiales'!$D48</f>
        <v>0</v>
      </c>
      <c r="NR4">
        <f>'5. Situaciones especiales'!$D49</f>
        <v>0</v>
      </c>
      <c r="NS4">
        <f>'5. Situaciones especiales'!$D50</f>
        <v>0</v>
      </c>
      <c r="NT4">
        <f>'5. Situaciones especiales'!$D51</f>
        <v>0</v>
      </c>
      <c r="NU4">
        <f>'5. Situaciones especiales'!$D52</f>
        <v>0</v>
      </c>
      <c r="NV4">
        <f>'5. Situaciones especiales'!$D53</f>
        <v>0</v>
      </c>
      <c r="NW4">
        <f>'5. Situaciones especiales'!$D54</f>
        <v>0</v>
      </c>
      <c r="NX4">
        <f>'5. Situaciones especiales'!$D55</f>
        <v>0</v>
      </c>
      <c r="NY4">
        <f>'5. Situaciones especiales'!$D56</f>
        <v>0</v>
      </c>
      <c r="NZ4">
        <f>'5. Situaciones especiales'!$D57</f>
        <v>0</v>
      </c>
      <c r="OA4">
        <f>'5. Situaciones especiales'!$D58</f>
        <v>0</v>
      </c>
      <c r="OB4">
        <f>'5. Situaciones especiales'!$D59</f>
        <v>0</v>
      </c>
      <c r="OC4">
        <f>'5. Situaciones especiales'!$D60</f>
        <v>0</v>
      </c>
      <c r="OD4">
        <f>'5. Situaciones especiales'!$D61</f>
        <v>0</v>
      </c>
      <c r="OE4">
        <f>'5. Situaciones especiales'!$D62</f>
        <v>0</v>
      </c>
      <c r="OF4" t="str">
        <f>'5. Situaciones especiales'!$D63</f>
        <v>NO APLICA</v>
      </c>
      <c r="OG4">
        <f>'5. Situaciones especiales'!$D64</f>
        <v>0</v>
      </c>
      <c r="OH4">
        <f>'5. Situaciones especiales'!$D65</f>
        <v>0</v>
      </c>
      <c r="OI4">
        <f>'5. Situaciones especiales'!$D66</f>
        <v>0</v>
      </c>
      <c r="OJ4">
        <f>'5. Situaciones especiales'!$D67</f>
        <v>0</v>
      </c>
      <c r="OK4">
        <f>'5. Situaciones especiales'!$D68</f>
        <v>0</v>
      </c>
      <c r="OL4" t="str">
        <f>'5. Situaciones especiales'!$D69</f>
        <v>NO APLICA</v>
      </c>
      <c r="OM4">
        <f>'5. Situaciones especiales'!$D70</f>
        <v>0</v>
      </c>
      <c r="ON4">
        <f>'5. Situaciones especiales'!$D71</f>
        <v>0</v>
      </c>
      <c r="OO4" t="str">
        <f>'5. Situaciones especiales'!$D72</f>
        <v>NO APLICA</v>
      </c>
      <c r="OP4">
        <f>'5. Situaciones especiales'!$D73</f>
        <v>0</v>
      </c>
      <c r="OQ4">
        <f>'5. Situaciones especiales'!$D74</f>
        <v>0</v>
      </c>
      <c r="OR4" t="str">
        <f>'5. Situaciones especiales'!$D75</f>
        <v>NO APLICA</v>
      </c>
      <c r="OS4">
        <f>'5. Situaciones especiales'!$D76</f>
        <v>0</v>
      </c>
      <c r="OT4" t="str">
        <f>'6. Código Ético'!$D3</f>
        <v>NO APLICA</v>
      </c>
      <c r="OU4" t="str">
        <f>'6. Código Ético'!$D4</f>
        <v>NO APLICA</v>
      </c>
      <c r="OV4" t="str">
        <f>'6. Código Ético'!$D5</f>
        <v>NO APLICA</v>
      </c>
      <c r="OW4">
        <f>'6. Código Ético'!$D6</f>
        <v>0</v>
      </c>
      <c r="OX4">
        <f>'6. Código Ético'!$D7</f>
        <v>0</v>
      </c>
      <c r="OY4">
        <f>'6. Código Ético'!$D8</f>
        <v>0</v>
      </c>
      <c r="OZ4">
        <f>'6. Código Ético'!$D9</f>
        <v>0</v>
      </c>
      <c r="PA4">
        <f>'6. Código Ético'!$D10</f>
        <v>0</v>
      </c>
      <c r="PB4">
        <f>'6. Código Ético'!$D11</f>
        <v>0</v>
      </c>
      <c r="PC4">
        <f>'6. Código Ético'!$D12</f>
        <v>0</v>
      </c>
      <c r="PD4">
        <f>'6. Código Ético'!$D13</f>
        <v>0</v>
      </c>
      <c r="PE4">
        <f>'6. Código Ético'!$D14</f>
        <v>0</v>
      </c>
      <c r="PF4">
        <f>'6. Código Ético'!$D15</f>
        <v>0</v>
      </c>
      <c r="PG4">
        <f>'6. Código Ético'!$D16</f>
        <v>0</v>
      </c>
      <c r="PH4">
        <f>'6. Código Ético'!$D17</f>
        <v>0</v>
      </c>
      <c r="PI4">
        <f>'6. Código Ético'!$D18</f>
        <v>0</v>
      </c>
      <c r="PJ4">
        <f>'6. Código Ético'!$D19</f>
        <v>0</v>
      </c>
      <c r="PK4">
        <f>'6. Código Ético'!$D20</f>
        <v>0</v>
      </c>
      <c r="PL4">
        <f>'6. Código Ético'!$D21</f>
        <v>0</v>
      </c>
      <c r="PM4">
        <f>'6. Código Ético'!$D22</f>
        <v>0</v>
      </c>
      <c r="PN4">
        <f>'6. Código Ético'!$D23</f>
        <v>0</v>
      </c>
      <c r="PO4">
        <f>'6. Código Ético'!$D24</f>
        <v>0</v>
      </c>
      <c r="PP4">
        <f>'6. Código Ético'!$D25</f>
        <v>0</v>
      </c>
      <c r="PQ4">
        <f>'6. Código Ético'!$D26</f>
        <v>0</v>
      </c>
      <c r="PR4">
        <f>'6. Código Ético'!$D27</f>
        <v>0</v>
      </c>
      <c r="PS4">
        <f>'6. Código Ético'!$D28</f>
        <v>0</v>
      </c>
      <c r="PT4">
        <f>'6. Código Ético'!$D29</f>
        <v>0</v>
      </c>
      <c r="PU4">
        <f>'6. Código Ético'!$D30</f>
        <v>0</v>
      </c>
      <c r="PV4">
        <f>'6. Código Ético'!$D31</f>
        <v>0</v>
      </c>
      <c r="PW4">
        <f>'6. Código Ético'!$D32</f>
        <v>0</v>
      </c>
      <c r="PX4" t="str">
        <f>'7. Talento Humano'!$D3</f>
        <v>NO APLICA</v>
      </c>
      <c r="PY4">
        <f>'7. Talento Humano'!$D4</f>
        <v>0</v>
      </c>
      <c r="PZ4" t="str">
        <f>'7. Talento Humano'!$D5</f>
        <v>NO APLICA</v>
      </c>
      <c r="QA4">
        <f>'7. Talento Humano'!$D6</f>
        <v>0</v>
      </c>
      <c r="QB4">
        <f>'7. Talento Humano'!$D7</f>
        <v>0</v>
      </c>
      <c r="QC4">
        <f>'7. Talento Humano'!$D8</f>
        <v>0</v>
      </c>
      <c r="QD4" t="str">
        <f>'7. Talento Humano'!$D9</f>
        <v>NO APLICA</v>
      </c>
      <c r="QE4">
        <f>'7. Talento Humano'!$D10</f>
        <v>0</v>
      </c>
      <c r="QF4">
        <f>'7. Talento Humano'!$D11</f>
        <v>0</v>
      </c>
      <c r="QG4">
        <f>'7. Talento Humano'!$D12</f>
        <v>0</v>
      </c>
      <c r="QH4">
        <f>'7. Talento Humano'!$D13</f>
        <v>0</v>
      </c>
      <c r="QI4" t="str">
        <f>'7. Talento Humano'!$D14</f>
        <v>NO APLICA</v>
      </c>
      <c r="QJ4">
        <f>'7. Talento Humano'!$D15</f>
        <v>0</v>
      </c>
      <c r="QK4">
        <f>'7. Talento Humano'!$D16</f>
        <v>0</v>
      </c>
      <c r="QL4" t="str">
        <f>'7. Talento Humano'!$D17</f>
        <v>NO APLICA</v>
      </c>
      <c r="QM4">
        <f>'7. Talento Humano'!$D18</f>
        <v>0</v>
      </c>
      <c r="QN4">
        <f>'7. Talento Humano'!$D19</f>
        <v>0</v>
      </c>
      <c r="QO4">
        <f>'7. Talento Humano'!$D20</f>
        <v>0</v>
      </c>
      <c r="QP4" t="str">
        <f>'8. Financiero'!$D3</f>
        <v>NO APLICA</v>
      </c>
      <c r="QQ4">
        <f>'8. Financiero'!$D4</f>
        <v>0</v>
      </c>
      <c r="QR4">
        <f>'8. Financiero'!$D5</f>
        <v>0</v>
      </c>
      <c r="QS4">
        <f>'8. Financiero'!$D6</f>
        <v>0</v>
      </c>
      <c r="QT4">
        <f>'8. Financiero'!$D7</f>
        <v>0</v>
      </c>
      <c r="QU4" t="str">
        <f>'8. Financiero'!$D8</f>
        <v>NO APLICA</v>
      </c>
      <c r="QV4">
        <f>'8. Financiero'!$D9</f>
        <v>0</v>
      </c>
      <c r="QW4">
        <f>'8. Financiero'!$D10</f>
        <v>0</v>
      </c>
      <c r="QX4">
        <f>'8. Financiero'!$D11</f>
        <v>0</v>
      </c>
      <c r="QY4">
        <f>'8. Financiero'!$D12</f>
        <v>0</v>
      </c>
      <c r="QZ4">
        <f>'8. Financiero'!$D13</f>
        <v>0</v>
      </c>
      <c r="RA4" t="str">
        <f>'9. Dotación'!$D3</f>
        <v>NO APLICA</v>
      </c>
      <c r="RB4">
        <f>'9. Dotación'!$D4</f>
        <v>0</v>
      </c>
      <c r="RC4">
        <f>'9. Dotación'!$D5</f>
        <v>0</v>
      </c>
      <c r="RD4">
        <f>'9. Dotación'!$D6</f>
        <v>0</v>
      </c>
      <c r="RE4" t="str">
        <f>'9. Dotación'!$D7</f>
        <v>NO APLICA</v>
      </c>
      <c r="RF4">
        <f>'9. Dotación'!$D8</f>
        <v>0</v>
      </c>
      <c r="RG4">
        <f>'9. Dotación'!$D9</f>
        <v>0</v>
      </c>
      <c r="RH4">
        <f>'9. Dotación'!$D10</f>
        <v>0</v>
      </c>
      <c r="RI4" t="str">
        <f>'9. Dotación'!$D11</f>
        <v>NO APLICA</v>
      </c>
      <c r="RJ4">
        <f>'9. Dotación'!$D12</f>
        <v>0</v>
      </c>
      <c r="RK4">
        <f>'9. Dotación'!$D13</f>
        <v>0</v>
      </c>
      <c r="RL4">
        <f>'9. Dotación'!$D14</f>
        <v>0</v>
      </c>
      <c r="RM4">
        <f>'9. Dotación'!$D15</f>
        <v>0</v>
      </c>
      <c r="RN4" t="str">
        <f>'9. Dotación'!$D16</f>
        <v>NO APLICA</v>
      </c>
      <c r="RO4">
        <f>'9. Dotación'!$D17</f>
        <v>0</v>
      </c>
      <c r="RP4" t="str">
        <f>'9. Dotación'!$D18</f>
        <v>NO APLICA</v>
      </c>
      <c r="RQ4">
        <f>'9. Dotación'!$D19</f>
        <v>0</v>
      </c>
      <c r="RR4">
        <f>'9. Dotación'!$D20</f>
        <v>0</v>
      </c>
      <c r="RS4">
        <f>'9. Dotación'!$D21</f>
        <v>0</v>
      </c>
    </row>
  </sheetData>
  <sheetProtection algorithmName="SHA-512" hashValue="ptSoAvApHew9QMRswmaEWjhuc4GqnxPxT+YF2rw5Djq+XQCWc3xXwKSmjCq9Xc5xJVUMLxK7R85OuBCWAV5L8g==" saltValue="QyE7VOB/PD3nPV3zoAzSUA==" spinCount="100000" sheet="1" formatRows="0"/>
  <mergeCells count="6">
    <mergeCell ref="A1:O1"/>
    <mergeCell ref="AQ1:BJ1"/>
    <mergeCell ref="A2:O2"/>
    <mergeCell ref="P2:AH2"/>
    <mergeCell ref="AI2:AP2"/>
    <mergeCell ref="AQ2:BJ2"/>
  </mergeCells>
  <conditionalFormatting sqref="RA2:RA3">
    <cfRule type="cellIs" dxfId="0" priority="1" operator="equal">
      <formula>"No Cumple"</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7109375" customWidth="1"/>
    <col min="250" max="250" width="43.5703125" customWidth="1"/>
    <col min="251" max="251" width="7.28515625" customWidth="1"/>
    <col min="252" max="252" width="45" customWidth="1"/>
    <col min="253" max="253" width="29.42578125" customWidth="1"/>
    <col min="254" max="254" width="42.5703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c r="A1" s="696" t="s">
        <v>2759</v>
      </c>
      <c r="B1" s="696"/>
      <c r="C1" s="696"/>
      <c r="D1" s="696"/>
      <c r="E1" s="696"/>
      <c r="F1" s="696"/>
      <c r="G1" s="696"/>
      <c r="H1" s="696"/>
      <c r="I1" s="696"/>
      <c r="J1" s="696"/>
      <c r="K1" s="696"/>
      <c r="L1" s="696"/>
      <c r="M1" s="696"/>
      <c r="N1" s="696"/>
      <c r="O1" s="697"/>
      <c r="P1" s="698" t="s">
        <v>1643</v>
      </c>
      <c r="Q1" s="698"/>
      <c r="R1" s="698"/>
      <c r="S1" s="698"/>
      <c r="T1" s="698"/>
      <c r="U1" s="698"/>
      <c r="V1" s="698"/>
      <c r="W1" s="698"/>
      <c r="X1" s="698"/>
      <c r="Y1" s="698"/>
      <c r="Z1" s="698"/>
      <c r="AA1" s="698"/>
      <c r="AB1" s="698"/>
      <c r="AC1" s="698"/>
      <c r="AD1" s="698"/>
      <c r="AE1" s="698"/>
      <c r="AF1" s="698"/>
      <c r="AG1" s="698"/>
      <c r="AH1" s="699"/>
      <c r="AI1" s="700" t="s">
        <v>1650</v>
      </c>
      <c r="AJ1" s="700"/>
      <c r="AK1" s="700"/>
      <c r="AL1" s="700"/>
      <c r="AM1" s="700"/>
      <c r="AN1" s="700"/>
      <c r="AO1" s="700"/>
      <c r="AP1" s="700"/>
      <c r="AQ1" s="701" t="s">
        <v>1674</v>
      </c>
      <c r="AR1" s="702"/>
      <c r="AS1" s="702"/>
      <c r="AT1" s="702"/>
      <c r="AU1" s="702"/>
      <c r="AV1" s="702"/>
      <c r="AW1" s="702"/>
      <c r="AX1" s="702"/>
      <c r="AY1" s="702"/>
      <c r="AZ1" s="702"/>
      <c r="BA1" s="702"/>
      <c r="BB1" s="702"/>
      <c r="BC1" s="702"/>
      <c r="BD1" s="702"/>
      <c r="BE1" s="702"/>
      <c r="BF1" s="702"/>
      <c r="BG1" s="702"/>
      <c r="BH1" s="702"/>
      <c r="BI1" s="702"/>
      <c r="BJ1" s="702"/>
      <c r="BK1" s="703" t="s">
        <v>2748</v>
      </c>
      <c r="BL1" s="703"/>
      <c r="BM1" s="703"/>
      <c r="BN1" s="703"/>
      <c r="BO1" s="703"/>
      <c r="BP1" s="703"/>
      <c r="BQ1" s="703"/>
      <c r="BR1" s="703"/>
      <c r="BS1" s="703"/>
      <c r="BT1" s="703"/>
      <c r="BU1" s="703"/>
      <c r="BV1" s="703"/>
      <c r="BW1" s="703"/>
      <c r="BX1" s="703"/>
      <c r="BY1" s="703"/>
      <c r="BZ1" s="703"/>
      <c r="CA1" s="703"/>
      <c r="CB1" s="703"/>
      <c r="CC1" s="703"/>
      <c r="CD1" s="703"/>
      <c r="CE1" s="703"/>
      <c r="CF1" s="703"/>
      <c r="CG1" s="703"/>
      <c r="CH1" s="703"/>
      <c r="CI1" s="703"/>
      <c r="CJ1" s="703"/>
      <c r="CK1" s="703"/>
      <c r="CL1" s="703"/>
      <c r="CM1" s="703"/>
      <c r="CN1" s="703"/>
      <c r="CO1" s="703"/>
      <c r="CP1" s="703"/>
      <c r="CQ1" s="703"/>
      <c r="CR1" s="703"/>
      <c r="CS1" s="703"/>
      <c r="CT1" s="703"/>
      <c r="CU1" s="703"/>
      <c r="CV1" s="703"/>
      <c r="CW1" s="703"/>
      <c r="CX1" s="703"/>
      <c r="CY1" s="703"/>
      <c r="CZ1" s="703"/>
      <c r="DA1" s="703"/>
      <c r="DB1" s="703"/>
      <c r="DC1" s="703"/>
      <c r="DD1" s="703"/>
      <c r="DE1" s="703"/>
      <c r="DF1" s="703"/>
      <c r="DG1" s="703"/>
      <c r="DH1" s="703"/>
      <c r="DI1" s="703"/>
      <c r="DJ1" s="703"/>
      <c r="DK1" s="703"/>
      <c r="DL1" s="705" t="s">
        <v>1593</v>
      </c>
      <c r="DM1" s="705"/>
      <c r="DN1" s="705"/>
      <c r="DO1" s="705"/>
      <c r="DP1" s="705"/>
      <c r="DQ1" s="705"/>
      <c r="DR1" s="705"/>
      <c r="DS1" s="705"/>
      <c r="DT1" s="705"/>
      <c r="DU1" s="705"/>
      <c r="DV1" s="705"/>
      <c r="DW1" s="705"/>
      <c r="DX1" s="705"/>
      <c r="DY1" s="705"/>
      <c r="DZ1" s="705"/>
      <c r="EA1" s="705"/>
      <c r="EB1" s="705"/>
      <c r="EC1" s="705"/>
      <c r="ED1" s="705"/>
      <c r="EE1" s="705"/>
      <c r="EF1" s="705"/>
      <c r="EG1" s="705"/>
      <c r="EH1" s="705"/>
      <c r="EI1" s="705"/>
      <c r="EJ1" s="705"/>
      <c r="EK1" s="705"/>
      <c r="EL1" s="705"/>
      <c r="EM1" s="705"/>
      <c r="EN1" s="705"/>
      <c r="EO1" s="705"/>
      <c r="EP1" s="705"/>
      <c r="EQ1" s="705"/>
      <c r="ER1" s="705"/>
      <c r="ES1" s="705"/>
      <c r="ET1" s="705"/>
      <c r="EU1" s="705"/>
      <c r="EV1" s="705"/>
      <c r="EW1" s="705"/>
      <c r="EX1" s="705"/>
      <c r="EY1" s="705"/>
      <c r="EZ1" s="705"/>
      <c r="FA1" s="705"/>
      <c r="FB1" s="705"/>
      <c r="FC1" s="705"/>
      <c r="FD1" s="705"/>
      <c r="FE1" s="705"/>
      <c r="FF1" s="705"/>
      <c r="FG1" s="705"/>
      <c r="FH1" s="705"/>
      <c r="FI1" s="705"/>
      <c r="FJ1" s="705"/>
      <c r="FK1" s="705"/>
      <c r="FL1" s="705"/>
      <c r="FM1" s="708" t="s">
        <v>1596</v>
      </c>
      <c r="FN1" s="708"/>
      <c r="FO1" s="708"/>
      <c r="FP1" s="708"/>
      <c r="FQ1" s="708"/>
      <c r="FR1" s="708"/>
      <c r="FS1" s="708"/>
      <c r="FT1" s="708"/>
      <c r="FU1" s="708"/>
      <c r="FV1" s="708"/>
      <c r="FW1" s="708"/>
      <c r="FX1" s="708"/>
      <c r="FY1" s="708"/>
      <c r="FZ1" s="708"/>
      <c r="GA1" s="708"/>
      <c r="GB1" s="708"/>
      <c r="GC1" s="708"/>
      <c r="GD1" s="709" t="s">
        <v>2762</v>
      </c>
      <c r="GE1" s="710"/>
      <c r="GF1" s="710"/>
      <c r="GG1" s="710"/>
      <c r="GH1" s="710"/>
      <c r="GI1" s="710"/>
      <c r="GJ1" s="710"/>
      <c r="GK1" s="710"/>
      <c r="GL1" s="710"/>
      <c r="GM1" s="710"/>
      <c r="GN1" s="710"/>
      <c r="GO1" s="710"/>
      <c r="GP1" s="710"/>
      <c r="GQ1" s="710"/>
      <c r="GR1" s="710"/>
      <c r="GS1" s="710"/>
      <c r="GT1" s="710"/>
      <c r="GU1" s="710"/>
      <c r="GV1" s="710"/>
      <c r="GW1" s="710"/>
      <c r="GX1" s="710"/>
      <c r="GY1" s="711" t="s">
        <v>2763</v>
      </c>
      <c r="GZ1" s="711"/>
      <c r="HA1" s="711"/>
      <c r="HB1" s="711"/>
      <c r="HC1" s="711"/>
      <c r="HD1" s="711"/>
      <c r="HE1" s="711"/>
      <c r="HF1" s="711"/>
      <c r="HG1" s="711"/>
      <c r="HH1" s="711"/>
      <c r="HI1" s="711"/>
      <c r="HJ1" s="711"/>
      <c r="HK1" s="711"/>
      <c r="HL1" s="712" t="s">
        <v>2764</v>
      </c>
      <c r="HM1" s="712"/>
      <c r="HN1" s="712"/>
      <c r="HO1" s="712"/>
      <c r="HP1" s="712"/>
      <c r="HQ1" s="712"/>
      <c r="HR1" s="712"/>
      <c r="HS1" s="712"/>
      <c r="HT1" s="712"/>
      <c r="HU1" s="712"/>
      <c r="HV1" s="712"/>
      <c r="HW1" s="712"/>
      <c r="HX1" s="712"/>
      <c r="HY1" s="712"/>
      <c r="HZ1" s="712"/>
      <c r="IA1" s="712"/>
      <c r="IB1" s="712"/>
      <c r="IC1" s="712"/>
      <c r="ID1" s="712"/>
      <c r="IE1" s="712"/>
      <c r="IF1" s="712"/>
      <c r="IG1" s="704" t="s">
        <v>2765</v>
      </c>
      <c r="IH1" s="704"/>
      <c r="II1" s="704"/>
      <c r="IJ1" s="704"/>
      <c r="IK1" s="704"/>
      <c r="IL1" s="705" t="s">
        <v>2766</v>
      </c>
      <c r="IM1" s="705"/>
      <c r="IN1" s="705"/>
      <c r="IO1" s="705"/>
      <c r="IP1" s="705"/>
      <c r="IQ1" s="705"/>
      <c r="IR1" s="705"/>
      <c r="IS1" s="705"/>
      <c r="IT1" s="705"/>
      <c r="IU1" s="705"/>
      <c r="IV1" s="705"/>
      <c r="IW1" s="705"/>
      <c r="IX1" s="705"/>
      <c r="IY1" s="705"/>
      <c r="IZ1" s="705"/>
      <c r="JA1" s="705"/>
      <c r="JB1" s="705"/>
      <c r="JC1" s="706" t="s">
        <v>2767</v>
      </c>
      <c r="JD1" s="707"/>
      <c r="JE1" s="707"/>
      <c r="JF1" s="707"/>
      <c r="JG1" s="707"/>
      <c r="JH1" s="707"/>
      <c r="JI1" s="707"/>
      <c r="JJ1" s="707"/>
      <c r="JK1" s="707"/>
      <c r="JL1" s="707"/>
      <c r="JM1" s="707"/>
      <c r="JN1" s="707"/>
      <c r="JO1" s="707"/>
      <c r="JP1" s="707"/>
      <c r="JQ1" s="707"/>
      <c r="JR1" s="707"/>
      <c r="JS1" s="707"/>
      <c r="JT1" s="705" t="s">
        <v>2768</v>
      </c>
      <c r="JU1" s="705"/>
      <c r="JV1" s="705"/>
      <c r="JW1" s="705"/>
      <c r="JX1" s="705"/>
      <c r="JY1" s="705"/>
      <c r="JZ1" s="705"/>
      <c r="KA1" s="705"/>
      <c r="KB1" s="705"/>
      <c r="KC1" s="705"/>
      <c r="KD1" s="705"/>
      <c r="KE1" s="705"/>
      <c r="KF1" s="705"/>
      <c r="KG1" s="705"/>
      <c r="KH1" s="705"/>
      <c r="KI1" s="705"/>
      <c r="KJ1" s="705"/>
      <c r="KK1" s="705"/>
      <c r="KL1" s="705"/>
      <c r="KM1" s="705"/>
      <c r="KN1" s="705"/>
      <c r="KO1" s="705"/>
      <c r="KP1" s="705"/>
      <c r="KQ1" s="705"/>
      <c r="KR1" s="705"/>
      <c r="KS1" s="705"/>
      <c r="KT1" s="705"/>
      <c r="KU1" s="705"/>
      <c r="KV1" s="705"/>
      <c r="KW1" s="705"/>
      <c r="KX1" s="705"/>
      <c r="KY1" s="705"/>
      <c r="KZ1" s="705"/>
      <c r="LA1" s="705"/>
      <c r="LB1" s="705"/>
      <c r="LC1" s="705"/>
      <c r="LD1" s="705"/>
      <c r="LE1" s="705"/>
      <c r="LF1" s="705"/>
      <c r="LG1" s="705"/>
      <c r="LH1" s="705"/>
      <c r="LI1" s="705"/>
      <c r="LJ1" s="705"/>
      <c r="LK1" s="705"/>
      <c r="LL1" s="705"/>
      <c r="LM1" s="705"/>
      <c r="LN1" s="705"/>
      <c r="LO1" s="705"/>
      <c r="LP1" s="705"/>
    </row>
    <row r="2" spans="1:328" ht="45">
      <c r="A2" s="157" t="s">
        <v>1641</v>
      </c>
      <c r="B2" s="157" t="s">
        <v>1490</v>
      </c>
      <c r="C2" s="157" t="s">
        <v>1492</v>
      </c>
      <c r="D2" s="157" t="s">
        <v>1494</v>
      </c>
      <c r="E2" s="157" t="s">
        <v>1496</v>
      </c>
      <c r="F2" s="157" t="s">
        <v>1498</v>
      </c>
      <c r="G2" s="157" t="s">
        <v>1500</v>
      </c>
      <c r="H2" s="157" t="s">
        <v>1502</v>
      </c>
      <c r="I2" s="157" t="s">
        <v>1504</v>
      </c>
      <c r="J2" s="157" t="s">
        <v>1642</v>
      </c>
      <c r="K2" s="157" t="s">
        <v>1508</v>
      </c>
      <c r="L2" s="157" t="s">
        <v>1533</v>
      </c>
      <c r="M2" s="157" t="s">
        <v>1510</v>
      </c>
      <c r="N2" s="157" t="s">
        <v>1512</v>
      </c>
      <c r="O2" s="158" t="s">
        <v>1514</v>
      </c>
      <c r="P2" s="157" t="s">
        <v>1517</v>
      </c>
      <c r="Q2" s="157" t="s">
        <v>1518</v>
      </c>
      <c r="R2" s="157" t="s">
        <v>1520</v>
      </c>
      <c r="S2" s="157" t="s">
        <v>1522</v>
      </c>
      <c r="T2" s="157" t="s">
        <v>1524</v>
      </c>
      <c r="U2" s="157" t="s">
        <v>1494</v>
      </c>
      <c r="V2" s="157" t="s">
        <v>1644</v>
      </c>
      <c r="W2" s="157" t="s">
        <v>1645</v>
      </c>
      <c r="X2" s="157" t="s">
        <v>1646</v>
      </c>
      <c r="Y2" s="157" t="s">
        <v>1527</v>
      </c>
      <c r="Z2" s="157" t="s">
        <v>1529</v>
      </c>
      <c r="AA2" s="157" t="s">
        <v>1531</v>
      </c>
      <c r="AB2" s="157" t="s">
        <v>1533</v>
      </c>
      <c r="AC2" s="157" t="s">
        <v>1510</v>
      </c>
      <c r="AD2" s="157" t="s">
        <v>1512</v>
      </c>
      <c r="AE2" s="157" t="s">
        <v>1537</v>
      </c>
      <c r="AF2" s="157" t="s">
        <v>1647</v>
      </c>
      <c r="AG2" s="159" t="s">
        <v>1648</v>
      </c>
      <c r="AH2" s="160" t="s">
        <v>1649</v>
      </c>
      <c r="AI2" s="157" t="s">
        <v>1540</v>
      </c>
      <c r="AJ2" s="157" t="s">
        <v>1542</v>
      </c>
      <c r="AK2" s="157" t="s">
        <v>2760</v>
      </c>
      <c r="AL2" s="157" t="s">
        <v>1546</v>
      </c>
      <c r="AM2" s="161" t="s">
        <v>1548</v>
      </c>
      <c r="AN2" s="157" t="s">
        <v>1654</v>
      </c>
      <c r="AO2" s="157" t="s">
        <v>1554</v>
      </c>
      <c r="AP2" s="158" t="s">
        <v>1556</v>
      </c>
      <c r="AQ2" s="157" t="s">
        <v>1675</v>
      </c>
      <c r="AR2" s="157" t="s">
        <v>1561</v>
      </c>
      <c r="AS2" s="157" t="s">
        <v>1563</v>
      </c>
      <c r="AT2" s="157" t="s">
        <v>1565</v>
      </c>
      <c r="AU2" s="157" t="s">
        <v>1567</v>
      </c>
      <c r="AV2" s="157" t="s">
        <v>1569</v>
      </c>
      <c r="AW2" s="157" t="s">
        <v>1573</v>
      </c>
      <c r="AX2" s="157" t="s">
        <v>1575</v>
      </c>
      <c r="AY2" s="157" t="s">
        <v>1577</v>
      </c>
      <c r="AZ2" s="157" t="s">
        <v>1529</v>
      </c>
      <c r="BA2" s="157" t="s">
        <v>1676</v>
      </c>
      <c r="BB2" s="157" t="s">
        <v>1561</v>
      </c>
      <c r="BC2" s="157" t="s">
        <v>1563</v>
      </c>
      <c r="BD2" s="157" t="s">
        <v>1565</v>
      </c>
      <c r="BE2" s="157" t="s">
        <v>1567</v>
      </c>
      <c r="BF2" s="157" t="s">
        <v>1569</v>
      </c>
      <c r="BG2" s="157" t="s">
        <v>1573</v>
      </c>
      <c r="BH2" s="157" t="s">
        <v>1575</v>
      </c>
      <c r="BI2" s="157" t="s">
        <v>1577</v>
      </c>
      <c r="BJ2" s="158" t="s">
        <v>1529</v>
      </c>
      <c r="BK2" s="162" t="s">
        <v>2719</v>
      </c>
      <c r="BL2" s="162" t="s">
        <v>2769</v>
      </c>
      <c r="BM2" s="162" t="s">
        <v>2770</v>
      </c>
      <c r="BN2" s="162" t="s">
        <v>2771</v>
      </c>
      <c r="BO2" s="162" t="s">
        <v>1682</v>
      </c>
      <c r="BP2" s="162" t="s">
        <v>2769</v>
      </c>
      <c r="BQ2" s="162" t="s">
        <v>2770</v>
      </c>
      <c r="BR2" s="162" t="s">
        <v>2771</v>
      </c>
      <c r="BS2" s="162" t="s">
        <v>1682</v>
      </c>
      <c r="BT2" s="162" t="s">
        <v>2769</v>
      </c>
      <c r="BU2" s="162" t="s">
        <v>2770</v>
      </c>
      <c r="BV2" s="162" t="s">
        <v>2771</v>
      </c>
      <c r="BW2" s="162" t="s">
        <v>1682</v>
      </c>
      <c r="BX2" s="162" t="s">
        <v>2769</v>
      </c>
      <c r="BY2" s="162" t="s">
        <v>2770</v>
      </c>
      <c r="BZ2" s="162" t="s">
        <v>2771</v>
      </c>
      <c r="CA2" s="162" t="s">
        <v>1682</v>
      </c>
      <c r="CB2" s="162" t="s">
        <v>2769</v>
      </c>
      <c r="CC2" s="162" t="s">
        <v>2770</v>
      </c>
      <c r="CD2" s="162" t="s">
        <v>2771</v>
      </c>
      <c r="CE2" s="162" t="s">
        <v>1682</v>
      </c>
      <c r="CF2" s="162" t="s">
        <v>2769</v>
      </c>
      <c r="CG2" s="162" t="s">
        <v>2770</v>
      </c>
      <c r="CH2" s="162" t="s">
        <v>2771</v>
      </c>
      <c r="CI2" s="162" t="s">
        <v>1682</v>
      </c>
      <c r="CJ2" s="162" t="s">
        <v>2769</v>
      </c>
      <c r="CK2" s="162" t="s">
        <v>2770</v>
      </c>
      <c r="CL2" s="162" t="s">
        <v>2771</v>
      </c>
      <c r="CM2" s="162" t="s">
        <v>1682</v>
      </c>
      <c r="CN2" s="162" t="s">
        <v>2769</v>
      </c>
      <c r="CO2" s="162" t="s">
        <v>2770</v>
      </c>
      <c r="CP2" s="162" t="s">
        <v>2771</v>
      </c>
      <c r="CQ2" s="162" t="s">
        <v>1682</v>
      </c>
      <c r="CR2" s="162" t="s">
        <v>2769</v>
      </c>
      <c r="CS2" s="162" t="s">
        <v>2770</v>
      </c>
      <c r="CT2" s="162" t="s">
        <v>2771</v>
      </c>
      <c r="CU2" s="162" t="s">
        <v>1682</v>
      </c>
      <c r="CV2" s="162" t="s">
        <v>2769</v>
      </c>
      <c r="CW2" s="162" t="s">
        <v>2770</v>
      </c>
      <c r="CX2" s="162" t="s">
        <v>2771</v>
      </c>
      <c r="CY2" s="162" t="s">
        <v>1682</v>
      </c>
      <c r="CZ2" s="162" t="s">
        <v>2769</v>
      </c>
      <c r="DA2" s="162" t="s">
        <v>2770</v>
      </c>
      <c r="DB2" s="162" t="s">
        <v>2771</v>
      </c>
      <c r="DC2" s="162" t="s">
        <v>1682</v>
      </c>
      <c r="DD2" s="162" t="s">
        <v>2769</v>
      </c>
      <c r="DE2" s="162" t="s">
        <v>2770</v>
      </c>
      <c r="DF2" s="162" t="s">
        <v>2771</v>
      </c>
      <c r="DG2" s="162" t="s">
        <v>1682</v>
      </c>
      <c r="DH2" s="162" t="s">
        <v>2769</v>
      </c>
      <c r="DI2" s="162" t="s">
        <v>2770</v>
      </c>
      <c r="DJ2" s="162" t="s">
        <v>2771</v>
      </c>
      <c r="DK2" s="162" t="s">
        <v>1682</v>
      </c>
      <c r="DL2" s="163" t="s">
        <v>2719</v>
      </c>
      <c r="DM2" s="163" t="s">
        <v>2769</v>
      </c>
      <c r="DN2" s="163" t="s">
        <v>2770</v>
      </c>
      <c r="DO2" s="163" t="s">
        <v>2771</v>
      </c>
      <c r="DP2" s="163" t="s">
        <v>1682</v>
      </c>
      <c r="DQ2" s="163" t="s">
        <v>2769</v>
      </c>
      <c r="DR2" s="163" t="s">
        <v>2770</v>
      </c>
      <c r="DS2" s="163" t="s">
        <v>2771</v>
      </c>
      <c r="DT2" s="163" t="s">
        <v>1682</v>
      </c>
      <c r="DU2" s="163" t="s">
        <v>2769</v>
      </c>
      <c r="DV2" s="163" t="s">
        <v>2770</v>
      </c>
      <c r="DW2" s="163" t="s">
        <v>2771</v>
      </c>
      <c r="DX2" s="163" t="s">
        <v>1682</v>
      </c>
      <c r="DY2" s="163" t="s">
        <v>2769</v>
      </c>
      <c r="DZ2" s="163" t="s">
        <v>2770</v>
      </c>
      <c r="EA2" s="163" t="s">
        <v>2771</v>
      </c>
      <c r="EB2" s="163" t="s">
        <v>1682</v>
      </c>
      <c r="EC2" s="163" t="s">
        <v>2769</v>
      </c>
      <c r="ED2" s="163" t="s">
        <v>2770</v>
      </c>
      <c r="EE2" s="163" t="s">
        <v>2771</v>
      </c>
      <c r="EF2" s="163" t="s">
        <v>1682</v>
      </c>
      <c r="EG2" s="163" t="s">
        <v>2769</v>
      </c>
      <c r="EH2" s="163" t="s">
        <v>2770</v>
      </c>
      <c r="EI2" s="163" t="s">
        <v>2771</v>
      </c>
      <c r="EJ2" s="163" t="s">
        <v>1682</v>
      </c>
      <c r="EK2" s="163" t="s">
        <v>2769</v>
      </c>
      <c r="EL2" s="163" t="s">
        <v>2770</v>
      </c>
      <c r="EM2" s="163" t="s">
        <v>2771</v>
      </c>
      <c r="EN2" s="163" t="s">
        <v>1682</v>
      </c>
      <c r="EO2" s="163" t="s">
        <v>2769</v>
      </c>
      <c r="EP2" s="163" t="s">
        <v>2770</v>
      </c>
      <c r="EQ2" s="163" t="s">
        <v>2771</v>
      </c>
      <c r="ER2" s="163" t="s">
        <v>1682</v>
      </c>
      <c r="ES2" s="163" t="s">
        <v>2769</v>
      </c>
      <c r="ET2" s="163" t="s">
        <v>2770</v>
      </c>
      <c r="EU2" s="163" t="s">
        <v>2771</v>
      </c>
      <c r="EV2" s="163" t="s">
        <v>1682</v>
      </c>
      <c r="EW2" s="163" t="s">
        <v>2769</v>
      </c>
      <c r="EX2" s="163" t="s">
        <v>2770</v>
      </c>
      <c r="EY2" s="163" t="s">
        <v>2771</v>
      </c>
      <c r="EZ2" s="163" t="s">
        <v>1682</v>
      </c>
      <c r="FA2" s="163" t="s">
        <v>2769</v>
      </c>
      <c r="FB2" s="163" t="s">
        <v>2770</v>
      </c>
      <c r="FC2" s="163" t="s">
        <v>2771</v>
      </c>
      <c r="FD2" s="163" t="s">
        <v>1682</v>
      </c>
      <c r="FE2" s="163" t="s">
        <v>2769</v>
      </c>
      <c r="FF2" s="163" t="s">
        <v>2770</v>
      </c>
      <c r="FG2" s="163" t="s">
        <v>2771</v>
      </c>
      <c r="FH2" s="163" t="s">
        <v>1682</v>
      </c>
      <c r="FI2" s="163" t="s">
        <v>2769</v>
      </c>
      <c r="FJ2" s="163" t="s">
        <v>2770</v>
      </c>
      <c r="FK2" s="163" t="s">
        <v>2771</v>
      </c>
      <c r="FL2" s="163" t="s">
        <v>1682</v>
      </c>
      <c r="FM2" s="164" t="s">
        <v>2719</v>
      </c>
      <c r="FN2" s="164" t="s">
        <v>2769</v>
      </c>
      <c r="FO2" s="164" t="s">
        <v>2770</v>
      </c>
      <c r="FP2" s="164" t="s">
        <v>2771</v>
      </c>
      <c r="FQ2" s="164" t="s">
        <v>1682</v>
      </c>
      <c r="FR2" s="164" t="s">
        <v>2769</v>
      </c>
      <c r="FS2" s="164" t="s">
        <v>2770</v>
      </c>
      <c r="FT2" s="164" t="s">
        <v>2771</v>
      </c>
      <c r="FU2" s="164" t="s">
        <v>1682</v>
      </c>
      <c r="FV2" s="164" t="s">
        <v>2769</v>
      </c>
      <c r="FW2" s="164" t="s">
        <v>2770</v>
      </c>
      <c r="FX2" s="164" t="s">
        <v>2771</v>
      </c>
      <c r="FY2" s="164" t="s">
        <v>1682</v>
      </c>
      <c r="FZ2" s="164" t="s">
        <v>2769</v>
      </c>
      <c r="GA2" s="164" t="s">
        <v>2770</v>
      </c>
      <c r="GB2" s="164" t="s">
        <v>2771</v>
      </c>
      <c r="GC2" s="164" t="s">
        <v>1682</v>
      </c>
      <c r="GD2" s="87" t="s">
        <v>2719</v>
      </c>
      <c r="GE2" s="87" t="s">
        <v>2769</v>
      </c>
      <c r="GF2" s="87" t="s">
        <v>2770</v>
      </c>
      <c r="GG2" s="87" t="s">
        <v>2771</v>
      </c>
      <c r="GH2" s="87" t="s">
        <v>1682</v>
      </c>
      <c r="GI2" s="87" t="s">
        <v>2769</v>
      </c>
      <c r="GJ2" s="87" t="s">
        <v>2770</v>
      </c>
      <c r="GK2" s="87" t="s">
        <v>2771</v>
      </c>
      <c r="GL2" s="87" t="s">
        <v>1682</v>
      </c>
      <c r="GM2" s="87" t="s">
        <v>2769</v>
      </c>
      <c r="GN2" s="87" t="s">
        <v>2770</v>
      </c>
      <c r="GO2" s="87" t="s">
        <v>2771</v>
      </c>
      <c r="GP2" s="87" t="s">
        <v>1682</v>
      </c>
      <c r="GQ2" s="87" t="s">
        <v>2769</v>
      </c>
      <c r="GR2" s="87" t="s">
        <v>2770</v>
      </c>
      <c r="GS2" s="87" t="s">
        <v>2771</v>
      </c>
      <c r="GT2" s="87" t="s">
        <v>1682</v>
      </c>
      <c r="GU2" s="87" t="s">
        <v>2769</v>
      </c>
      <c r="GV2" s="87" t="s">
        <v>2770</v>
      </c>
      <c r="GW2" s="87" t="s">
        <v>2771</v>
      </c>
      <c r="GX2" s="166" t="s">
        <v>1682</v>
      </c>
      <c r="GY2" s="165" t="s">
        <v>2719</v>
      </c>
      <c r="GZ2" s="165" t="s">
        <v>2769</v>
      </c>
      <c r="HA2" s="165" t="s">
        <v>2770</v>
      </c>
      <c r="HB2" s="165" t="s">
        <v>2771</v>
      </c>
      <c r="HC2" s="165" t="s">
        <v>1682</v>
      </c>
      <c r="HD2" s="165" t="s">
        <v>2769</v>
      </c>
      <c r="HE2" s="165" t="s">
        <v>2770</v>
      </c>
      <c r="HF2" s="165" t="s">
        <v>2771</v>
      </c>
      <c r="HG2" s="165" t="s">
        <v>1682</v>
      </c>
      <c r="HH2" s="165" t="s">
        <v>2769</v>
      </c>
      <c r="HI2" s="165" t="s">
        <v>2770</v>
      </c>
      <c r="HJ2" s="165" t="s">
        <v>2771</v>
      </c>
      <c r="HK2" s="165" t="s">
        <v>1682</v>
      </c>
      <c r="HL2" s="167" t="s">
        <v>2719</v>
      </c>
      <c r="HM2" s="167" t="s">
        <v>2769</v>
      </c>
      <c r="HN2" s="167" t="s">
        <v>2770</v>
      </c>
      <c r="HO2" s="167" t="s">
        <v>2771</v>
      </c>
      <c r="HP2" s="167" t="s">
        <v>1682</v>
      </c>
      <c r="HQ2" s="167" t="s">
        <v>2769</v>
      </c>
      <c r="HR2" s="167" t="s">
        <v>2770</v>
      </c>
      <c r="HS2" s="167" t="s">
        <v>2771</v>
      </c>
      <c r="HT2" s="167" t="s">
        <v>1682</v>
      </c>
      <c r="HU2" s="167" t="s">
        <v>2769</v>
      </c>
      <c r="HV2" s="167" t="s">
        <v>2770</v>
      </c>
      <c r="HW2" s="167" t="s">
        <v>2771</v>
      </c>
      <c r="HX2" s="167" t="s">
        <v>1682</v>
      </c>
      <c r="HY2" s="167" t="s">
        <v>2769</v>
      </c>
      <c r="HZ2" s="167" t="s">
        <v>2770</v>
      </c>
      <c r="IA2" s="167" t="s">
        <v>2771</v>
      </c>
      <c r="IB2" s="167" t="s">
        <v>1682</v>
      </c>
      <c r="IC2" s="167" t="s">
        <v>2769</v>
      </c>
      <c r="ID2" s="167" t="s">
        <v>2770</v>
      </c>
      <c r="IE2" s="167" t="s">
        <v>2771</v>
      </c>
      <c r="IF2" s="167" t="s">
        <v>1682</v>
      </c>
      <c r="IG2" s="168" t="s">
        <v>2772</v>
      </c>
      <c r="IH2" s="168" t="s">
        <v>2769</v>
      </c>
      <c r="II2" s="168" t="s">
        <v>2770</v>
      </c>
      <c r="IJ2" s="168" t="s">
        <v>2771</v>
      </c>
      <c r="IK2" s="168" t="s">
        <v>1682</v>
      </c>
      <c r="IL2" s="163" t="s">
        <v>2772</v>
      </c>
      <c r="IM2" s="163" t="s">
        <v>2769</v>
      </c>
      <c r="IN2" s="163" t="s">
        <v>2770</v>
      </c>
      <c r="IO2" s="163" t="s">
        <v>2771</v>
      </c>
      <c r="IP2" s="163" t="s">
        <v>1682</v>
      </c>
      <c r="IQ2" s="163" t="s">
        <v>2769</v>
      </c>
      <c r="IR2" s="163" t="s">
        <v>2770</v>
      </c>
      <c r="IS2" s="163" t="s">
        <v>2771</v>
      </c>
      <c r="IT2" s="163" t="s">
        <v>1682</v>
      </c>
      <c r="IU2" s="163" t="s">
        <v>2769</v>
      </c>
      <c r="IV2" s="163" t="s">
        <v>2770</v>
      </c>
      <c r="IW2" s="163" t="s">
        <v>2771</v>
      </c>
      <c r="IX2" s="163" t="s">
        <v>1682</v>
      </c>
      <c r="IY2" s="163" t="s">
        <v>2769</v>
      </c>
      <c r="IZ2" s="163" t="s">
        <v>2770</v>
      </c>
      <c r="JA2" s="163" t="s">
        <v>2771</v>
      </c>
      <c r="JB2" s="163" t="s">
        <v>1682</v>
      </c>
      <c r="JC2" s="169" t="s">
        <v>2772</v>
      </c>
      <c r="JD2" s="169" t="s">
        <v>2769</v>
      </c>
      <c r="JE2" s="169" t="s">
        <v>2770</v>
      </c>
      <c r="JF2" s="169" t="s">
        <v>2771</v>
      </c>
      <c r="JG2" s="169" t="s">
        <v>1682</v>
      </c>
      <c r="JH2" s="169" t="s">
        <v>2769</v>
      </c>
      <c r="JI2" s="169" t="s">
        <v>2770</v>
      </c>
      <c r="JJ2" s="169" t="s">
        <v>2771</v>
      </c>
      <c r="JK2" s="169" t="s">
        <v>1682</v>
      </c>
      <c r="JL2" s="169" t="s">
        <v>2769</v>
      </c>
      <c r="JM2" s="169" t="s">
        <v>2770</v>
      </c>
      <c r="JN2" s="169" t="s">
        <v>2771</v>
      </c>
      <c r="JO2" s="169" t="s">
        <v>1682</v>
      </c>
      <c r="JP2" s="169" t="s">
        <v>2769</v>
      </c>
      <c r="JQ2" s="169" t="s">
        <v>2770</v>
      </c>
      <c r="JR2" s="169" t="s">
        <v>2771</v>
      </c>
      <c r="JS2" s="169" t="s">
        <v>1682</v>
      </c>
      <c r="JT2" s="163" t="s">
        <v>2772</v>
      </c>
      <c r="JU2" s="163" t="s">
        <v>2769</v>
      </c>
      <c r="JV2" s="163" t="s">
        <v>2770</v>
      </c>
      <c r="JW2" s="163" t="s">
        <v>2771</v>
      </c>
      <c r="JX2" s="163" t="s">
        <v>1682</v>
      </c>
      <c r="JY2" s="163" t="s">
        <v>2769</v>
      </c>
      <c r="JZ2" s="163" t="s">
        <v>2770</v>
      </c>
      <c r="KA2" s="163" t="s">
        <v>2771</v>
      </c>
      <c r="KB2" s="163" t="s">
        <v>1682</v>
      </c>
      <c r="KC2" s="163" t="s">
        <v>2769</v>
      </c>
      <c r="KD2" s="163" t="s">
        <v>2770</v>
      </c>
      <c r="KE2" s="163" t="s">
        <v>2771</v>
      </c>
      <c r="KF2" s="163" t="s">
        <v>1682</v>
      </c>
      <c r="KG2" s="163" t="s">
        <v>2769</v>
      </c>
      <c r="KH2" s="163" t="s">
        <v>2770</v>
      </c>
      <c r="KI2" s="163" t="s">
        <v>2771</v>
      </c>
      <c r="KJ2" s="163" t="s">
        <v>1682</v>
      </c>
      <c r="KK2" s="163" t="s">
        <v>2769</v>
      </c>
      <c r="KL2" s="163" t="s">
        <v>2770</v>
      </c>
      <c r="KM2" s="163" t="s">
        <v>2771</v>
      </c>
      <c r="KN2" s="163" t="s">
        <v>1682</v>
      </c>
      <c r="KO2" s="163" t="s">
        <v>2769</v>
      </c>
      <c r="KP2" s="163" t="s">
        <v>2770</v>
      </c>
      <c r="KQ2" s="163" t="s">
        <v>2771</v>
      </c>
      <c r="KR2" s="163" t="s">
        <v>1682</v>
      </c>
      <c r="KS2" s="163" t="s">
        <v>2769</v>
      </c>
      <c r="KT2" s="163" t="s">
        <v>2770</v>
      </c>
      <c r="KU2" s="163" t="s">
        <v>2771</v>
      </c>
      <c r="KV2" s="163" t="s">
        <v>1682</v>
      </c>
      <c r="KW2" s="163" t="s">
        <v>2769</v>
      </c>
      <c r="KX2" s="163" t="s">
        <v>2770</v>
      </c>
      <c r="KY2" s="163" t="s">
        <v>2771</v>
      </c>
      <c r="KZ2" s="163" t="s">
        <v>1682</v>
      </c>
      <c r="LA2" s="163" t="s">
        <v>2769</v>
      </c>
      <c r="LB2" s="163" t="s">
        <v>2770</v>
      </c>
      <c r="LC2" s="163" t="s">
        <v>2771</v>
      </c>
      <c r="LD2" s="163" t="s">
        <v>1682</v>
      </c>
      <c r="LE2" s="163" t="s">
        <v>2769</v>
      </c>
      <c r="LF2" s="163" t="s">
        <v>2770</v>
      </c>
      <c r="LG2" s="163" t="s">
        <v>2771</v>
      </c>
      <c r="LH2" s="163" t="s">
        <v>1682</v>
      </c>
      <c r="LI2" s="163" t="s">
        <v>2769</v>
      </c>
      <c r="LJ2" s="163" t="s">
        <v>2770</v>
      </c>
      <c r="LK2" s="163" t="s">
        <v>2771</v>
      </c>
      <c r="LL2" s="163" t="s">
        <v>1682</v>
      </c>
      <c r="LM2" s="163" t="s">
        <v>2769</v>
      </c>
      <c r="LN2" s="163" t="s">
        <v>2770</v>
      </c>
      <c r="LO2" s="163" t="s">
        <v>2771</v>
      </c>
      <c r="LP2" s="163" t="s">
        <v>1682</v>
      </c>
    </row>
    <row r="3" spans="1:328" ht="60">
      <c r="A3" s="170">
        <f>+'1. Información General'!B2</f>
        <v>0</v>
      </c>
      <c r="B3" s="83">
        <f>+'1. Información General'!F2</f>
        <v>0</v>
      </c>
      <c r="C3" s="170">
        <f>+'1. Información General'!B3</f>
        <v>0</v>
      </c>
      <c r="D3" s="171">
        <f>+'1. Información General'!F3</f>
        <v>0</v>
      </c>
      <c r="E3" s="83">
        <f>+'1. Información General'!B4</f>
        <v>0</v>
      </c>
      <c r="F3" s="83">
        <f>+'1. Información General'!D4</f>
        <v>0</v>
      </c>
      <c r="G3" s="83">
        <f>+'1. Información General'!B5</f>
        <v>0</v>
      </c>
      <c r="H3" s="83">
        <f>+'1. Información General'!D5</f>
        <v>0</v>
      </c>
      <c r="I3" s="83">
        <f>+'1. Información General'!B6</f>
        <v>0</v>
      </c>
      <c r="J3" s="170">
        <f>+'1. Información General'!D6</f>
        <v>0</v>
      </c>
      <c r="K3" s="170">
        <f>+'1. Información General'!B7</f>
        <v>0</v>
      </c>
      <c r="L3" s="171">
        <f>+'1. Información General'!F7</f>
        <v>0</v>
      </c>
      <c r="M3" s="83">
        <f>+'1. Información General'!B8</f>
        <v>0</v>
      </c>
      <c r="N3" s="83">
        <f>+'1. Información General'!D8</f>
        <v>0</v>
      </c>
      <c r="O3" s="170">
        <f>+'1. Información General'!F8</f>
        <v>0</v>
      </c>
      <c r="P3" s="170">
        <f>+'1. Información General'!B11</f>
        <v>0</v>
      </c>
      <c r="Q3" s="83">
        <f>+'1. Información General'!F11</f>
        <v>0</v>
      </c>
      <c r="R3" s="83">
        <f>+'1. Información General'!B12</f>
        <v>0</v>
      </c>
      <c r="S3" s="83">
        <f>+'1. Información General'!D12</f>
        <v>0</v>
      </c>
      <c r="T3" s="170">
        <f>+'1. Información General'!B13</f>
        <v>0</v>
      </c>
      <c r="U3" s="171">
        <f>+'1. Información General'!F13</f>
        <v>0</v>
      </c>
      <c r="V3" s="83">
        <f>+'1. Información General'!B14</f>
        <v>0</v>
      </c>
      <c r="W3" s="170">
        <f>+'1. Información General'!D14</f>
        <v>0</v>
      </c>
      <c r="X3" s="83">
        <f>+'1. Información General'!B15</f>
        <v>0</v>
      </c>
      <c r="Y3" s="83">
        <f>+'1. Información General'!D15</f>
        <v>0</v>
      </c>
      <c r="Z3" s="83">
        <f>+'1. Información General'!F15</f>
        <v>0</v>
      </c>
      <c r="AA3" s="170">
        <f>+'1. Información General'!B16</f>
        <v>0</v>
      </c>
      <c r="AB3" s="171">
        <f>+'1. Información General'!F16</f>
        <v>0</v>
      </c>
      <c r="AC3" s="83">
        <f>+'1. Información General'!B17</f>
        <v>0</v>
      </c>
      <c r="AD3" s="83">
        <f>+'1. Información General'!D17</f>
        <v>0</v>
      </c>
      <c r="AE3" s="83">
        <f>+'1. Información General'!F17</f>
        <v>0</v>
      </c>
      <c r="AF3" s="83">
        <f>+'1. Información General'!B18</f>
        <v>0</v>
      </c>
      <c r="AG3" s="83" t="str">
        <f>+'1. Información General'!D18</f>
        <v xml:space="preserve"> </v>
      </c>
      <c r="AH3" s="83" t="str">
        <f>+'1. Información General'!F18</f>
        <v xml:space="preserve"> </v>
      </c>
      <c r="AI3" s="83">
        <f>+'1. Información General'!B21</f>
        <v>0</v>
      </c>
      <c r="AJ3" s="172">
        <f>+'1. Información General'!D21</f>
        <v>0</v>
      </c>
      <c r="AK3" s="172">
        <f>+'1. Información General'!F21</f>
        <v>0</v>
      </c>
      <c r="AL3" s="83" t="str">
        <f>+'1. Información General'!B23</f>
        <v>PROTECCION</v>
      </c>
      <c r="AM3" s="170" t="str">
        <f>+'1. Información General'!D23</f>
        <v>SISTEMA_DE_RESPONSABILIDAD_PENAL_ADOLESCENTES</v>
      </c>
      <c r="AN3" s="170">
        <f>+'1. Información General'!B24</f>
        <v>0</v>
      </c>
      <c r="AO3" s="170" t="str">
        <f>+'1. Información General'!B33</f>
        <v>PRIVATIVA DE LA LIBERTAD</v>
      </c>
      <c r="AP3" s="170" t="str">
        <f>+'1. Información General'!E33</f>
        <v>CENTRO DE ATENCIÓN ESPECIALIZADA - CAE</v>
      </c>
      <c r="AQ3" s="170">
        <f>+'1. Información General'!B36</f>
        <v>0</v>
      </c>
      <c r="AR3" s="170">
        <f>+'1. Información General'!D36</f>
        <v>0</v>
      </c>
      <c r="AS3" s="83">
        <f>+'1. Información General'!B37</f>
        <v>0</v>
      </c>
      <c r="AT3" s="172">
        <f>+'1. Información General'!D37</f>
        <v>0</v>
      </c>
      <c r="AU3" s="172">
        <f>+'1. Información General'!F37</f>
        <v>0</v>
      </c>
      <c r="AV3" s="170">
        <f>+'1. Información General'!B38</f>
        <v>0</v>
      </c>
      <c r="AW3" s="83">
        <f>+'1. Información General'!F38</f>
        <v>0</v>
      </c>
      <c r="AX3" s="83">
        <f>+'1. Información General'!B39</f>
        <v>0</v>
      </c>
      <c r="AY3" s="83">
        <f>+'1. Información General'!D39</f>
        <v>0</v>
      </c>
      <c r="AZ3" s="83">
        <f>+'1. Información General'!F39</f>
        <v>0</v>
      </c>
      <c r="BA3" s="170">
        <f>+'1. Información General'!B40</f>
        <v>0</v>
      </c>
      <c r="BB3" s="170">
        <f>+'1. Información General'!D40</f>
        <v>0</v>
      </c>
      <c r="BC3" s="83">
        <f>+'1. Información General'!B41</f>
        <v>0</v>
      </c>
      <c r="BD3" s="172">
        <f>+'1. Información General'!D41</f>
        <v>0</v>
      </c>
      <c r="BE3" s="172">
        <f>+'1. Información General'!F41</f>
        <v>0</v>
      </c>
      <c r="BF3" s="170">
        <f>+'1. Información General'!B42</f>
        <v>0</v>
      </c>
      <c r="BG3" s="83">
        <f>+'1. Información General'!F42</f>
        <v>0</v>
      </c>
      <c r="BH3" s="83">
        <f>+'1. Información General'!B43</f>
        <v>0</v>
      </c>
      <c r="BI3" s="83">
        <f>+'1. Información General'!D43</f>
        <v>0</v>
      </c>
      <c r="BJ3" s="173">
        <f>+'1. Información General'!F43</f>
        <v>0</v>
      </c>
      <c r="BK3" s="62" t="s">
        <v>2748</v>
      </c>
      <c r="BL3" s="35" t="e">
        <f>+#REF!</f>
        <v>#REF!</v>
      </c>
      <c r="BM3" s="62" t="e">
        <f>+#REF!</f>
        <v>#REF!</v>
      </c>
      <c r="BN3" s="62" t="e">
        <f>+#REF!</f>
        <v>#REF!</v>
      </c>
      <c r="BO3" s="62" t="e">
        <f>+#REF!</f>
        <v>#REF!</v>
      </c>
      <c r="BP3" s="35" t="e">
        <f>+#REF!</f>
        <v>#REF!</v>
      </c>
      <c r="BQ3" s="62" t="e">
        <f>+#REF!</f>
        <v>#REF!</v>
      </c>
      <c r="BR3" s="62" t="e">
        <f>+#REF!</f>
        <v>#REF!</v>
      </c>
      <c r="BS3" s="62" t="e">
        <f>+#REF!</f>
        <v>#REF!</v>
      </c>
      <c r="BT3" s="35" t="e">
        <f>+#REF!</f>
        <v>#REF!</v>
      </c>
      <c r="BU3" s="62" t="e">
        <f>+#REF!</f>
        <v>#REF!</v>
      </c>
      <c r="BV3" s="62" t="e">
        <f>+#REF!</f>
        <v>#REF!</v>
      </c>
      <c r="BW3" s="62" t="e">
        <f>+#REF!</f>
        <v>#REF!</v>
      </c>
      <c r="BX3" s="35" t="e">
        <f>+#REF!</f>
        <v>#REF!</v>
      </c>
      <c r="BY3" s="62" t="e">
        <f>+#REF!</f>
        <v>#REF!</v>
      </c>
      <c r="BZ3" s="62" t="e">
        <f>+#REF!</f>
        <v>#REF!</v>
      </c>
      <c r="CA3" s="62" t="e">
        <f>+#REF!</f>
        <v>#REF!</v>
      </c>
      <c r="CB3" s="35" t="e">
        <f>+#REF!</f>
        <v>#REF!</v>
      </c>
      <c r="CC3" s="62" t="e">
        <f>+#REF!</f>
        <v>#REF!</v>
      </c>
      <c r="CD3" s="62" t="e">
        <f>+#REF!</f>
        <v>#REF!</v>
      </c>
      <c r="CE3" s="62" t="e">
        <f>+#REF!</f>
        <v>#REF!</v>
      </c>
      <c r="CF3" s="35" t="e">
        <f>+#REF!</f>
        <v>#REF!</v>
      </c>
      <c r="CG3" s="62" t="e" cm="1">
        <f t="array" ref="CG3">+#REF!</f>
        <v>#REF!</v>
      </c>
      <c r="CH3" s="62"/>
      <c r="CI3" s="62"/>
      <c r="CJ3" s="35" t="e" cm="1">
        <f t="array" ref="CJ3">+#REF!</f>
        <v>#REF!</v>
      </c>
      <c r="CK3" s="62"/>
      <c r="CL3" s="62"/>
      <c r="CM3" s="62"/>
      <c r="CN3" s="35" t="e" cm="1">
        <f t="array" ref="CN3">+#REF!</f>
        <v>#REF!</v>
      </c>
      <c r="CO3" s="62"/>
      <c r="CP3" s="62"/>
      <c r="CQ3" s="62"/>
      <c r="CR3" s="35" t="e" cm="1">
        <f t="array" ref="CR3">+#REF!</f>
        <v>#REF!</v>
      </c>
      <c r="CS3" s="62"/>
      <c r="CT3" s="62"/>
      <c r="CU3" s="62"/>
      <c r="CV3" s="35" t="e" cm="1">
        <f t="array" ref="CV3">+#REF!</f>
        <v>#REF!</v>
      </c>
      <c r="CW3" s="62"/>
      <c r="CX3" s="62"/>
      <c r="CY3" s="62"/>
      <c r="CZ3" s="35" t="e" cm="1">
        <f t="array" ref="CZ3">+#REF!</f>
        <v>#REF!</v>
      </c>
      <c r="DA3" s="62"/>
      <c r="DB3" s="62"/>
      <c r="DC3" s="62"/>
      <c r="DD3" s="35" t="e" cm="1">
        <f t="array" ref="DD3">+#REF!</f>
        <v>#REF!</v>
      </c>
      <c r="DE3" s="62"/>
      <c r="DF3" s="62"/>
      <c r="DG3" s="62"/>
      <c r="DH3" s="35" t="e" cm="1">
        <f t="array" ref="DH3">+#REF!</f>
        <v>#REF!</v>
      </c>
      <c r="DI3" s="62"/>
      <c r="DJ3" s="62"/>
      <c r="DK3" s="62"/>
      <c r="DL3" s="35" t="s">
        <v>1593</v>
      </c>
      <c r="DM3" s="35" t="e" cm="1">
        <f t="array" ref="DM3">+#REF!</f>
        <v>#REF!</v>
      </c>
      <c r="DN3" s="62"/>
      <c r="DO3" s="62"/>
      <c r="DP3" s="62"/>
      <c r="DQ3" s="174" t="e" cm="1">
        <f t="array" ref="DQ3">+#REF!</f>
        <v>#REF!</v>
      </c>
      <c r="DR3" s="62"/>
      <c r="DS3" s="62"/>
      <c r="DT3" s="62"/>
      <c r="DU3" s="35" t="e" cm="1">
        <f t="array" ref="DU3">+#REF!</f>
        <v>#REF!</v>
      </c>
      <c r="DV3" s="62"/>
      <c r="DW3" s="62"/>
      <c r="DX3" s="62"/>
      <c r="DY3" s="35" t="e" cm="1">
        <f t="array" ref="DY3">+#REF!</f>
        <v>#REF!</v>
      </c>
      <c r="DZ3" s="62"/>
      <c r="EA3" s="62"/>
      <c r="EB3" s="62"/>
      <c r="EC3" s="35" t="e" cm="1">
        <f t="array" ref="EC3">+#REF!</f>
        <v>#REF!</v>
      </c>
      <c r="ED3" s="62"/>
      <c r="EE3" s="62"/>
      <c r="EF3" s="62"/>
      <c r="EG3" s="35" t="e" cm="1">
        <f t="array" ref="EG3">+#REF!</f>
        <v>#REF!</v>
      </c>
      <c r="EH3" s="62"/>
      <c r="EI3" s="62"/>
      <c r="EJ3" s="62"/>
      <c r="EK3" s="35" t="e" cm="1">
        <f t="array" ref="EK3">+#REF!</f>
        <v>#REF!</v>
      </c>
      <c r="EL3" s="62"/>
      <c r="EM3" s="62"/>
      <c r="EN3" s="62"/>
      <c r="EO3" s="35" t="e" cm="1">
        <f t="array" ref="EO3">+#REF!</f>
        <v>#REF!</v>
      </c>
      <c r="EP3" s="62"/>
      <c r="EQ3" s="62"/>
      <c r="ER3" s="62"/>
      <c r="ES3" s="35" t="e" cm="1">
        <f t="array" ref="ES3">+#REF!</f>
        <v>#REF!</v>
      </c>
      <c r="ET3" s="62"/>
      <c r="EU3" s="62"/>
      <c r="EV3" s="62"/>
      <c r="EW3" s="35" t="e" cm="1">
        <f t="array" ref="EW3">+#REF!</f>
        <v>#REF!</v>
      </c>
      <c r="EX3" s="62"/>
      <c r="EY3" s="62"/>
      <c r="EZ3" s="62"/>
      <c r="FA3" s="35" t="e" cm="1">
        <f t="array" ref="FA3">+#REF!</f>
        <v>#REF!</v>
      </c>
      <c r="FB3" s="62"/>
      <c r="FC3" s="62"/>
      <c r="FD3" s="62"/>
      <c r="FE3" s="35" t="e" cm="1">
        <f t="array" ref="FE3">+#REF!</f>
        <v>#REF!</v>
      </c>
      <c r="FF3" s="62"/>
      <c r="FG3" s="62"/>
      <c r="FH3" s="62"/>
      <c r="FI3" s="35" t="e" cm="1">
        <f t="array" ref="FI3">+#REF!</f>
        <v>#REF!</v>
      </c>
      <c r="FJ3" s="62"/>
      <c r="FK3" s="62"/>
      <c r="FL3" s="62"/>
      <c r="FM3" s="83" t="s">
        <v>1596</v>
      </c>
      <c r="FN3" s="35" t="e" cm="1">
        <f t="array" ref="FN3">+#REF!</f>
        <v>#REF!</v>
      </c>
      <c r="FO3" s="62"/>
      <c r="FP3" s="62"/>
      <c r="FQ3" s="62"/>
      <c r="FR3" s="174" t="e" cm="1">
        <f t="array" ref="FR3">+#REF!</f>
        <v>#REF!</v>
      </c>
      <c r="FS3" s="62"/>
      <c r="FT3" s="62"/>
      <c r="FU3" s="62"/>
      <c r="FV3" s="35" t="e" cm="1">
        <f t="array" ref="FV3">+#REF!</f>
        <v>#REF!</v>
      </c>
      <c r="FW3" s="62"/>
      <c r="FX3" s="62"/>
      <c r="FY3" s="62"/>
      <c r="FZ3" s="35" t="e" cm="1">
        <f t="array" ref="FZ3">+#REF!</f>
        <v>#REF!</v>
      </c>
      <c r="GA3" s="62"/>
      <c r="GB3" s="62"/>
      <c r="GC3" s="62"/>
      <c r="GD3" s="83" t="s">
        <v>2762</v>
      </c>
      <c r="GE3" s="35" t="e" cm="1">
        <f t="array" ref="GE3">+#REF!</f>
        <v>#REF!</v>
      </c>
      <c r="GF3" s="62"/>
      <c r="GG3" s="62"/>
      <c r="GH3" s="62"/>
      <c r="GI3" s="174" t="e" cm="1">
        <f t="array" ref="GI3">+#REF!</f>
        <v>#REF!</v>
      </c>
      <c r="GJ3" s="62"/>
      <c r="GK3" s="62"/>
      <c r="GL3" s="62"/>
      <c r="GM3" s="35" t="e" cm="1">
        <f t="array" ref="GM3">+#REF!</f>
        <v>#REF!</v>
      </c>
      <c r="GN3" s="62"/>
      <c r="GO3" s="62"/>
      <c r="GP3" s="62"/>
      <c r="GQ3" s="35" t="e" cm="1">
        <f t="array" ref="GQ3">+#REF!</f>
        <v>#REF!</v>
      </c>
      <c r="GR3" s="62"/>
      <c r="GS3" s="62"/>
      <c r="GT3" s="62"/>
      <c r="GU3" s="35" t="e" cm="1">
        <f t="array" ref="GU3">+#REF!</f>
        <v>#REF!</v>
      </c>
      <c r="GV3" s="62"/>
      <c r="GW3" s="62"/>
      <c r="GX3" s="175"/>
      <c r="GY3" s="83" t="s">
        <v>2763</v>
      </c>
      <c r="GZ3" s="35" t="e" cm="1">
        <f t="array" ref="GZ3">+#REF!</f>
        <v>#REF!</v>
      </c>
      <c r="HA3" s="62"/>
      <c r="HB3" s="62"/>
      <c r="HC3" s="62"/>
      <c r="HD3" s="35" t="e" cm="1">
        <f t="array" ref="HD3">+#REF!</f>
        <v>#REF!</v>
      </c>
      <c r="HE3" s="62"/>
      <c r="HF3" s="62"/>
      <c r="HG3" s="62"/>
      <c r="HH3" s="35" t="e" cm="1">
        <f t="array" ref="HH3">+#REF!</f>
        <v>#REF!</v>
      </c>
      <c r="HI3" s="62"/>
      <c r="HJ3" s="62"/>
      <c r="HK3" s="62"/>
      <c r="HL3" s="83" t="s">
        <v>2764</v>
      </c>
      <c r="HM3" s="35" t="e" cm="1">
        <f t="array" ref="HM3">+#REF!</f>
        <v>#REF!</v>
      </c>
      <c r="HN3" s="62"/>
      <c r="HO3" s="62"/>
      <c r="HP3" s="62"/>
      <c r="HQ3" s="174" t="e" cm="1">
        <f t="array" ref="HQ3">+#REF!</f>
        <v>#REF!</v>
      </c>
      <c r="HR3" s="62"/>
      <c r="HS3" s="62"/>
      <c r="HT3" s="62"/>
      <c r="HU3" s="35" t="e" cm="1">
        <f t="array" ref="HU3">+#REF!</f>
        <v>#REF!</v>
      </c>
      <c r="HV3" s="62"/>
      <c r="HW3" s="62"/>
      <c r="HX3" s="62"/>
      <c r="HY3" s="35" t="e" cm="1">
        <f t="array" ref="HY3">+#REF!</f>
        <v>#REF!</v>
      </c>
      <c r="HZ3" s="62"/>
      <c r="IA3" s="62"/>
      <c r="IB3" s="62"/>
      <c r="IC3" s="35" t="e" cm="1">
        <f t="array" ref="IC3">+#REF!</f>
        <v>#REF!</v>
      </c>
      <c r="ID3" s="62"/>
      <c r="IE3" s="62"/>
      <c r="IF3" s="62"/>
      <c r="IG3" s="83" t="s">
        <v>2773</v>
      </c>
      <c r="IH3" s="35" t="e" cm="1">
        <f t="array" ref="IH3">+#REF!</f>
        <v>#REF!</v>
      </c>
      <c r="II3" s="62"/>
      <c r="IJ3" s="62"/>
      <c r="IK3" s="62"/>
      <c r="IL3" s="83" t="s">
        <v>2766</v>
      </c>
      <c r="IM3" s="35" t="e" cm="1">
        <f t="array" ref="IM3">+#REF!</f>
        <v>#REF!</v>
      </c>
      <c r="IN3" s="62"/>
      <c r="IO3" s="62"/>
      <c r="IP3" s="62"/>
      <c r="IQ3" s="35" t="e" cm="1">
        <f t="array" ref="IQ3">+#REF!</f>
        <v>#REF!</v>
      </c>
      <c r="IR3" s="62"/>
      <c r="IS3" s="62"/>
      <c r="IT3" s="62"/>
      <c r="IU3" s="35" t="e" cm="1">
        <f t="array" ref="IU3">+#REF!</f>
        <v>#REF!</v>
      </c>
      <c r="IV3" s="62"/>
      <c r="IW3" s="62"/>
      <c r="IX3" s="62"/>
      <c r="IY3" s="35" t="e" cm="1">
        <f t="array" ref="IY3">+#REF!</f>
        <v>#REF!</v>
      </c>
      <c r="IZ3" s="62"/>
      <c r="JA3" s="62"/>
      <c r="JB3" s="62"/>
      <c r="JC3" s="35" t="s">
        <v>2767</v>
      </c>
      <c r="JD3" s="35" t="e" cm="1">
        <f t="array" ref="JD3">+#REF!</f>
        <v>#REF!</v>
      </c>
      <c r="JE3" s="62"/>
      <c r="JF3" s="62"/>
      <c r="JG3" s="62"/>
      <c r="JH3" s="35" t="e" cm="1">
        <f t="array" ref="JH3">+#REF!</f>
        <v>#REF!</v>
      </c>
      <c r="JI3" s="62"/>
      <c r="JJ3" s="62"/>
      <c r="JK3" s="62"/>
      <c r="JL3" s="35" t="e" cm="1">
        <f t="array" ref="JL3">+#REF!</f>
        <v>#REF!</v>
      </c>
      <c r="JM3" s="62"/>
      <c r="JN3" s="62"/>
      <c r="JO3" s="62"/>
      <c r="JP3" s="35" t="e" cm="1">
        <f t="array" ref="JP3">+#REF!</f>
        <v>#REF!</v>
      </c>
      <c r="JQ3" s="62"/>
      <c r="JR3" s="62"/>
      <c r="JS3" s="62"/>
      <c r="JT3" s="35" t="s">
        <v>2768</v>
      </c>
      <c r="JU3" s="35" t="e" cm="1">
        <f t="array" ref="JU3">+#REF!</f>
        <v>#REF!</v>
      </c>
      <c r="JV3" s="62"/>
      <c r="JW3" s="62"/>
      <c r="JX3" s="62"/>
      <c r="JY3" s="35" t="e" cm="1">
        <f t="array" ref="JY3">+#REF!</f>
        <v>#REF!</v>
      </c>
      <c r="JZ3" s="62"/>
      <c r="KA3" s="62"/>
      <c r="KB3" s="62"/>
      <c r="KC3" s="35" t="e" cm="1">
        <f t="array" ref="KC3">+#REF!</f>
        <v>#REF!</v>
      </c>
      <c r="KD3" s="62"/>
      <c r="KE3" s="62"/>
      <c r="KF3" s="62"/>
      <c r="KG3" s="35" t="e" cm="1">
        <f t="array" ref="KG3">+#REF!</f>
        <v>#REF!</v>
      </c>
      <c r="KH3" s="62"/>
      <c r="KI3" s="62"/>
      <c r="KJ3" s="62"/>
      <c r="KK3" s="35" t="e" cm="1">
        <f t="array" ref="KK3">+#REF!</f>
        <v>#REF!</v>
      </c>
      <c r="KL3" s="62"/>
      <c r="KM3" s="62"/>
      <c r="KN3" s="62"/>
      <c r="KO3" s="35" t="e" cm="1">
        <f t="array" ref="KO3">+#REF!</f>
        <v>#REF!</v>
      </c>
      <c r="KP3" s="62"/>
      <c r="KQ3" s="62"/>
      <c r="KR3" s="62"/>
      <c r="KS3" s="35" t="e" cm="1">
        <f t="array" ref="KS3">+#REF!</f>
        <v>#REF!</v>
      </c>
      <c r="KT3" s="62"/>
      <c r="KU3" s="62"/>
      <c r="KV3" s="62"/>
      <c r="KW3" s="35" t="e" cm="1">
        <f t="array" ref="KW3">+#REF!</f>
        <v>#REF!</v>
      </c>
      <c r="KX3" s="62"/>
      <c r="KY3" s="62"/>
      <c r="KZ3" s="62"/>
      <c r="LA3" s="35" t="e" cm="1">
        <f t="array" ref="LA3">+#REF!</f>
        <v>#REF!</v>
      </c>
      <c r="LB3" s="62"/>
      <c r="LC3" s="62"/>
      <c r="LD3" s="62"/>
      <c r="LE3" s="35" t="e" cm="1">
        <f t="array" ref="LE3">+#REF!</f>
        <v>#REF!</v>
      </c>
      <c r="LF3" s="62"/>
      <c r="LG3" s="62"/>
      <c r="LH3" s="62"/>
      <c r="LI3" s="35" t="e" cm="1">
        <f t="array" ref="LI3">+#REF!</f>
        <v>#REF!</v>
      </c>
      <c r="LJ3" s="62"/>
      <c r="LK3" s="62"/>
      <c r="LL3" s="62"/>
      <c r="LM3" s="35" t="e" cm="1">
        <f t="array" ref="LM3">+#REF!</f>
        <v>#REF!</v>
      </c>
      <c r="LN3" s="62"/>
      <c r="LO3" s="62"/>
      <c r="LP3" s="62"/>
    </row>
  </sheetData>
  <sheetProtection algorithmName="SHA-512" hashValue="DZqmkSeKKjAGk+H+J5QvBlRM8Ns2BalZWt9j4PbarFZ6hKVH+JY4Db/Aa3DSMtV/wubt8tiJnZBiKmZHPXscrA==" saltValue="rheFxVfcGDR+SyZ3vC9Tkw==" spinCount="100000" sheet="1" objects="1" scenarios="1" formatRows="0"/>
  <mergeCells count="14">
    <mergeCell ref="IG1:IK1"/>
    <mergeCell ref="IL1:JB1"/>
    <mergeCell ref="JC1:JS1"/>
    <mergeCell ref="JT1:LP1"/>
    <mergeCell ref="DL1:FL1"/>
    <mergeCell ref="FM1:GC1"/>
    <mergeCell ref="GD1:GX1"/>
    <mergeCell ref="GY1:HK1"/>
    <mergeCell ref="HL1:IF1"/>
    <mergeCell ref="A1:O1"/>
    <mergeCell ref="P1:AH1"/>
    <mergeCell ref="AI1:AP1"/>
    <mergeCell ref="AQ1:BJ1"/>
    <mergeCell ref="BK1:DK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cols>
    <col min="1" max="1" width="5.42578125" style="94" customWidth="1"/>
    <col min="2" max="2" width="24.7109375" style="94" customWidth="1"/>
    <col min="3" max="3" width="54" style="94" customWidth="1"/>
    <col min="4" max="4" width="86.5703125" style="94" customWidth="1"/>
    <col min="5" max="7" width="41" style="180" customWidth="1"/>
    <col min="8" max="8" width="33" style="180" customWidth="1"/>
    <col min="9" max="10" width="37.42578125" style="94" customWidth="1"/>
    <col min="11" max="11" width="32.42578125" style="94" customWidth="1"/>
    <col min="12" max="12" width="36.28515625" style="94" customWidth="1"/>
    <col min="13" max="13" width="20.85546875" style="94" customWidth="1"/>
    <col min="14" max="14" width="27.42578125" style="94" customWidth="1"/>
    <col min="15" max="15" width="34" style="94" customWidth="1"/>
    <col min="16" max="17" width="40.5703125" style="94" customWidth="1"/>
    <col min="18" max="18" width="68.7109375" style="94" customWidth="1"/>
    <col min="19" max="19" width="11.42578125" style="94"/>
    <col min="20" max="20" width="101" style="94" hidden="1" customWidth="1"/>
    <col min="21" max="16384" width="11.42578125" style="94"/>
  </cols>
  <sheetData>
    <row r="1" spans="1:20" ht="42.75">
      <c r="A1" s="714" t="s">
        <v>2774</v>
      </c>
      <c r="B1" s="714"/>
      <c r="C1" s="714"/>
      <c r="D1" s="714"/>
      <c r="E1" s="714"/>
      <c r="F1" s="714"/>
      <c r="G1" s="714"/>
      <c r="H1" s="714"/>
      <c r="I1" s="714"/>
      <c r="J1" s="714"/>
      <c r="K1" s="714"/>
      <c r="L1" s="714"/>
      <c r="M1" s="714"/>
      <c r="N1" s="714"/>
      <c r="O1" s="714"/>
      <c r="P1" s="714"/>
      <c r="Q1" s="714"/>
      <c r="R1" s="714"/>
      <c r="T1" s="181" t="s">
        <v>2775</v>
      </c>
    </row>
    <row r="2" spans="1:20" ht="42.75" customHeight="1">
      <c r="A2" s="713" t="s">
        <v>2776</v>
      </c>
      <c r="B2" s="713"/>
      <c r="C2" s="713"/>
      <c r="D2" s="713"/>
      <c r="E2" s="719" t="s">
        <v>2777</v>
      </c>
      <c r="F2" s="719"/>
      <c r="G2" s="719"/>
      <c r="H2" s="719"/>
      <c r="I2" s="713" t="s">
        <v>2778</v>
      </c>
      <c r="J2" s="713"/>
      <c r="K2" s="713"/>
      <c r="L2" s="713"/>
      <c r="M2" s="713"/>
      <c r="N2" s="713"/>
      <c r="O2" s="713"/>
      <c r="P2" s="189" t="s">
        <v>2779</v>
      </c>
      <c r="Q2" s="713" t="s">
        <v>2780</v>
      </c>
      <c r="R2" s="713"/>
      <c r="T2" s="181" t="s">
        <v>2781</v>
      </c>
    </row>
    <row r="3" spans="1:20" ht="85.5" customHeight="1">
      <c r="A3" s="188" t="s">
        <v>2782</v>
      </c>
      <c r="B3" s="188" t="s">
        <v>2747</v>
      </c>
      <c r="C3" s="188" t="s">
        <v>2783</v>
      </c>
      <c r="D3" s="188" t="s">
        <v>2784</v>
      </c>
      <c r="E3" s="185" t="s">
        <v>2785</v>
      </c>
      <c r="F3" s="185" t="s">
        <v>2786</v>
      </c>
      <c r="G3" s="185" t="s">
        <v>2787</v>
      </c>
      <c r="H3" s="185" t="s">
        <v>2788</v>
      </c>
      <c r="I3" s="188" t="s">
        <v>2789</v>
      </c>
      <c r="J3" s="188" t="s">
        <v>2790</v>
      </c>
      <c r="K3" s="188" t="s">
        <v>2791</v>
      </c>
      <c r="L3" s="188" t="s">
        <v>2792</v>
      </c>
      <c r="M3" s="188" t="s">
        <v>2793</v>
      </c>
      <c r="N3" s="188" t="s">
        <v>2794</v>
      </c>
      <c r="O3" s="188" t="s">
        <v>2795</v>
      </c>
      <c r="P3" s="185" t="s">
        <v>2796</v>
      </c>
      <c r="Q3" s="188" t="s">
        <v>2797</v>
      </c>
      <c r="R3" s="188" t="s">
        <v>2798</v>
      </c>
      <c r="T3" s="181" t="s">
        <v>2799</v>
      </c>
    </row>
    <row r="4" spans="1:20" s="178" customFormat="1" ht="306">
      <c r="A4" s="182">
        <v>1</v>
      </c>
      <c r="B4" s="182">
        <f>+'Condiciones NO cumplimiento'!G3</f>
        <v>0</v>
      </c>
      <c r="C4" s="186">
        <f>+'Condiciones NO cumplimiento'!F3</f>
        <v>0</v>
      </c>
      <c r="D4" s="186">
        <f>+'Condiciones NO cumplimiento'!D3</f>
        <v>0</v>
      </c>
      <c r="E4" s="176" t="s">
        <v>2800</v>
      </c>
      <c r="F4" s="176" t="s">
        <v>2801</v>
      </c>
      <c r="G4" s="176" t="s">
        <v>2802</v>
      </c>
      <c r="H4" s="176" t="s">
        <v>2803</v>
      </c>
      <c r="I4" s="177" t="s">
        <v>2804</v>
      </c>
      <c r="J4" s="177"/>
      <c r="K4" s="177" t="s">
        <v>2805</v>
      </c>
      <c r="L4" s="177" t="s">
        <v>2806</v>
      </c>
      <c r="M4" s="177" t="s">
        <v>2807</v>
      </c>
      <c r="N4" s="177" t="s">
        <v>2808</v>
      </c>
      <c r="O4" s="177" t="s">
        <v>2809</v>
      </c>
      <c r="P4" s="177" t="s">
        <v>2810</v>
      </c>
      <c r="Q4" s="177"/>
      <c r="R4" s="177"/>
    </row>
    <row r="5" spans="1:20" s="178" customFormat="1" ht="306">
      <c r="A5" s="182">
        <v>2</v>
      </c>
      <c r="B5" s="182">
        <f>+'Condiciones NO cumplimiento'!G4</f>
        <v>0</v>
      </c>
      <c r="C5" s="186">
        <f>+'Condiciones NO cumplimiento'!F4</f>
        <v>0</v>
      </c>
      <c r="D5" s="186">
        <f>+'Condiciones NO cumplimiento'!D4</f>
        <v>0</v>
      </c>
      <c r="E5" s="176" t="s">
        <v>2800</v>
      </c>
      <c r="F5" s="176" t="s">
        <v>2801</v>
      </c>
      <c r="G5" s="176" t="s">
        <v>2802</v>
      </c>
      <c r="H5" s="176" t="s">
        <v>2803</v>
      </c>
      <c r="I5" s="177" t="s">
        <v>2804</v>
      </c>
      <c r="J5" s="177"/>
      <c r="K5" s="177" t="s">
        <v>2805</v>
      </c>
      <c r="L5" s="177" t="s">
        <v>2806</v>
      </c>
      <c r="M5" s="177" t="s">
        <v>2807</v>
      </c>
      <c r="N5" s="177" t="s">
        <v>2808</v>
      </c>
      <c r="O5" s="177" t="s">
        <v>2809</v>
      </c>
      <c r="P5" s="177" t="s">
        <v>2810</v>
      </c>
      <c r="Q5" s="177"/>
      <c r="R5" s="177"/>
    </row>
    <row r="6" spans="1:20" s="178" customFormat="1" ht="306">
      <c r="A6" s="182">
        <v>3</v>
      </c>
      <c r="B6" s="182">
        <f>+'Condiciones NO cumplimiento'!G5</f>
        <v>0</v>
      </c>
      <c r="C6" s="186">
        <f>+'Condiciones NO cumplimiento'!F5</f>
        <v>0</v>
      </c>
      <c r="D6" s="186">
        <f>+'Condiciones NO cumplimiento'!D5</f>
        <v>0</v>
      </c>
      <c r="E6" s="176" t="s">
        <v>2800</v>
      </c>
      <c r="F6" s="176" t="s">
        <v>2801</v>
      </c>
      <c r="G6" s="176" t="s">
        <v>2802</v>
      </c>
      <c r="H6" s="176" t="s">
        <v>2803</v>
      </c>
      <c r="I6" s="179" t="s">
        <v>2804</v>
      </c>
      <c r="J6" s="179"/>
      <c r="K6" s="179" t="s">
        <v>2805</v>
      </c>
      <c r="L6" s="179" t="s">
        <v>2806</v>
      </c>
      <c r="M6" s="177" t="s">
        <v>2807</v>
      </c>
      <c r="N6" s="177" t="s">
        <v>2808</v>
      </c>
      <c r="O6" s="177" t="s">
        <v>2809</v>
      </c>
      <c r="P6" s="177" t="s">
        <v>2810</v>
      </c>
      <c r="Q6" s="177"/>
      <c r="R6" s="177"/>
    </row>
    <row r="7" spans="1:20" s="178" customFormat="1" ht="306">
      <c r="A7" s="182">
        <v>4</v>
      </c>
      <c r="B7" s="182">
        <f>+'Condiciones NO cumplimiento'!G6</f>
        <v>0</v>
      </c>
      <c r="C7" s="186">
        <f>+'Condiciones NO cumplimiento'!F6</f>
        <v>0</v>
      </c>
      <c r="D7" s="186">
        <f>+'Condiciones NO cumplimiento'!D6</f>
        <v>0</v>
      </c>
      <c r="E7" s="176" t="s">
        <v>2800</v>
      </c>
      <c r="F7" s="176" t="s">
        <v>2801</v>
      </c>
      <c r="G7" s="176" t="s">
        <v>2802</v>
      </c>
      <c r="H7" s="176" t="s">
        <v>2803</v>
      </c>
      <c r="I7" s="179" t="s">
        <v>2804</v>
      </c>
      <c r="J7" s="179"/>
      <c r="K7" s="179" t="s">
        <v>2805</v>
      </c>
      <c r="L7" s="179" t="s">
        <v>2806</v>
      </c>
      <c r="M7" s="177" t="s">
        <v>2807</v>
      </c>
      <c r="N7" s="177" t="s">
        <v>2808</v>
      </c>
      <c r="O7" s="177" t="s">
        <v>2809</v>
      </c>
      <c r="P7" s="177" t="s">
        <v>2810</v>
      </c>
      <c r="Q7" s="177"/>
      <c r="R7" s="177"/>
    </row>
    <row r="8" spans="1:20" s="178" customFormat="1" ht="306">
      <c r="A8" s="182">
        <v>5</v>
      </c>
      <c r="B8" s="182">
        <f>+'Condiciones NO cumplimiento'!G7</f>
        <v>0</v>
      </c>
      <c r="C8" s="186">
        <f>+'Condiciones NO cumplimiento'!F7</f>
        <v>0</v>
      </c>
      <c r="D8" s="186">
        <f>+'Condiciones NO cumplimiento'!D7</f>
        <v>0</v>
      </c>
      <c r="E8" s="176" t="s">
        <v>2800</v>
      </c>
      <c r="F8" s="176" t="s">
        <v>2801</v>
      </c>
      <c r="G8" s="176" t="s">
        <v>2802</v>
      </c>
      <c r="H8" s="176" t="s">
        <v>2803</v>
      </c>
      <c r="I8" s="179" t="s">
        <v>2804</v>
      </c>
      <c r="J8" s="179"/>
      <c r="K8" s="179" t="s">
        <v>2805</v>
      </c>
      <c r="L8" s="179" t="s">
        <v>2806</v>
      </c>
      <c r="M8" s="177" t="s">
        <v>2807</v>
      </c>
      <c r="N8" s="177" t="s">
        <v>2808</v>
      </c>
      <c r="O8" s="177" t="s">
        <v>2809</v>
      </c>
      <c r="P8" s="177" t="s">
        <v>2810</v>
      </c>
      <c r="Q8" s="177"/>
      <c r="R8" s="177"/>
    </row>
    <row r="9" spans="1:20" s="178" customFormat="1" ht="306">
      <c r="A9" s="182">
        <v>6</v>
      </c>
      <c r="B9" s="182">
        <f>+'Condiciones NO cumplimiento'!G8</f>
        <v>0</v>
      </c>
      <c r="C9" s="186">
        <f>+'Condiciones NO cumplimiento'!F8</f>
        <v>0</v>
      </c>
      <c r="D9" s="186">
        <f>+'Condiciones NO cumplimiento'!D8</f>
        <v>0</v>
      </c>
      <c r="E9" s="176" t="s">
        <v>2800</v>
      </c>
      <c r="F9" s="176" t="s">
        <v>2801</v>
      </c>
      <c r="G9" s="176" t="s">
        <v>2802</v>
      </c>
      <c r="H9" s="176" t="s">
        <v>2803</v>
      </c>
      <c r="I9" s="177" t="s">
        <v>2804</v>
      </c>
      <c r="J9" s="177"/>
      <c r="K9" s="177" t="s">
        <v>2805</v>
      </c>
      <c r="L9" s="177" t="s">
        <v>2806</v>
      </c>
      <c r="M9" s="177" t="s">
        <v>2807</v>
      </c>
      <c r="N9" s="177" t="s">
        <v>2808</v>
      </c>
      <c r="O9" s="177" t="s">
        <v>2809</v>
      </c>
      <c r="P9" s="177" t="s">
        <v>2810</v>
      </c>
      <c r="Q9" s="177"/>
      <c r="R9" s="177"/>
    </row>
    <row r="10" spans="1:20" s="178" customFormat="1" ht="306">
      <c r="A10" s="182">
        <v>7</v>
      </c>
      <c r="B10" s="182">
        <f>+'Condiciones NO cumplimiento'!G9</f>
        <v>0</v>
      </c>
      <c r="C10" s="186">
        <f>+'Condiciones NO cumplimiento'!F9</f>
        <v>0</v>
      </c>
      <c r="D10" s="186">
        <f>+'Condiciones NO cumplimiento'!D9</f>
        <v>0</v>
      </c>
      <c r="E10" s="176" t="s">
        <v>2800</v>
      </c>
      <c r="F10" s="176" t="s">
        <v>2801</v>
      </c>
      <c r="G10" s="176" t="s">
        <v>2802</v>
      </c>
      <c r="H10" s="176" t="s">
        <v>2803</v>
      </c>
      <c r="I10" s="177" t="s">
        <v>2804</v>
      </c>
      <c r="J10" s="177"/>
      <c r="K10" s="177" t="s">
        <v>2805</v>
      </c>
      <c r="L10" s="177" t="s">
        <v>2806</v>
      </c>
      <c r="M10" s="177" t="s">
        <v>2807</v>
      </c>
      <c r="N10" s="177" t="s">
        <v>2808</v>
      </c>
      <c r="O10" s="177" t="s">
        <v>2809</v>
      </c>
      <c r="P10" s="177" t="s">
        <v>2810</v>
      </c>
      <c r="Q10" s="177"/>
      <c r="R10" s="177"/>
    </row>
    <row r="11" spans="1:20" s="178" customFormat="1" ht="306">
      <c r="A11" s="182">
        <v>8</v>
      </c>
      <c r="B11" s="182">
        <f>+'Condiciones NO cumplimiento'!G10</f>
        <v>0</v>
      </c>
      <c r="C11" s="186">
        <f>+'Condiciones NO cumplimiento'!F10</f>
        <v>0</v>
      </c>
      <c r="D11" s="186">
        <f>+'Condiciones NO cumplimiento'!D10</f>
        <v>0</v>
      </c>
      <c r="E11" s="176" t="s">
        <v>2800</v>
      </c>
      <c r="F11" s="176" t="s">
        <v>2801</v>
      </c>
      <c r="G11" s="176" t="s">
        <v>2802</v>
      </c>
      <c r="H11" s="176" t="s">
        <v>2803</v>
      </c>
      <c r="I11" s="179" t="s">
        <v>2804</v>
      </c>
      <c r="J11" s="179"/>
      <c r="K11" s="179" t="s">
        <v>2805</v>
      </c>
      <c r="L11" s="179" t="s">
        <v>2806</v>
      </c>
      <c r="M11" s="177" t="s">
        <v>2807</v>
      </c>
      <c r="N11" s="177" t="s">
        <v>2808</v>
      </c>
      <c r="O11" s="177" t="s">
        <v>2809</v>
      </c>
      <c r="P11" s="177" t="s">
        <v>2810</v>
      </c>
      <c r="Q11" s="177"/>
      <c r="R11" s="177"/>
    </row>
    <row r="12" spans="1:20" s="178" customFormat="1" ht="306">
      <c r="A12" s="182">
        <v>9</v>
      </c>
      <c r="B12" s="182">
        <f>+'Condiciones NO cumplimiento'!G11</f>
        <v>0</v>
      </c>
      <c r="C12" s="186">
        <f>+'Condiciones NO cumplimiento'!F11</f>
        <v>0</v>
      </c>
      <c r="D12" s="186">
        <f>+'Condiciones NO cumplimiento'!D11</f>
        <v>0</v>
      </c>
      <c r="E12" s="176" t="s">
        <v>2800</v>
      </c>
      <c r="F12" s="176" t="s">
        <v>2801</v>
      </c>
      <c r="G12" s="176" t="s">
        <v>2802</v>
      </c>
      <c r="H12" s="176" t="s">
        <v>2803</v>
      </c>
      <c r="I12" s="179" t="s">
        <v>2804</v>
      </c>
      <c r="J12" s="179"/>
      <c r="K12" s="179" t="s">
        <v>2805</v>
      </c>
      <c r="L12" s="179" t="s">
        <v>2806</v>
      </c>
      <c r="M12" s="177" t="s">
        <v>2807</v>
      </c>
      <c r="N12" s="177" t="s">
        <v>2808</v>
      </c>
      <c r="O12" s="177" t="s">
        <v>2809</v>
      </c>
      <c r="P12" s="177" t="s">
        <v>2810</v>
      </c>
      <c r="Q12" s="177"/>
      <c r="R12" s="177"/>
    </row>
    <row r="13" spans="1:20" s="178" customFormat="1" ht="306">
      <c r="A13" s="182">
        <v>10</v>
      </c>
      <c r="B13" s="182">
        <f>+'Condiciones NO cumplimiento'!G12</f>
        <v>0</v>
      </c>
      <c r="C13" s="186">
        <f>+'Condiciones NO cumplimiento'!F12</f>
        <v>0</v>
      </c>
      <c r="D13" s="186">
        <f>+'Condiciones NO cumplimiento'!D12</f>
        <v>0</v>
      </c>
      <c r="E13" s="176" t="s">
        <v>2800</v>
      </c>
      <c r="F13" s="176" t="s">
        <v>2801</v>
      </c>
      <c r="G13" s="176" t="s">
        <v>2802</v>
      </c>
      <c r="H13" s="176" t="s">
        <v>2803</v>
      </c>
      <c r="I13" s="179" t="s">
        <v>2804</v>
      </c>
      <c r="J13" s="179"/>
      <c r="K13" s="179" t="s">
        <v>2805</v>
      </c>
      <c r="L13" s="179" t="s">
        <v>2806</v>
      </c>
      <c r="M13" s="177" t="s">
        <v>2807</v>
      </c>
      <c r="N13" s="177" t="s">
        <v>2808</v>
      </c>
      <c r="O13" s="177" t="s">
        <v>2809</v>
      </c>
      <c r="P13" s="177" t="s">
        <v>2810</v>
      </c>
      <c r="Q13" s="177"/>
      <c r="R13" s="177"/>
    </row>
    <row r="14" spans="1:20" s="178" customFormat="1" ht="306">
      <c r="A14" s="182">
        <v>11</v>
      </c>
      <c r="B14" s="182">
        <f>+'Condiciones NO cumplimiento'!G13</f>
        <v>0</v>
      </c>
      <c r="C14" s="186">
        <f>+'Condiciones NO cumplimiento'!F13</f>
        <v>0</v>
      </c>
      <c r="D14" s="186">
        <f>+'Condiciones NO cumplimiento'!D13</f>
        <v>0</v>
      </c>
      <c r="E14" s="176" t="s">
        <v>2800</v>
      </c>
      <c r="F14" s="176" t="s">
        <v>2801</v>
      </c>
      <c r="G14" s="176" t="s">
        <v>2802</v>
      </c>
      <c r="H14" s="176" t="s">
        <v>2803</v>
      </c>
      <c r="I14" s="177" t="s">
        <v>2804</v>
      </c>
      <c r="J14" s="177"/>
      <c r="K14" s="177" t="s">
        <v>2805</v>
      </c>
      <c r="L14" s="177" t="s">
        <v>2806</v>
      </c>
      <c r="M14" s="177" t="s">
        <v>2807</v>
      </c>
      <c r="N14" s="177" t="s">
        <v>2808</v>
      </c>
      <c r="O14" s="177" t="s">
        <v>2809</v>
      </c>
      <c r="P14" s="177" t="s">
        <v>2810</v>
      </c>
      <c r="Q14" s="177"/>
      <c r="R14" s="177"/>
    </row>
    <row r="15" spans="1:20" s="178" customFormat="1" ht="306">
      <c r="A15" s="182">
        <v>12</v>
      </c>
      <c r="B15" s="182">
        <f>+'Condiciones NO cumplimiento'!G14</f>
        <v>0</v>
      </c>
      <c r="C15" s="186">
        <f>+'Condiciones NO cumplimiento'!F14</f>
        <v>0</v>
      </c>
      <c r="D15" s="186">
        <f>+'Condiciones NO cumplimiento'!D14</f>
        <v>0</v>
      </c>
      <c r="E15" s="176" t="s">
        <v>2800</v>
      </c>
      <c r="F15" s="176" t="s">
        <v>2801</v>
      </c>
      <c r="G15" s="176" t="s">
        <v>2802</v>
      </c>
      <c r="H15" s="176" t="s">
        <v>2803</v>
      </c>
      <c r="I15" s="177" t="s">
        <v>2804</v>
      </c>
      <c r="J15" s="177"/>
      <c r="K15" s="177" t="s">
        <v>2805</v>
      </c>
      <c r="L15" s="177" t="s">
        <v>2806</v>
      </c>
      <c r="M15" s="177" t="s">
        <v>2807</v>
      </c>
      <c r="N15" s="177" t="s">
        <v>2808</v>
      </c>
      <c r="O15" s="177" t="s">
        <v>2809</v>
      </c>
      <c r="P15" s="177" t="s">
        <v>2810</v>
      </c>
      <c r="Q15" s="177"/>
      <c r="R15" s="177"/>
    </row>
    <row r="16" spans="1:20" s="178" customFormat="1" ht="306">
      <c r="A16" s="182">
        <v>13</v>
      </c>
      <c r="B16" s="182">
        <f>+'Condiciones NO cumplimiento'!G15</f>
        <v>0</v>
      </c>
      <c r="C16" s="186">
        <f>+'Condiciones NO cumplimiento'!F15</f>
        <v>0</v>
      </c>
      <c r="D16" s="186">
        <f>+'Condiciones NO cumplimiento'!D15</f>
        <v>0</v>
      </c>
      <c r="E16" s="176" t="s">
        <v>2800</v>
      </c>
      <c r="F16" s="176" t="s">
        <v>2801</v>
      </c>
      <c r="G16" s="176" t="s">
        <v>2802</v>
      </c>
      <c r="H16" s="176" t="s">
        <v>2803</v>
      </c>
      <c r="I16" s="179" t="s">
        <v>2804</v>
      </c>
      <c r="J16" s="179"/>
      <c r="K16" s="179" t="s">
        <v>2805</v>
      </c>
      <c r="L16" s="179" t="s">
        <v>2806</v>
      </c>
      <c r="M16" s="177" t="s">
        <v>2807</v>
      </c>
      <c r="N16" s="177" t="s">
        <v>2808</v>
      </c>
      <c r="O16" s="177" t="s">
        <v>2809</v>
      </c>
      <c r="P16" s="177" t="s">
        <v>2810</v>
      </c>
      <c r="Q16" s="177"/>
      <c r="R16" s="177"/>
    </row>
    <row r="17" spans="1:18" s="178" customFormat="1" ht="306">
      <c r="A17" s="182">
        <v>14</v>
      </c>
      <c r="B17" s="182">
        <f>+'Condiciones NO cumplimiento'!G16</f>
        <v>0</v>
      </c>
      <c r="C17" s="186">
        <f>+'Condiciones NO cumplimiento'!F16</f>
        <v>0</v>
      </c>
      <c r="D17" s="186">
        <f>+'Condiciones NO cumplimiento'!D16</f>
        <v>0</v>
      </c>
      <c r="E17" s="176" t="s">
        <v>2800</v>
      </c>
      <c r="F17" s="176" t="s">
        <v>2801</v>
      </c>
      <c r="G17" s="176" t="s">
        <v>2802</v>
      </c>
      <c r="H17" s="176" t="s">
        <v>2803</v>
      </c>
      <c r="I17" s="179" t="s">
        <v>2804</v>
      </c>
      <c r="J17" s="179"/>
      <c r="K17" s="179" t="s">
        <v>2805</v>
      </c>
      <c r="L17" s="179" t="s">
        <v>2806</v>
      </c>
      <c r="M17" s="177" t="s">
        <v>2807</v>
      </c>
      <c r="N17" s="177" t="s">
        <v>2808</v>
      </c>
      <c r="O17" s="177" t="s">
        <v>2809</v>
      </c>
      <c r="P17" s="177" t="s">
        <v>2810</v>
      </c>
      <c r="Q17" s="177"/>
      <c r="R17" s="177"/>
    </row>
    <row r="18" spans="1:18" s="178" customFormat="1" ht="306">
      <c r="A18" s="182">
        <v>15</v>
      </c>
      <c r="B18" s="182">
        <f>+'Condiciones NO cumplimiento'!G17</f>
        <v>0</v>
      </c>
      <c r="C18" s="186">
        <f>+'Condiciones NO cumplimiento'!F17</f>
        <v>0</v>
      </c>
      <c r="D18" s="186">
        <f>+'Condiciones NO cumplimiento'!D17</f>
        <v>0</v>
      </c>
      <c r="E18" s="176" t="s">
        <v>2800</v>
      </c>
      <c r="F18" s="176" t="s">
        <v>2801</v>
      </c>
      <c r="G18" s="176" t="s">
        <v>2802</v>
      </c>
      <c r="H18" s="176" t="s">
        <v>2803</v>
      </c>
      <c r="I18" s="179" t="s">
        <v>2804</v>
      </c>
      <c r="J18" s="179"/>
      <c r="K18" s="179" t="s">
        <v>2805</v>
      </c>
      <c r="L18" s="179" t="s">
        <v>2806</v>
      </c>
      <c r="M18" s="177" t="s">
        <v>2807</v>
      </c>
      <c r="N18" s="177" t="s">
        <v>2808</v>
      </c>
      <c r="O18" s="177" t="s">
        <v>2809</v>
      </c>
      <c r="P18" s="177" t="s">
        <v>2810</v>
      </c>
      <c r="Q18" s="177"/>
      <c r="R18" s="177"/>
    </row>
    <row r="19" spans="1:18" s="178" customFormat="1" ht="306">
      <c r="A19" s="182">
        <v>16</v>
      </c>
      <c r="B19" s="182">
        <f>+'Condiciones NO cumplimiento'!G18</f>
        <v>0</v>
      </c>
      <c r="C19" s="186">
        <f>+'Condiciones NO cumplimiento'!F18</f>
        <v>0</v>
      </c>
      <c r="D19" s="186">
        <f>+'Condiciones NO cumplimiento'!D18</f>
        <v>0</v>
      </c>
      <c r="E19" s="176" t="s">
        <v>2800</v>
      </c>
      <c r="F19" s="176" t="s">
        <v>2801</v>
      </c>
      <c r="G19" s="176" t="s">
        <v>2802</v>
      </c>
      <c r="H19" s="176" t="s">
        <v>2803</v>
      </c>
      <c r="I19" s="177" t="s">
        <v>2804</v>
      </c>
      <c r="J19" s="177"/>
      <c r="K19" s="177" t="s">
        <v>2805</v>
      </c>
      <c r="L19" s="177" t="s">
        <v>2806</v>
      </c>
      <c r="M19" s="177" t="s">
        <v>2807</v>
      </c>
      <c r="N19" s="177" t="s">
        <v>2808</v>
      </c>
      <c r="O19" s="177" t="s">
        <v>2809</v>
      </c>
      <c r="P19" s="177" t="s">
        <v>2810</v>
      </c>
      <c r="Q19" s="177"/>
      <c r="R19" s="177"/>
    </row>
    <row r="20" spans="1:18" s="178" customFormat="1" ht="306">
      <c r="A20" s="182">
        <v>17</v>
      </c>
      <c r="B20" s="182">
        <f>+'Condiciones NO cumplimiento'!G19</f>
        <v>0</v>
      </c>
      <c r="C20" s="186">
        <f>+'Condiciones NO cumplimiento'!F19</f>
        <v>0</v>
      </c>
      <c r="D20" s="186">
        <f>+'Condiciones NO cumplimiento'!D19</f>
        <v>0</v>
      </c>
      <c r="E20" s="176" t="s">
        <v>2800</v>
      </c>
      <c r="F20" s="176" t="s">
        <v>2801</v>
      </c>
      <c r="G20" s="176" t="s">
        <v>2802</v>
      </c>
      <c r="H20" s="176" t="s">
        <v>2803</v>
      </c>
      <c r="I20" s="179" t="s">
        <v>2804</v>
      </c>
      <c r="J20" s="179"/>
      <c r="K20" s="179" t="s">
        <v>2805</v>
      </c>
      <c r="L20" s="179" t="s">
        <v>2806</v>
      </c>
      <c r="M20" s="177" t="s">
        <v>2807</v>
      </c>
      <c r="N20" s="177" t="s">
        <v>2808</v>
      </c>
      <c r="O20" s="177" t="s">
        <v>2809</v>
      </c>
      <c r="P20" s="177" t="s">
        <v>2810</v>
      </c>
      <c r="Q20" s="177"/>
      <c r="R20" s="177"/>
    </row>
    <row r="21" spans="1:18" s="178" customFormat="1" ht="306">
      <c r="A21" s="182">
        <v>18</v>
      </c>
      <c r="B21" s="182">
        <f>+'Condiciones NO cumplimiento'!G20</f>
        <v>0</v>
      </c>
      <c r="C21" s="186">
        <f>+'Condiciones NO cumplimiento'!F20</f>
        <v>0</v>
      </c>
      <c r="D21" s="186">
        <f>+'Condiciones NO cumplimiento'!D20</f>
        <v>0</v>
      </c>
      <c r="E21" s="176" t="s">
        <v>2800</v>
      </c>
      <c r="F21" s="176" t="s">
        <v>2801</v>
      </c>
      <c r="G21" s="176" t="s">
        <v>2802</v>
      </c>
      <c r="H21" s="176" t="s">
        <v>2803</v>
      </c>
      <c r="I21" s="179" t="s">
        <v>2804</v>
      </c>
      <c r="J21" s="179"/>
      <c r="K21" s="179" t="s">
        <v>2805</v>
      </c>
      <c r="L21" s="179" t="s">
        <v>2806</v>
      </c>
      <c r="M21" s="177" t="s">
        <v>2807</v>
      </c>
      <c r="N21" s="177" t="s">
        <v>2808</v>
      </c>
      <c r="O21" s="177" t="s">
        <v>2809</v>
      </c>
      <c r="P21" s="177" t="s">
        <v>2810</v>
      </c>
      <c r="Q21" s="177"/>
      <c r="R21" s="177"/>
    </row>
    <row r="22" spans="1:18" s="178" customFormat="1" ht="306">
      <c r="A22" s="182">
        <v>19</v>
      </c>
      <c r="B22" s="182">
        <f>+'Condiciones NO cumplimiento'!G21</f>
        <v>0</v>
      </c>
      <c r="C22" s="186">
        <f>+'Condiciones NO cumplimiento'!F21</f>
        <v>0</v>
      </c>
      <c r="D22" s="186">
        <f>+'Condiciones NO cumplimiento'!D21</f>
        <v>0</v>
      </c>
      <c r="E22" s="176" t="s">
        <v>2800</v>
      </c>
      <c r="F22" s="176" t="s">
        <v>2801</v>
      </c>
      <c r="G22" s="176" t="s">
        <v>2802</v>
      </c>
      <c r="H22" s="176" t="s">
        <v>2803</v>
      </c>
      <c r="I22" s="179" t="s">
        <v>2804</v>
      </c>
      <c r="J22" s="179"/>
      <c r="K22" s="179" t="s">
        <v>2805</v>
      </c>
      <c r="L22" s="179" t="s">
        <v>2806</v>
      </c>
      <c r="M22" s="177" t="s">
        <v>2807</v>
      </c>
      <c r="N22" s="177" t="s">
        <v>2808</v>
      </c>
      <c r="O22" s="177" t="s">
        <v>2809</v>
      </c>
      <c r="P22" s="177" t="s">
        <v>2810</v>
      </c>
      <c r="Q22" s="177"/>
      <c r="R22" s="177"/>
    </row>
    <row r="23" spans="1:18" ht="306">
      <c r="A23" s="182">
        <v>20</v>
      </c>
      <c r="B23" s="182">
        <f>+'Condiciones NO cumplimiento'!G22</f>
        <v>0</v>
      </c>
      <c r="C23" s="186">
        <f>+'Condiciones NO cumplimiento'!F22</f>
        <v>0</v>
      </c>
      <c r="D23" s="186">
        <f>+'Condiciones NO cumplimiento'!D22</f>
        <v>0</v>
      </c>
      <c r="E23" s="176" t="s">
        <v>2800</v>
      </c>
      <c r="F23" s="176" t="s">
        <v>2801</v>
      </c>
      <c r="G23" s="176" t="s">
        <v>2802</v>
      </c>
      <c r="H23" s="176" t="s">
        <v>2803</v>
      </c>
      <c r="I23" s="179" t="s">
        <v>2804</v>
      </c>
      <c r="J23" s="179"/>
      <c r="K23" s="179" t="s">
        <v>2805</v>
      </c>
      <c r="L23" s="179" t="s">
        <v>2806</v>
      </c>
      <c r="M23" s="177" t="s">
        <v>2807</v>
      </c>
      <c r="N23" s="177" t="s">
        <v>2808</v>
      </c>
      <c r="O23" s="177" t="s">
        <v>2809</v>
      </c>
      <c r="P23" s="177" t="s">
        <v>2810</v>
      </c>
      <c r="Q23" s="177"/>
      <c r="R23" s="177"/>
    </row>
    <row r="24" spans="1:18" ht="306">
      <c r="A24" s="182">
        <v>21</v>
      </c>
      <c r="B24" s="182">
        <f>+'Condiciones NO cumplimiento'!G23</f>
        <v>0</v>
      </c>
      <c r="C24" s="186">
        <f>+'Condiciones NO cumplimiento'!F23</f>
        <v>0</v>
      </c>
      <c r="D24" s="186">
        <f>+'Condiciones NO cumplimiento'!D23</f>
        <v>0</v>
      </c>
      <c r="E24" s="176" t="s">
        <v>2800</v>
      </c>
      <c r="F24" s="176" t="s">
        <v>2801</v>
      </c>
      <c r="G24" s="176" t="s">
        <v>2802</v>
      </c>
      <c r="H24" s="176" t="s">
        <v>2803</v>
      </c>
      <c r="I24" s="179" t="s">
        <v>2804</v>
      </c>
      <c r="J24" s="179"/>
      <c r="K24" s="179" t="s">
        <v>2805</v>
      </c>
      <c r="L24" s="179" t="s">
        <v>2806</v>
      </c>
      <c r="M24" s="177" t="s">
        <v>2807</v>
      </c>
      <c r="N24" s="177" t="s">
        <v>2808</v>
      </c>
      <c r="O24" s="187" t="s">
        <v>2809</v>
      </c>
      <c r="P24" s="187" t="s">
        <v>2810</v>
      </c>
      <c r="Q24" s="187"/>
      <c r="R24" s="187"/>
    </row>
    <row r="25" spans="1:18" ht="306">
      <c r="A25" s="182">
        <v>22</v>
      </c>
      <c r="B25" s="182">
        <f>+'Condiciones NO cumplimiento'!G24</f>
        <v>0</v>
      </c>
      <c r="C25" s="186">
        <f>+'Condiciones NO cumplimiento'!F24</f>
        <v>0</v>
      </c>
      <c r="D25" s="186">
        <f>+'Condiciones NO cumplimiento'!D24</f>
        <v>0</v>
      </c>
      <c r="E25" s="176" t="s">
        <v>2800</v>
      </c>
      <c r="F25" s="176" t="s">
        <v>2801</v>
      </c>
      <c r="G25" s="176" t="s">
        <v>2802</v>
      </c>
      <c r="H25" s="176" t="s">
        <v>2803</v>
      </c>
      <c r="I25" s="179" t="s">
        <v>2804</v>
      </c>
      <c r="J25" s="179"/>
      <c r="K25" s="179" t="s">
        <v>2805</v>
      </c>
      <c r="L25" s="179" t="s">
        <v>2806</v>
      </c>
      <c r="M25" s="177" t="s">
        <v>2807</v>
      </c>
      <c r="N25" s="177" t="s">
        <v>2808</v>
      </c>
      <c r="O25" s="187" t="s">
        <v>2809</v>
      </c>
      <c r="P25" s="187" t="s">
        <v>2810</v>
      </c>
      <c r="Q25" s="187"/>
      <c r="R25" s="187"/>
    </row>
    <row r="26" spans="1:18" ht="306">
      <c r="A26" s="182">
        <v>23</v>
      </c>
      <c r="B26" s="182">
        <f>+'Condiciones NO cumplimiento'!G25</f>
        <v>0</v>
      </c>
      <c r="C26" s="186">
        <f>+'Condiciones NO cumplimiento'!F25</f>
        <v>0</v>
      </c>
      <c r="D26" s="186">
        <f>+'Condiciones NO cumplimiento'!D25</f>
        <v>0</v>
      </c>
      <c r="E26" s="176" t="s">
        <v>2800</v>
      </c>
      <c r="F26" s="176" t="s">
        <v>2801</v>
      </c>
      <c r="G26" s="176" t="s">
        <v>2802</v>
      </c>
      <c r="H26" s="176" t="s">
        <v>2803</v>
      </c>
      <c r="I26" s="179" t="s">
        <v>2804</v>
      </c>
      <c r="J26" s="179"/>
      <c r="K26" s="179" t="s">
        <v>2805</v>
      </c>
      <c r="L26" s="179" t="s">
        <v>2806</v>
      </c>
      <c r="M26" s="177" t="s">
        <v>2807</v>
      </c>
      <c r="N26" s="177" t="s">
        <v>2808</v>
      </c>
      <c r="O26" s="187" t="s">
        <v>2809</v>
      </c>
      <c r="P26" s="187" t="s">
        <v>2810</v>
      </c>
      <c r="Q26" s="187"/>
      <c r="R26" s="187"/>
    </row>
    <row r="27" spans="1:18" ht="306">
      <c r="A27" s="182">
        <v>24</v>
      </c>
      <c r="B27" s="182">
        <f>+'Condiciones NO cumplimiento'!G26</f>
        <v>0</v>
      </c>
      <c r="C27" s="186">
        <f>+'Condiciones NO cumplimiento'!F26</f>
        <v>0</v>
      </c>
      <c r="D27" s="186">
        <f>+'Condiciones NO cumplimiento'!D26</f>
        <v>0</v>
      </c>
      <c r="E27" s="176" t="s">
        <v>2800</v>
      </c>
      <c r="F27" s="176" t="s">
        <v>2801</v>
      </c>
      <c r="G27" s="176" t="s">
        <v>2802</v>
      </c>
      <c r="H27" s="176" t="s">
        <v>2803</v>
      </c>
      <c r="I27" s="179" t="s">
        <v>2804</v>
      </c>
      <c r="J27" s="179"/>
      <c r="K27" s="179" t="s">
        <v>2805</v>
      </c>
      <c r="L27" s="179" t="s">
        <v>2806</v>
      </c>
      <c r="M27" s="177" t="s">
        <v>2807</v>
      </c>
      <c r="N27" s="177" t="s">
        <v>2808</v>
      </c>
      <c r="O27" s="187" t="s">
        <v>2809</v>
      </c>
      <c r="P27" s="187" t="s">
        <v>2810</v>
      </c>
      <c r="Q27" s="187"/>
      <c r="R27" s="187"/>
    </row>
    <row r="28" spans="1:18" ht="306">
      <c r="A28" s="182">
        <v>25</v>
      </c>
      <c r="B28" s="182">
        <f>+'Condiciones NO cumplimiento'!G27</f>
        <v>0</v>
      </c>
      <c r="C28" s="186">
        <f>+'Condiciones NO cumplimiento'!F27</f>
        <v>0</v>
      </c>
      <c r="D28" s="186">
        <f>+'Condiciones NO cumplimiento'!D27</f>
        <v>0</v>
      </c>
      <c r="E28" s="176" t="s">
        <v>2800</v>
      </c>
      <c r="F28" s="176" t="s">
        <v>2801</v>
      </c>
      <c r="G28" s="176" t="s">
        <v>2802</v>
      </c>
      <c r="H28" s="176" t="s">
        <v>2803</v>
      </c>
      <c r="I28" s="179" t="s">
        <v>2804</v>
      </c>
      <c r="J28" s="179"/>
      <c r="K28" s="179" t="s">
        <v>2805</v>
      </c>
      <c r="L28" s="179" t="s">
        <v>2806</v>
      </c>
      <c r="M28" s="177" t="s">
        <v>2807</v>
      </c>
      <c r="N28" s="177" t="s">
        <v>2808</v>
      </c>
      <c r="O28" s="187" t="s">
        <v>2809</v>
      </c>
      <c r="P28" s="187" t="s">
        <v>2810</v>
      </c>
      <c r="Q28" s="187"/>
      <c r="R28" s="187"/>
    </row>
    <row r="29" spans="1:18" ht="306">
      <c r="A29" s="182">
        <v>26</v>
      </c>
      <c r="B29" s="182">
        <f>+'Condiciones NO cumplimiento'!G28</f>
        <v>0</v>
      </c>
      <c r="C29" s="186">
        <f>+'Condiciones NO cumplimiento'!F28</f>
        <v>0</v>
      </c>
      <c r="D29" s="186">
        <f>+'Condiciones NO cumplimiento'!D28</f>
        <v>0</v>
      </c>
      <c r="E29" s="176" t="s">
        <v>2800</v>
      </c>
      <c r="F29" s="176" t="s">
        <v>2801</v>
      </c>
      <c r="G29" s="176" t="s">
        <v>2802</v>
      </c>
      <c r="H29" s="176" t="s">
        <v>2803</v>
      </c>
      <c r="I29" s="179" t="s">
        <v>2804</v>
      </c>
      <c r="J29" s="179"/>
      <c r="K29" s="179" t="s">
        <v>2805</v>
      </c>
      <c r="L29" s="179" t="s">
        <v>2806</v>
      </c>
      <c r="M29" s="177" t="s">
        <v>2807</v>
      </c>
      <c r="N29" s="177" t="s">
        <v>2808</v>
      </c>
      <c r="O29" s="187" t="s">
        <v>2809</v>
      </c>
      <c r="P29" s="187" t="s">
        <v>2810</v>
      </c>
      <c r="Q29" s="187"/>
      <c r="R29" s="187"/>
    </row>
    <row r="30" spans="1:18" ht="306">
      <c r="A30" s="182">
        <v>27</v>
      </c>
      <c r="B30" s="182">
        <f>+'Condiciones NO cumplimiento'!G29</f>
        <v>0</v>
      </c>
      <c r="C30" s="186">
        <f>+'Condiciones NO cumplimiento'!F29</f>
        <v>0</v>
      </c>
      <c r="D30" s="186">
        <f>+'Condiciones NO cumplimiento'!D29</f>
        <v>0</v>
      </c>
      <c r="E30" s="176" t="s">
        <v>2800</v>
      </c>
      <c r="F30" s="176" t="s">
        <v>2801</v>
      </c>
      <c r="G30" s="176" t="s">
        <v>2802</v>
      </c>
      <c r="H30" s="176" t="s">
        <v>2803</v>
      </c>
      <c r="I30" s="179" t="s">
        <v>2804</v>
      </c>
      <c r="J30" s="179"/>
      <c r="K30" s="179" t="s">
        <v>2805</v>
      </c>
      <c r="L30" s="179" t="s">
        <v>2806</v>
      </c>
      <c r="M30" s="177" t="s">
        <v>2807</v>
      </c>
      <c r="N30" s="177" t="s">
        <v>2808</v>
      </c>
      <c r="O30" s="187" t="s">
        <v>2809</v>
      </c>
      <c r="P30" s="187" t="s">
        <v>2810</v>
      </c>
      <c r="Q30" s="187"/>
      <c r="R30" s="187"/>
    </row>
    <row r="31" spans="1:18" ht="306">
      <c r="A31" s="182">
        <v>28</v>
      </c>
      <c r="B31" s="182">
        <f>+'Condiciones NO cumplimiento'!G30</f>
        <v>0</v>
      </c>
      <c r="C31" s="186">
        <f>+'Condiciones NO cumplimiento'!F30</f>
        <v>0</v>
      </c>
      <c r="D31" s="186">
        <f>+'Condiciones NO cumplimiento'!D30</f>
        <v>0</v>
      </c>
      <c r="E31" s="176" t="s">
        <v>2800</v>
      </c>
      <c r="F31" s="176" t="s">
        <v>2801</v>
      </c>
      <c r="G31" s="176" t="s">
        <v>2802</v>
      </c>
      <c r="H31" s="176" t="s">
        <v>2803</v>
      </c>
      <c r="I31" s="179" t="s">
        <v>2804</v>
      </c>
      <c r="J31" s="179"/>
      <c r="K31" s="179" t="s">
        <v>2805</v>
      </c>
      <c r="L31" s="179" t="s">
        <v>2806</v>
      </c>
      <c r="M31" s="177" t="s">
        <v>2807</v>
      </c>
      <c r="N31" s="177" t="s">
        <v>2808</v>
      </c>
      <c r="O31" s="187" t="s">
        <v>2809</v>
      </c>
      <c r="P31" s="187" t="s">
        <v>2810</v>
      </c>
      <c r="Q31" s="187"/>
      <c r="R31" s="187"/>
    </row>
    <row r="32" spans="1:18" ht="306">
      <c r="A32" s="182">
        <v>29</v>
      </c>
      <c r="B32" s="182">
        <f>+'Condiciones NO cumplimiento'!G31</f>
        <v>0</v>
      </c>
      <c r="C32" s="186">
        <f>+'Condiciones NO cumplimiento'!F31</f>
        <v>0</v>
      </c>
      <c r="D32" s="186">
        <f>+'Condiciones NO cumplimiento'!D31</f>
        <v>0</v>
      </c>
      <c r="E32" s="176" t="s">
        <v>2800</v>
      </c>
      <c r="F32" s="176" t="s">
        <v>2801</v>
      </c>
      <c r="G32" s="176" t="s">
        <v>2802</v>
      </c>
      <c r="H32" s="176" t="s">
        <v>2803</v>
      </c>
      <c r="I32" s="179" t="s">
        <v>2804</v>
      </c>
      <c r="J32" s="179"/>
      <c r="K32" s="179" t="s">
        <v>2805</v>
      </c>
      <c r="L32" s="179" t="s">
        <v>2806</v>
      </c>
      <c r="M32" s="177" t="s">
        <v>2807</v>
      </c>
      <c r="N32" s="177" t="s">
        <v>2808</v>
      </c>
      <c r="O32" s="187" t="s">
        <v>2809</v>
      </c>
      <c r="P32" s="187" t="s">
        <v>2810</v>
      </c>
      <c r="Q32" s="187"/>
      <c r="R32" s="187"/>
    </row>
    <row r="33" spans="1:18" ht="306">
      <c r="A33" s="182">
        <v>30</v>
      </c>
      <c r="B33" s="182">
        <f>+'Condiciones NO cumplimiento'!G32</f>
        <v>0</v>
      </c>
      <c r="C33" s="186">
        <f>+'Condiciones NO cumplimiento'!F32</f>
        <v>0</v>
      </c>
      <c r="D33" s="186">
        <f>+'Condiciones NO cumplimiento'!D32</f>
        <v>0</v>
      </c>
      <c r="E33" s="176" t="s">
        <v>2800</v>
      </c>
      <c r="F33" s="176" t="s">
        <v>2801</v>
      </c>
      <c r="G33" s="176" t="s">
        <v>2802</v>
      </c>
      <c r="H33" s="176" t="s">
        <v>2803</v>
      </c>
      <c r="I33" s="179" t="s">
        <v>2804</v>
      </c>
      <c r="J33" s="179"/>
      <c r="K33" s="179" t="s">
        <v>2805</v>
      </c>
      <c r="L33" s="179" t="s">
        <v>2806</v>
      </c>
      <c r="M33" s="177" t="s">
        <v>2807</v>
      </c>
      <c r="N33" s="177" t="s">
        <v>2808</v>
      </c>
      <c r="O33" s="187" t="s">
        <v>2809</v>
      </c>
      <c r="P33" s="187" t="s">
        <v>2810</v>
      </c>
      <c r="Q33" s="187"/>
      <c r="R33" s="187"/>
    </row>
    <row r="34" spans="1:18" ht="39" customHeight="1">
      <c r="A34" s="715" t="s">
        <v>2811</v>
      </c>
      <c r="B34" s="715"/>
      <c r="C34" s="716" t="s">
        <v>2781</v>
      </c>
      <c r="D34" s="717"/>
      <c r="E34" s="717"/>
      <c r="F34" s="717"/>
      <c r="G34" s="717"/>
      <c r="H34" s="718"/>
      <c r="I34" s="184"/>
      <c r="J34" s="184"/>
      <c r="K34" s="184"/>
      <c r="L34" s="184"/>
      <c r="M34" s="183"/>
      <c r="N34" s="183"/>
      <c r="O34" s="183"/>
      <c r="P34" s="183"/>
      <c r="Q34" s="183"/>
      <c r="R34" s="183"/>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5F6F-D657-41C0-85EA-4FF1AA44D6DC}">
  <sheetPr>
    <pageSetUpPr fitToPage="1"/>
  </sheetPr>
  <dimension ref="A1:E90"/>
  <sheetViews>
    <sheetView zoomScale="110" zoomScaleNormal="110" workbookViewId="0">
      <selection activeCell="A15" sqref="A15"/>
    </sheetView>
  </sheetViews>
  <sheetFormatPr baseColWidth="10" defaultColWidth="11.42578125" defaultRowHeight="15"/>
  <cols>
    <col min="1" max="1" width="86.85546875" style="84" customWidth="1"/>
    <col min="2" max="2" width="98.7109375" style="29" customWidth="1"/>
  </cols>
  <sheetData>
    <row r="1" spans="1:5" ht="16.5">
      <c r="A1" s="571" t="s">
        <v>1482</v>
      </c>
      <c r="B1" s="571"/>
      <c r="C1" s="221" t="s">
        <v>1483</v>
      </c>
    </row>
    <row r="2" spans="1:5" ht="17.25" customHeight="1">
      <c r="A2" s="222" t="s">
        <v>1484</v>
      </c>
      <c r="B2" s="222" t="s">
        <v>1485</v>
      </c>
      <c r="E2" t="str">
        <f>UPPER(D1)</f>
        <v/>
      </c>
    </row>
    <row r="3" spans="1:5" ht="16.5">
      <c r="A3" s="571" t="s">
        <v>1486</v>
      </c>
      <c r="B3" s="571"/>
    </row>
    <row r="4" spans="1:5" ht="16.5">
      <c r="A4" s="570" t="s">
        <v>1487</v>
      </c>
      <c r="B4" s="570"/>
    </row>
    <row r="5" spans="1:5">
      <c r="A5" s="223" t="s">
        <v>1488</v>
      </c>
      <c r="B5" s="154" t="s">
        <v>1489</v>
      </c>
    </row>
    <row r="6" spans="1:5" ht="30">
      <c r="A6" s="223" t="s">
        <v>1490</v>
      </c>
      <c r="B6" s="154" t="s">
        <v>1491</v>
      </c>
    </row>
    <row r="7" spans="1:5" ht="30">
      <c r="A7" s="223" t="s">
        <v>1492</v>
      </c>
      <c r="B7" s="154" t="s">
        <v>1493</v>
      </c>
    </row>
    <row r="8" spans="1:5">
      <c r="A8" s="223" t="s">
        <v>1494</v>
      </c>
      <c r="B8" s="154" t="s">
        <v>1495</v>
      </c>
    </row>
    <row r="9" spans="1:5" ht="30">
      <c r="A9" s="223" t="s">
        <v>1496</v>
      </c>
      <c r="B9" s="154" t="s">
        <v>1497</v>
      </c>
    </row>
    <row r="10" spans="1:5" ht="30">
      <c r="A10" s="223" t="s">
        <v>1498</v>
      </c>
      <c r="B10" s="154" t="s">
        <v>1499</v>
      </c>
    </row>
    <row r="11" spans="1:5">
      <c r="A11" s="223" t="s">
        <v>1500</v>
      </c>
      <c r="B11" s="154" t="s">
        <v>1501</v>
      </c>
    </row>
    <row r="12" spans="1:5">
      <c r="A12" s="223" t="s">
        <v>1502</v>
      </c>
      <c r="B12" s="154" t="s">
        <v>1503</v>
      </c>
    </row>
    <row r="13" spans="1:5">
      <c r="A13" s="223" t="s">
        <v>1504</v>
      </c>
      <c r="B13" s="154" t="s">
        <v>1505</v>
      </c>
    </row>
    <row r="14" spans="1:5" ht="17.25" customHeight="1">
      <c r="A14" s="223" t="s">
        <v>1506</v>
      </c>
      <c r="B14" s="154" t="s">
        <v>1507</v>
      </c>
    </row>
    <row r="15" spans="1:5" ht="30">
      <c r="A15" s="223" t="s">
        <v>1508</v>
      </c>
      <c r="B15" s="154" t="s">
        <v>1509</v>
      </c>
    </row>
    <row r="16" spans="1:5">
      <c r="A16" s="223" t="s">
        <v>1510</v>
      </c>
      <c r="B16" s="154" t="s">
        <v>1511</v>
      </c>
    </row>
    <row r="17" spans="1:2">
      <c r="A17" s="223" t="s">
        <v>1512</v>
      </c>
      <c r="B17" s="154" t="s">
        <v>1513</v>
      </c>
    </row>
    <row r="18" spans="1:2">
      <c r="A18" s="223" t="s">
        <v>1514</v>
      </c>
      <c r="B18" s="154" t="s">
        <v>1515</v>
      </c>
    </row>
    <row r="19" spans="1:2" ht="16.5">
      <c r="A19" s="570" t="s">
        <v>1516</v>
      </c>
      <c r="B19" s="570"/>
    </row>
    <row r="20" spans="1:2">
      <c r="A20" s="223" t="s">
        <v>1517</v>
      </c>
      <c r="B20" s="154" t="s">
        <v>1489</v>
      </c>
    </row>
    <row r="21" spans="1:2">
      <c r="A21" s="223" t="s">
        <v>1518</v>
      </c>
      <c r="B21" s="154" t="s">
        <v>1519</v>
      </c>
    </row>
    <row r="22" spans="1:2" ht="30">
      <c r="A22" s="223" t="s">
        <v>1520</v>
      </c>
      <c r="B22" s="154" t="s">
        <v>1521</v>
      </c>
    </row>
    <row r="23" spans="1:2" ht="30">
      <c r="A23" s="223" t="s">
        <v>1522</v>
      </c>
      <c r="B23" s="154" t="s">
        <v>1523</v>
      </c>
    </row>
    <row r="24" spans="1:2" ht="30">
      <c r="A24" s="223" t="s">
        <v>1524</v>
      </c>
      <c r="B24" s="154" t="s">
        <v>1525</v>
      </c>
    </row>
    <row r="25" spans="1:2" ht="30">
      <c r="A25" s="223" t="s">
        <v>1494</v>
      </c>
      <c r="B25" s="154" t="s">
        <v>1526</v>
      </c>
    </row>
    <row r="26" spans="1:2">
      <c r="A26" s="223" t="s">
        <v>1527</v>
      </c>
      <c r="B26" s="154" t="s">
        <v>1528</v>
      </c>
    </row>
    <row r="27" spans="1:2">
      <c r="A27" s="223" t="s">
        <v>1529</v>
      </c>
      <c r="B27" s="154" t="s">
        <v>1530</v>
      </c>
    </row>
    <row r="28" spans="1:2">
      <c r="A28" s="223" t="s">
        <v>1531</v>
      </c>
      <c r="B28" s="154" t="s">
        <v>1532</v>
      </c>
    </row>
    <row r="29" spans="1:2">
      <c r="A29" s="223" t="s">
        <v>1533</v>
      </c>
      <c r="B29" s="154" t="s">
        <v>1534</v>
      </c>
    </row>
    <row r="30" spans="1:2">
      <c r="A30" s="223" t="s">
        <v>1510</v>
      </c>
      <c r="B30" s="154" t="s">
        <v>1535</v>
      </c>
    </row>
    <row r="31" spans="1:2">
      <c r="A31" s="223" t="s">
        <v>1512</v>
      </c>
      <c r="B31" s="154" t="s">
        <v>1536</v>
      </c>
    </row>
    <row r="32" spans="1:2" ht="30">
      <c r="A32" s="223" t="s">
        <v>1537</v>
      </c>
      <c r="B32" s="154" t="s">
        <v>1538</v>
      </c>
    </row>
    <row r="33" spans="1:2" ht="16.5">
      <c r="A33" s="570" t="s">
        <v>1539</v>
      </c>
      <c r="B33" s="570"/>
    </row>
    <row r="34" spans="1:2">
      <c r="A34" s="223" t="s">
        <v>1540</v>
      </c>
      <c r="B34" s="154" t="s">
        <v>1541</v>
      </c>
    </row>
    <row r="35" spans="1:2">
      <c r="A35" s="223" t="s">
        <v>1542</v>
      </c>
      <c r="B35" s="154" t="s">
        <v>1543</v>
      </c>
    </row>
    <row r="36" spans="1:2">
      <c r="A36" s="223" t="s">
        <v>1544</v>
      </c>
      <c r="B36" s="154" t="s">
        <v>1545</v>
      </c>
    </row>
    <row r="37" spans="1:2">
      <c r="A37" s="223" t="s">
        <v>1546</v>
      </c>
      <c r="B37" s="154" t="s">
        <v>1547</v>
      </c>
    </row>
    <row r="38" spans="1:2">
      <c r="A38" s="223" t="s">
        <v>1548</v>
      </c>
      <c r="B38" s="154" t="s">
        <v>1549</v>
      </c>
    </row>
    <row r="39" spans="1:2">
      <c r="A39" s="223" t="s">
        <v>1550</v>
      </c>
      <c r="B39" s="224" t="s">
        <v>1551</v>
      </c>
    </row>
    <row r="40" spans="1:2" ht="30">
      <c r="A40" s="223" t="s">
        <v>1552</v>
      </c>
      <c r="B40" s="224" t="s">
        <v>1553</v>
      </c>
    </row>
    <row r="41" spans="1:2">
      <c r="A41" s="223" t="s">
        <v>1554</v>
      </c>
      <c r="B41" s="154" t="s">
        <v>1555</v>
      </c>
    </row>
    <row r="42" spans="1:2">
      <c r="A42" s="223" t="s">
        <v>1556</v>
      </c>
      <c r="B42" s="154" t="s">
        <v>1557</v>
      </c>
    </row>
    <row r="43" spans="1:2" ht="16.5">
      <c r="A43" s="570" t="s">
        <v>1558</v>
      </c>
      <c r="B43" s="570"/>
    </row>
    <row r="44" spans="1:2">
      <c r="A44" s="223" t="s">
        <v>1559</v>
      </c>
      <c r="B44" s="154" t="s">
        <v>1560</v>
      </c>
    </row>
    <row r="45" spans="1:2">
      <c r="A45" s="223" t="s">
        <v>1561</v>
      </c>
      <c r="B45" s="154" t="s">
        <v>1562</v>
      </c>
    </row>
    <row r="46" spans="1:2">
      <c r="A46" s="223" t="s">
        <v>1563</v>
      </c>
      <c r="B46" s="154" t="s">
        <v>1564</v>
      </c>
    </row>
    <row r="47" spans="1:2">
      <c r="A47" s="223" t="s">
        <v>1565</v>
      </c>
      <c r="B47" s="154" t="s">
        <v>1566</v>
      </c>
    </row>
    <row r="48" spans="1:2">
      <c r="A48" s="223" t="s">
        <v>1567</v>
      </c>
      <c r="B48" s="154" t="s">
        <v>1568</v>
      </c>
    </row>
    <row r="49" spans="1:2">
      <c r="A49" s="223" t="s">
        <v>1569</v>
      </c>
      <c r="B49" s="154" t="s">
        <v>1570</v>
      </c>
    </row>
    <row r="50" spans="1:2">
      <c r="A50" s="223" t="s">
        <v>1571</v>
      </c>
      <c r="B50" s="154" t="s">
        <v>1572</v>
      </c>
    </row>
    <row r="51" spans="1:2">
      <c r="A51" s="223" t="s">
        <v>1573</v>
      </c>
      <c r="B51" s="154" t="s">
        <v>1574</v>
      </c>
    </row>
    <row r="52" spans="1:2">
      <c r="A52" s="223" t="s">
        <v>1575</v>
      </c>
      <c r="B52" s="154" t="s">
        <v>1576</v>
      </c>
    </row>
    <row r="53" spans="1:2">
      <c r="A53" s="223" t="s">
        <v>1577</v>
      </c>
      <c r="B53" s="154" t="s">
        <v>1578</v>
      </c>
    </row>
    <row r="54" spans="1:2">
      <c r="A54" s="223" t="s">
        <v>1529</v>
      </c>
      <c r="B54" s="154" t="s">
        <v>1579</v>
      </c>
    </row>
    <row r="55" spans="1:2" ht="16.5">
      <c r="A55" s="565" t="s">
        <v>1580</v>
      </c>
      <c r="B55" s="565"/>
    </row>
    <row r="56" spans="1:2">
      <c r="A56" s="566" t="s">
        <v>1581</v>
      </c>
      <c r="B56" s="154" t="s">
        <v>1582</v>
      </c>
    </row>
    <row r="57" spans="1:2">
      <c r="A57" s="566"/>
      <c r="B57" s="225" t="s">
        <v>1583</v>
      </c>
    </row>
    <row r="58" spans="1:2">
      <c r="A58" s="566"/>
      <c r="B58" s="226" t="s">
        <v>1584</v>
      </c>
    </row>
    <row r="59" spans="1:2">
      <c r="A59" s="566"/>
      <c r="B59" s="227" t="s">
        <v>1585</v>
      </c>
    </row>
    <row r="60" spans="1:2">
      <c r="A60" s="566"/>
      <c r="B60" s="228" t="s">
        <v>1586</v>
      </c>
    </row>
    <row r="61" spans="1:2">
      <c r="A61" s="223" t="s">
        <v>1587</v>
      </c>
      <c r="B61" s="154" t="s">
        <v>1588</v>
      </c>
    </row>
    <row r="62" spans="1:2" ht="135">
      <c r="A62" s="223" t="s">
        <v>1589</v>
      </c>
      <c r="B62" s="154" t="s">
        <v>1590</v>
      </c>
    </row>
    <row r="63" spans="1:2" ht="60">
      <c r="A63" s="223" t="s">
        <v>1591</v>
      </c>
      <c r="B63" s="154" t="s">
        <v>1592</v>
      </c>
    </row>
    <row r="64" spans="1:2" ht="16.5">
      <c r="A64" s="567" t="s">
        <v>1593</v>
      </c>
      <c r="B64" s="567"/>
    </row>
    <row r="65" spans="1:2" s="34" customFormat="1" ht="16.5">
      <c r="A65" s="229" t="s">
        <v>1594</v>
      </c>
      <c r="B65" s="230" t="s">
        <v>1595</v>
      </c>
    </row>
    <row r="66" spans="1:2" ht="16.5">
      <c r="A66" s="568" t="s">
        <v>1596</v>
      </c>
      <c r="B66" s="568"/>
    </row>
    <row r="67" spans="1:2" ht="134.25" customHeight="1">
      <c r="A67" s="223" t="s">
        <v>1597</v>
      </c>
      <c r="B67" s="154" t="s">
        <v>1598</v>
      </c>
    </row>
    <row r="68" spans="1:2" ht="60">
      <c r="A68" s="223" t="s">
        <v>1599</v>
      </c>
      <c r="B68" s="154" t="s">
        <v>1600</v>
      </c>
    </row>
    <row r="69" spans="1:2" ht="391.5" customHeight="1">
      <c r="A69" s="223" t="s">
        <v>1601</v>
      </c>
      <c r="B69" s="154" t="s">
        <v>1602</v>
      </c>
    </row>
    <row r="70" spans="1:2" ht="347.25" customHeight="1">
      <c r="A70" s="223" t="s">
        <v>1603</v>
      </c>
      <c r="B70" s="154" t="s">
        <v>1604</v>
      </c>
    </row>
    <row r="71" spans="1:2" ht="370.5" customHeight="1">
      <c r="A71" s="223" t="s">
        <v>1605</v>
      </c>
      <c r="B71" s="231" t="s">
        <v>1606</v>
      </c>
    </row>
    <row r="72" spans="1:2" ht="162.75" customHeight="1">
      <c r="A72" s="223" t="s">
        <v>1607</v>
      </c>
      <c r="B72" s="154" t="s">
        <v>1608</v>
      </c>
    </row>
    <row r="73" spans="1:2" ht="117" customHeight="1">
      <c r="A73" s="223" t="s">
        <v>1609</v>
      </c>
      <c r="B73" s="154" t="s">
        <v>1610</v>
      </c>
    </row>
    <row r="74" spans="1:2" ht="133.5" customHeight="1">
      <c r="A74" s="223" t="s">
        <v>1611</v>
      </c>
      <c r="B74" s="154" t="s">
        <v>1612</v>
      </c>
    </row>
    <row r="75" spans="1:2" ht="17.45" customHeight="1">
      <c r="A75" s="568" t="s">
        <v>1613</v>
      </c>
      <c r="B75" s="568"/>
    </row>
    <row r="76" spans="1:2" ht="63.95" customHeight="1">
      <c r="A76" s="223" t="s">
        <v>1614</v>
      </c>
      <c r="B76" s="154" t="s">
        <v>1615</v>
      </c>
    </row>
    <row r="77" spans="1:2" ht="63.95" customHeight="1">
      <c r="A77" s="223" t="s">
        <v>1616</v>
      </c>
      <c r="B77" s="154" t="s">
        <v>1617</v>
      </c>
    </row>
    <row r="78" spans="1:2" ht="16.5">
      <c r="A78" s="569" t="s">
        <v>1618</v>
      </c>
      <c r="B78" s="569"/>
    </row>
    <row r="79" spans="1:2" s="34" customFormat="1" ht="148.5">
      <c r="A79" s="232" t="s">
        <v>1619</v>
      </c>
      <c r="B79" s="233" t="s">
        <v>1620</v>
      </c>
    </row>
    <row r="80" spans="1:2" ht="60">
      <c r="A80" s="234" t="s">
        <v>1621</v>
      </c>
      <c r="B80" s="154" t="s">
        <v>1622</v>
      </c>
    </row>
    <row r="81" spans="1:2" ht="60">
      <c r="A81" s="234" t="s">
        <v>1623</v>
      </c>
      <c r="B81" s="154" t="s">
        <v>1624</v>
      </c>
    </row>
    <row r="82" spans="1:2">
      <c r="A82" s="562" t="s">
        <v>1625</v>
      </c>
      <c r="B82" s="562"/>
    </row>
    <row r="83" spans="1:2" ht="72" customHeight="1">
      <c r="A83" s="234" t="s">
        <v>1626</v>
      </c>
      <c r="B83" s="154" t="s">
        <v>1627</v>
      </c>
    </row>
    <row r="84" spans="1:2" ht="16.5">
      <c r="A84" s="563" t="s">
        <v>1628</v>
      </c>
      <c r="B84" s="563"/>
    </row>
    <row r="85" spans="1:2" ht="33" customHeight="1">
      <c r="A85" s="234" t="s">
        <v>1629</v>
      </c>
      <c r="B85" s="235" t="s">
        <v>1630</v>
      </c>
    </row>
    <row r="86" spans="1:2" ht="16.5">
      <c r="A86" s="564" t="s">
        <v>1631</v>
      </c>
      <c r="B86" s="564"/>
    </row>
    <row r="87" spans="1:2" ht="97.5" customHeight="1">
      <c r="A87" s="223" t="s">
        <v>1632</v>
      </c>
      <c r="B87" s="154" t="s">
        <v>1633</v>
      </c>
    </row>
    <row r="88" spans="1:2" ht="15" customHeight="1">
      <c r="A88" s="223" t="s">
        <v>1634</v>
      </c>
      <c r="B88" s="154" t="s">
        <v>1635</v>
      </c>
    </row>
    <row r="89" spans="1:2" ht="36.75" customHeight="1">
      <c r="A89" s="223" t="s">
        <v>1636</v>
      </c>
      <c r="B89" s="154" t="s">
        <v>1637</v>
      </c>
    </row>
    <row r="90" spans="1:2" ht="38.25" customHeight="1">
      <c r="A90" s="223" t="s">
        <v>1638</v>
      </c>
      <c r="B90" s="154" t="s">
        <v>1639</v>
      </c>
    </row>
  </sheetData>
  <sheetProtection algorithmName="SHA-512" hashValue="DSUqIoOC+1JUHtb912EuF3lLHrXogl/qHvAm5uzuLfYUtqxPK3jwxBjuG3duH07i7GEni/cdKVzLJRBllozhsw==" saltValue="YSV7r/QKK3ixMG2/YYXLvw==" spinCount="100000" sheet="1" objects="1" scenarios="1"/>
  <mergeCells count="15">
    <mergeCell ref="A43:B43"/>
    <mergeCell ref="A1:B1"/>
    <mergeCell ref="A3:B3"/>
    <mergeCell ref="A4:B4"/>
    <mergeCell ref="A19:B19"/>
    <mergeCell ref="A33:B33"/>
    <mergeCell ref="A82:B82"/>
    <mergeCell ref="A84:B84"/>
    <mergeCell ref="A86:B86"/>
    <mergeCell ref="A55:B55"/>
    <mergeCell ref="A56:A60"/>
    <mergeCell ref="A64:B64"/>
    <mergeCell ref="A66:B66"/>
    <mergeCell ref="A75:B75"/>
    <mergeCell ref="A78:B78"/>
  </mergeCells>
  <hyperlinks>
    <hyperlink ref="C1" location="PORTADA!A1" display="Portada" xr:uid="{8BB2ED21-A804-4205-A64B-2B5EE9FF74E0}"/>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40" sqref="B40"/>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74" t="s">
        <v>1640</v>
      </c>
      <c r="B1" s="575"/>
      <c r="C1" s="575"/>
      <c r="D1" s="575"/>
      <c r="E1" s="575"/>
      <c r="F1" s="576"/>
    </row>
    <row r="2" spans="1:6" ht="29.25" customHeight="1" thickBot="1">
      <c r="A2" s="12" t="s">
        <v>1641</v>
      </c>
      <c r="B2" s="572"/>
      <c r="C2" s="572"/>
      <c r="D2" s="573"/>
      <c r="E2" s="12" t="s">
        <v>1490</v>
      </c>
      <c r="F2" s="192"/>
    </row>
    <row r="3" spans="1:6" ht="36" customHeight="1" thickBot="1">
      <c r="A3" s="12" t="s">
        <v>1492</v>
      </c>
      <c r="B3" s="572"/>
      <c r="C3" s="572"/>
      <c r="D3" s="572"/>
      <c r="E3" s="12" t="s">
        <v>1494</v>
      </c>
      <c r="F3" s="193"/>
    </row>
    <row r="4" spans="1:6" ht="33.6" customHeight="1" thickBot="1">
      <c r="A4" s="12" t="s">
        <v>1496</v>
      </c>
      <c r="B4" s="96"/>
      <c r="C4" s="12" t="s">
        <v>1498</v>
      </c>
      <c r="D4" s="577"/>
      <c r="E4" s="577"/>
      <c r="F4" s="578"/>
    </row>
    <row r="5" spans="1:6" ht="30.75" thickBot="1">
      <c r="A5" s="12" t="s">
        <v>1500</v>
      </c>
      <c r="B5" s="192"/>
      <c r="C5" s="12" t="s">
        <v>1502</v>
      </c>
      <c r="D5" s="572"/>
      <c r="E5" s="572"/>
      <c r="F5" s="573"/>
    </row>
    <row r="6" spans="1:6" ht="45.75" thickBot="1">
      <c r="A6" s="12" t="s">
        <v>1504</v>
      </c>
      <c r="B6" s="192"/>
      <c r="C6" s="21" t="s">
        <v>1642</v>
      </c>
      <c r="D6" s="572"/>
      <c r="E6" s="572"/>
      <c r="F6" s="573"/>
    </row>
    <row r="7" spans="1:6" ht="31.5" customHeight="1" thickBot="1">
      <c r="A7" s="12" t="s">
        <v>1508</v>
      </c>
      <c r="B7" s="572"/>
      <c r="C7" s="572"/>
      <c r="D7" s="573"/>
      <c r="E7" s="12" t="s">
        <v>1533</v>
      </c>
      <c r="F7" s="193"/>
    </row>
    <row r="8" spans="1:6" ht="30" customHeight="1" thickBot="1">
      <c r="A8" s="12" t="s">
        <v>1510</v>
      </c>
      <c r="B8" s="192"/>
      <c r="C8" s="12" t="s">
        <v>1512</v>
      </c>
      <c r="D8" s="192"/>
      <c r="E8" s="12" t="s">
        <v>1514</v>
      </c>
      <c r="F8" s="192"/>
    </row>
    <row r="9" spans="1:6" ht="9" customHeight="1" thickBot="1">
      <c r="A9" s="181"/>
      <c r="B9" s="181"/>
      <c r="C9" s="181"/>
      <c r="D9" s="181"/>
      <c r="E9" s="181"/>
      <c r="F9" s="181"/>
    </row>
    <row r="10" spans="1:6" ht="15.75" thickBot="1">
      <c r="A10" s="599" t="s">
        <v>1643</v>
      </c>
      <c r="B10" s="600"/>
      <c r="C10" s="600"/>
      <c r="D10" s="600"/>
      <c r="E10" s="600"/>
      <c r="F10" s="601"/>
    </row>
    <row r="11" spans="1:6" ht="30.75" thickBot="1">
      <c r="A11" s="12" t="s">
        <v>1517</v>
      </c>
      <c r="B11" s="572"/>
      <c r="C11" s="572"/>
      <c r="D11" s="573"/>
      <c r="E11" s="12" t="s">
        <v>1518</v>
      </c>
      <c r="F11" s="192"/>
    </row>
    <row r="12" spans="1:6" ht="33.75" customHeight="1" thickBot="1">
      <c r="A12" s="12" t="s">
        <v>1520</v>
      </c>
      <c r="B12" s="96"/>
      <c r="C12" s="12" t="s">
        <v>1522</v>
      </c>
      <c r="D12" s="577"/>
      <c r="E12" s="577"/>
      <c r="F12" s="578"/>
    </row>
    <row r="13" spans="1:6" ht="30.75" thickBot="1">
      <c r="A13" s="12" t="s">
        <v>1524</v>
      </c>
      <c r="B13" s="572"/>
      <c r="C13" s="572"/>
      <c r="D13" s="572"/>
      <c r="E13" s="12" t="s">
        <v>1494</v>
      </c>
      <c r="F13" s="193"/>
    </row>
    <row r="14" spans="1:6" ht="60.75" thickBot="1">
      <c r="A14" s="12" t="s">
        <v>1644</v>
      </c>
      <c r="B14" s="190"/>
      <c r="C14" s="12" t="s">
        <v>1645</v>
      </c>
      <c r="D14" s="572"/>
      <c r="E14" s="572"/>
      <c r="F14" s="573"/>
    </row>
    <row r="15" spans="1:6" ht="37.5" customHeight="1" thickBot="1">
      <c r="A15" s="12" t="s">
        <v>1646</v>
      </c>
      <c r="B15" s="192"/>
      <c r="C15" s="12" t="s">
        <v>1527</v>
      </c>
      <c r="D15" s="192"/>
      <c r="E15" s="12" t="s">
        <v>1529</v>
      </c>
      <c r="F15" s="192"/>
    </row>
    <row r="16" spans="1:6" ht="45.75" thickBot="1">
      <c r="A16" s="12" t="s">
        <v>1531</v>
      </c>
      <c r="B16" s="572"/>
      <c r="C16" s="572"/>
      <c r="D16" s="573"/>
      <c r="E16" s="12" t="s">
        <v>1533</v>
      </c>
      <c r="F16" s="193"/>
    </row>
    <row r="17" spans="1:6" ht="22.35" customHeight="1" thickBot="1">
      <c r="A17" s="12" t="s">
        <v>1510</v>
      </c>
      <c r="B17" s="192"/>
      <c r="C17" s="12" t="s">
        <v>1512</v>
      </c>
      <c r="D17" s="192"/>
      <c r="E17" s="12" t="s">
        <v>1537</v>
      </c>
      <c r="F17" s="192"/>
    </row>
    <row r="18" spans="1:6" ht="48.6" customHeight="1" thickBot="1">
      <c r="A18" s="12" t="s">
        <v>1647</v>
      </c>
      <c r="B18" s="194"/>
      <c r="C18" s="152" t="s">
        <v>1648</v>
      </c>
      <c r="D18" s="195" t="str">
        <f>IFERROR(LEFT($B$18,FIND(",",$B$18)-1)," ")</f>
        <v xml:space="preserve"> </v>
      </c>
      <c r="E18" s="153" t="s">
        <v>1649</v>
      </c>
      <c r="F18" s="195" t="str">
        <f>IFERROR(RIGHT($B$18,FIND(",",$B$18))," ")</f>
        <v xml:space="preserve"> </v>
      </c>
    </row>
    <row r="19" spans="1:6" ht="57.75" customHeight="1" thickBot="1">
      <c r="A19" s="181"/>
      <c r="B19" s="181"/>
      <c r="C19" s="181"/>
      <c r="D19" s="181"/>
      <c r="E19" s="181"/>
      <c r="F19" s="181"/>
    </row>
    <row r="20" spans="1:6" ht="15.75" thickBot="1">
      <c r="A20" s="574" t="s">
        <v>1650</v>
      </c>
      <c r="B20" s="575"/>
      <c r="C20" s="575"/>
      <c r="D20" s="575"/>
      <c r="E20" s="575"/>
      <c r="F20" s="576"/>
    </row>
    <row r="21" spans="1:6" ht="30.75" thickBot="1">
      <c r="A21" s="12" t="s">
        <v>1540</v>
      </c>
      <c r="B21" s="96"/>
      <c r="C21" s="12" t="s">
        <v>1542</v>
      </c>
      <c r="D21" s="97"/>
      <c r="E21" s="12" t="s">
        <v>1651</v>
      </c>
      <c r="F21" s="97"/>
    </row>
    <row r="22" spans="1:6" ht="30.75" thickBot="1">
      <c r="A22" s="12" t="s">
        <v>1652</v>
      </c>
      <c r="B22" s="577"/>
      <c r="C22" s="577"/>
      <c r="D22" s="577"/>
      <c r="E22" s="12" t="s">
        <v>1653</v>
      </c>
      <c r="F22" s="96"/>
    </row>
    <row r="23" spans="1:6" ht="35.25" customHeight="1" thickBot="1">
      <c r="A23" s="12" t="s">
        <v>1546</v>
      </c>
      <c r="B23" s="236" t="s">
        <v>99</v>
      </c>
      <c r="C23" s="13" t="s">
        <v>1548</v>
      </c>
      <c r="D23" s="591" t="s">
        <v>33</v>
      </c>
      <c r="E23" s="591"/>
      <c r="F23" s="592"/>
    </row>
    <row r="24" spans="1:6" ht="45.75" customHeight="1" thickBot="1">
      <c r="A24" s="12" t="s">
        <v>1654</v>
      </c>
      <c r="B24" s="593"/>
      <c r="C24" s="593"/>
      <c r="D24" s="593"/>
      <c r="E24" s="593"/>
      <c r="F24" s="594"/>
    </row>
    <row r="25" spans="1:6" ht="23.25" customHeight="1" thickBot="1">
      <c r="A25" s="582" t="s">
        <v>1655</v>
      </c>
      <c r="B25" s="579" t="s">
        <v>1656</v>
      </c>
      <c r="C25" s="580"/>
      <c r="D25" s="580"/>
      <c r="E25" s="580"/>
      <c r="F25" s="581"/>
    </row>
    <row r="26" spans="1:6" ht="20.25" customHeight="1" thickBot="1">
      <c r="A26" s="583"/>
      <c r="B26" s="585"/>
      <c r="C26" s="86" t="s">
        <v>1657</v>
      </c>
      <c r="D26" s="86" t="s">
        <v>1658</v>
      </c>
      <c r="E26" s="86" t="s">
        <v>1659</v>
      </c>
      <c r="F26" s="588"/>
    </row>
    <row r="27" spans="1:6" ht="19.5" customHeight="1">
      <c r="A27" s="583"/>
      <c r="B27" s="586"/>
      <c r="C27" s="98" t="b">
        <v>0</v>
      </c>
      <c r="D27" s="54" t="s">
        <v>1660</v>
      </c>
      <c r="E27" s="54" t="s">
        <v>1661</v>
      </c>
      <c r="F27" s="589"/>
    </row>
    <row r="28" spans="1:6" ht="19.5" customHeight="1">
      <c r="A28" s="583"/>
      <c r="B28" s="586"/>
      <c r="C28" s="98" t="b">
        <v>0</v>
      </c>
      <c r="D28" s="54" t="s">
        <v>1662</v>
      </c>
      <c r="E28" s="54" t="s">
        <v>1663</v>
      </c>
      <c r="F28" s="589"/>
    </row>
    <row r="29" spans="1:6" ht="18" customHeight="1">
      <c r="A29" s="583"/>
      <c r="B29" s="586"/>
      <c r="C29" s="98" t="b">
        <v>0</v>
      </c>
      <c r="D29" s="54" t="s">
        <v>1664</v>
      </c>
      <c r="E29" s="54" t="s">
        <v>1665</v>
      </c>
      <c r="F29" s="589"/>
    </row>
    <row r="30" spans="1:6" ht="18" customHeight="1">
      <c r="A30" s="583"/>
      <c r="B30" s="586"/>
      <c r="C30" s="98" t="b">
        <v>0</v>
      </c>
      <c r="D30" s="54" t="s">
        <v>1666</v>
      </c>
      <c r="E30" s="54" t="s">
        <v>1667</v>
      </c>
      <c r="F30" s="589"/>
    </row>
    <row r="31" spans="1:6" ht="21" customHeight="1">
      <c r="A31" s="583"/>
      <c r="B31" s="586"/>
      <c r="C31" s="98" t="b">
        <v>0</v>
      </c>
      <c r="D31" s="54" t="s">
        <v>1668</v>
      </c>
      <c r="E31" s="54" t="s">
        <v>1669</v>
      </c>
      <c r="F31" s="589"/>
    </row>
    <row r="32" spans="1:6" ht="20.25" customHeight="1" thickBot="1">
      <c r="A32" s="584"/>
      <c r="B32" s="587"/>
      <c r="C32" s="98" t="b">
        <v>0</v>
      </c>
      <c r="D32" s="54" t="s">
        <v>1670</v>
      </c>
      <c r="E32" s="54" t="s">
        <v>1671</v>
      </c>
      <c r="F32" s="590"/>
    </row>
    <row r="33" spans="1:6" ht="31.5" customHeight="1" thickBot="1">
      <c r="A33" s="12" t="s">
        <v>1554</v>
      </c>
      <c r="B33" s="595" t="s">
        <v>1672</v>
      </c>
      <c r="C33" s="596"/>
      <c r="D33" s="85" t="s">
        <v>1556</v>
      </c>
      <c r="E33" s="597" t="s">
        <v>1673</v>
      </c>
      <c r="F33" s="598"/>
    </row>
    <row r="34" spans="1:6" ht="8.25" customHeight="1" thickBot="1">
      <c r="A34" s="63"/>
      <c r="B34" s="63"/>
      <c r="C34" s="63"/>
      <c r="D34" s="63"/>
      <c r="E34" s="63"/>
      <c r="F34" s="63"/>
    </row>
    <row r="35" spans="1:6" ht="15.75" thickBot="1">
      <c r="A35" s="574" t="s">
        <v>1674</v>
      </c>
      <c r="B35" s="575"/>
      <c r="C35" s="575"/>
      <c r="D35" s="575"/>
      <c r="E35" s="575"/>
      <c r="F35" s="576"/>
    </row>
    <row r="36" spans="1:6" ht="20.25" customHeight="1" thickBot="1">
      <c r="A36" s="12" t="s">
        <v>1675</v>
      </c>
      <c r="B36" s="96"/>
      <c r="C36" s="12" t="s">
        <v>1561</v>
      </c>
      <c r="D36" s="577"/>
      <c r="E36" s="577"/>
      <c r="F36" s="578"/>
    </row>
    <row r="37" spans="1:6" ht="30.75" thickBot="1">
      <c r="A37" s="12" t="s">
        <v>1563</v>
      </c>
      <c r="B37" s="191"/>
      <c r="C37" s="12" t="s">
        <v>1565</v>
      </c>
      <c r="D37" s="155"/>
      <c r="E37" s="12" t="s">
        <v>1567</v>
      </c>
      <c r="F37" s="155"/>
    </row>
    <row r="38" spans="1:6" ht="30.75" thickBot="1">
      <c r="A38" s="12" t="s">
        <v>1569</v>
      </c>
      <c r="B38" s="572"/>
      <c r="C38" s="572"/>
      <c r="D38" s="572"/>
      <c r="E38" s="12" t="s">
        <v>1573</v>
      </c>
      <c r="F38" s="192"/>
    </row>
    <row r="39" spans="1:6" ht="30.75" thickBot="1">
      <c r="A39" s="12" t="s">
        <v>1575</v>
      </c>
      <c r="B39" s="192"/>
      <c r="C39" s="12" t="s">
        <v>1577</v>
      </c>
      <c r="D39" s="192"/>
      <c r="E39" s="12" t="s">
        <v>1529</v>
      </c>
      <c r="F39" s="192"/>
    </row>
    <row r="40" spans="1:6" ht="20.25" customHeight="1" thickBot="1">
      <c r="A40" s="12" t="s">
        <v>1676</v>
      </c>
      <c r="B40" s="96"/>
      <c r="C40" s="12" t="s">
        <v>1561</v>
      </c>
      <c r="D40" s="577"/>
      <c r="E40" s="577"/>
      <c r="F40" s="578"/>
    </row>
    <row r="41" spans="1:6" ht="30.75" thickBot="1">
      <c r="A41" s="12" t="s">
        <v>1563</v>
      </c>
      <c r="B41" s="191"/>
      <c r="C41" s="12" t="s">
        <v>1565</v>
      </c>
      <c r="D41" s="155"/>
      <c r="E41" s="12" t="s">
        <v>1567</v>
      </c>
      <c r="F41" s="155"/>
    </row>
    <row r="42" spans="1:6" ht="30.75" thickBot="1">
      <c r="A42" s="12" t="s">
        <v>1569</v>
      </c>
      <c r="B42" s="572"/>
      <c r="C42" s="572"/>
      <c r="D42" s="572"/>
      <c r="E42" s="12" t="s">
        <v>1573</v>
      </c>
      <c r="F42" s="191"/>
    </row>
    <row r="43" spans="1:6" ht="30.75" thickBot="1">
      <c r="A43" s="12" t="s">
        <v>1575</v>
      </c>
      <c r="B43" s="191"/>
      <c r="C43" s="12" t="s">
        <v>1577</v>
      </c>
      <c r="D43" s="191"/>
      <c r="E43" s="12" t="s">
        <v>1529</v>
      </c>
      <c r="F43" s="191"/>
    </row>
  </sheetData>
  <sheetProtection algorithmName="SHA-512" hashValue="2mo8JD8/sfx54ewm1BOfQxyXumMSp5VxEQpJB9UwFWgUj0DEDbVAfa9kkXFtAIm4pYSHwekxIDRHETaH53DaWw==" saltValue="9se7cGOPyTyshZ/Cnk/B2A=="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CANTRO DE ATENCIÓN ESPECIALIZADA - CAE
&amp;RIN78.IVC
Versión 1
XX/02/2026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4C65A-5279-44D0-AD54-52D9A7954BAC}">
  <sheetPr>
    <tabColor rgb="FFFFFF00"/>
    <pageSetUpPr fitToPage="1"/>
  </sheetPr>
  <dimension ref="A1:G107"/>
  <sheetViews>
    <sheetView zoomScale="80" zoomScaleNormal="80" zoomScalePageLayoutView="60" workbookViewId="0">
      <selection activeCell="C7" sqref="C7"/>
    </sheetView>
  </sheetViews>
  <sheetFormatPr baseColWidth="10" defaultColWidth="11.42578125" defaultRowHeight="15"/>
  <cols>
    <col min="1" max="1" width="7.5703125" style="91" customWidth="1"/>
    <col min="2" max="2" width="7.85546875" style="14" customWidth="1"/>
    <col min="3" max="3" width="105.85546875" customWidth="1"/>
    <col min="4" max="4" width="21.140625" customWidth="1"/>
    <col min="5" max="5" width="99.42578125" customWidth="1"/>
    <col min="6" max="6" width="37.42578125" customWidth="1"/>
    <col min="7" max="7" width="11.42578125" hidden="1" customWidth="1"/>
  </cols>
  <sheetData>
    <row r="1" spans="1:7" s="33" customFormat="1" ht="21.75" customHeight="1" thickBot="1">
      <c r="A1" s="221" t="s">
        <v>1483</v>
      </c>
      <c r="B1" s="602" t="s">
        <v>1677</v>
      </c>
      <c r="C1" s="603"/>
      <c r="D1" s="603"/>
      <c r="E1" s="604"/>
      <c r="F1" s="30"/>
    </row>
    <row r="2" spans="1:7" s="32" customFormat="1" ht="59.25" customHeight="1" thickBot="1">
      <c r="A2" s="88" t="s">
        <v>1678</v>
      </c>
      <c r="B2" s="49" t="s">
        <v>1679</v>
      </c>
      <c r="C2" s="52" t="s">
        <v>1680</v>
      </c>
      <c r="D2" s="50" t="s">
        <v>1681</v>
      </c>
      <c r="E2" s="51" t="s">
        <v>1682</v>
      </c>
      <c r="F2" s="237" t="s">
        <v>1683</v>
      </c>
    </row>
    <row r="3" spans="1:7" ht="30.75" customHeight="1">
      <c r="A3" s="89"/>
      <c r="B3" s="238" t="s">
        <v>1684</v>
      </c>
      <c r="C3" s="239" t="s">
        <v>1685</v>
      </c>
      <c r="D3" s="240" t="str">
        <f>IF(COUNTIF(D4:D4,"NO CUMPLE")&gt;0,"NO CUMPLE CONDICIÓN",IF(COUNTIF(D4:D4,"CUMPLE")=0,"NO APLICA","CUMPLE"))</f>
        <v>NO APLICA</v>
      </c>
      <c r="E3" s="241" t="str">
        <f>CONCATENATE(IF(D4="NO CUMPLE",CONCATENATE(E4," / "),""))</f>
        <v/>
      </c>
      <c r="F3" s="196" t="s">
        <v>1686</v>
      </c>
      <c r="G3" s="14">
        <f>IF(D3="CUMPLE",1,IF(D3="NO CUMPLE CONDICIÓN",2,3))</f>
        <v>3</v>
      </c>
    </row>
    <row r="4" spans="1:7" ht="63" customHeight="1">
      <c r="A4" s="90" t="s">
        <v>1687</v>
      </c>
      <c r="B4" s="43" t="s">
        <v>1688</v>
      </c>
      <c r="C4" s="44" t="s">
        <v>1689</v>
      </c>
      <c r="D4" s="550"/>
      <c r="E4" s="99"/>
      <c r="F4" s="197" t="s">
        <v>1686</v>
      </c>
      <c r="G4" s="14"/>
    </row>
    <row r="5" spans="1:7" ht="53.1" customHeight="1">
      <c r="A5" s="89"/>
      <c r="B5" s="242" t="s">
        <v>1691</v>
      </c>
      <c r="C5" s="243" t="s">
        <v>1692</v>
      </c>
      <c r="D5" s="244" t="str">
        <f>IF(COUNTIF(D6:D7,"NO CUMPLE")&gt;0,"NO CUMPLE CONDICIÓN",IF(COUNTIF(D6:D7,"CUMPLE")=0,"NO APLICA","CUMPLE"))</f>
        <v>NO APLICA</v>
      </c>
      <c r="E5" s="245" t="str">
        <f>CONCATENATE(IF(D6="NO CUMPLE",CONCATENATE(E6," / "),""),IF(D7="NO CUMPLE",CONCATENATE(E7,"  "),""))</f>
        <v/>
      </c>
      <c r="F5" s="246" t="s">
        <v>1693</v>
      </c>
      <c r="G5" s="14">
        <f>IF(D5="CUMPLE",1,IF(D5="NO CUMPLE CONDICIÓN",2,3))</f>
        <v>3</v>
      </c>
    </row>
    <row r="6" spans="1:7" ht="63" customHeight="1">
      <c r="A6" s="90" t="s">
        <v>1687</v>
      </c>
      <c r="B6" s="43" t="s">
        <v>1694</v>
      </c>
      <c r="C6" s="44" t="s">
        <v>1695</v>
      </c>
      <c r="D6" s="550"/>
      <c r="E6" s="99"/>
      <c r="F6" s="197" t="s">
        <v>1696</v>
      </c>
      <c r="G6" s="14"/>
    </row>
    <row r="7" spans="1:7" ht="98.25" customHeight="1">
      <c r="A7" s="90" t="s">
        <v>1687</v>
      </c>
      <c r="B7" s="43" t="s">
        <v>1697</v>
      </c>
      <c r="C7" s="44" t="s">
        <v>1698</v>
      </c>
      <c r="D7" s="550"/>
      <c r="E7" s="99"/>
      <c r="F7" s="197" t="s">
        <v>1696</v>
      </c>
      <c r="G7" s="14"/>
    </row>
    <row r="8" spans="1:7" ht="35.25" customHeight="1">
      <c r="B8" s="247" t="s">
        <v>1699</v>
      </c>
      <c r="C8" s="53" t="s">
        <v>1700</v>
      </c>
      <c r="D8" s="248" t="str">
        <f>IF(COUNTIF(D9:D9,"NO CUMPLE")&gt;0,"NO CUMPLE CONDICIÓN",IF(COUNTIF(D9:D9,"CUMPLE")=0,"NO APLICA","CUMPLE"))</f>
        <v>NO APLICA</v>
      </c>
      <c r="E8" s="249" t="str">
        <f>CONCATENATE(IF(D9="NO CUMPLE",CONCATENATE(E9," "),""))</f>
        <v/>
      </c>
      <c r="F8" s="198" t="s">
        <v>1701</v>
      </c>
      <c r="G8" s="14">
        <f t="shared" ref="G8:G96" si="0">IF(D8="CUMPLE",1,IF(D8="NO CUMPLE CONDICIÓN",2,3))</f>
        <v>3</v>
      </c>
    </row>
    <row r="9" spans="1:7" ht="66" customHeight="1">
      <c r="A9" s="90" t="s">
        <v>1687</v>
      </c>
      <c r="B9" s="43" t="s">
        <v>1702</v>
      </c>
      <c r="C9" s="44" t="s">
        <v>1703</v>
      </c>
      <c r="D9" s="550"/>
      <c r="E9" s="187"/>
      <c r="F9" s="197" t="s">
        <v>1704</v>
      </c>
      <c r="G9" s="14"/>
    </row>
    <row r="10" spans="1:7" ht="33.75" customHeight="1">
      <c r="B10" s="247" t="s">
        <v>1705</v>
      </c>
      <c r="C10" s="53" t="s">
        <v>1706</v>
      </c>
      <c r="D10" s="248" t="str">
        <f>IF(COUNTIF(D11:D11,"NO CUMPLE")&gt;0,"NO CUMPLE CONDICIÓN",IF(COUNTIF(D11:D11,"CUMPLE")=0,"NO APLICA","CUMPLE"))</f>
        <v>NO APLICA</v>
      </c>
      <c r="E10" s="249" t="str">
        <f>CONCATENATE(IF(D11="NO CUMPLE",CONCATENATE(E11," "),""))</f>
        <v/>
      </c>
      <c r="F10" s="198" t="s">
        <v>1701</v>
      </c>
      <c r="G10" s="14">
        <f t="shared" si="0"/>
        <v>3</v>
      </c>
    </row>
    <row r="11" spans="1:7" ht="63.75" customHeight="1">
      <c r="A11" s="90" t="s">
        <v>1687</v>
      </c>
      <c r="B11" s="43" t="s">
        <v>1707</v>
      </c>
      <c r="C11" s="44" t="s">
        <v>1708</v>
      </c>
      <c r="D11" s="550"/>
      <c r="E11" s="187"/>
      <c r="F11" s="197" t="s">
        <v>1709</v>
      </c>
      <c r="G11" s="14"/>
    </row>
    <row r="12" spans="1:7" ht="37.5" customHeight="1">
      <c r="B12" s="247" t="s">
        <v>1710</v>
      </c>
      <c r="C12" s="53" t="s">
        <v>1711</v>
      </c>
      <c r="D12" s="248" t="str">
        <f>IF(COUNTIF(D13:D13,"NO CUMPLE")&gt;0,"NO CUMPLE CONDICIÓN",IF(COUNTIF(D13:D13,"CUMPLE")=0,"NO APLICA","CUMPLE"))</f>
        <v>NO APLICA</v>
      </c>
      <c r="E12" s="249" t="str">
        <f>CONCATENATE(IF(D13="NO CUMPLE",CONCATENATE(E13," "),""))</f>
        <v/>
      </c>
      <c r="F12" s="198" t="s">
        <v>1712</v>
      </c>
      <c r="G12" s="14">
        <f t="shared" si="0"/>
        <v>3</v>
      </c>
    </row>
    <row r="13" spans="1:7" ht="37.5" customHeight="1">
      <c r="A13" s="90" t="s">
        <v>1687</v>
      </c>
      <c r="B13" s="43" t="s">
        <v>1713</v>
      </c>
      <c r="C13" s="44" t="s">
        <v>1714</v>
      </c>
      <c r="D13" s="550"/>
      <c r="E13" s="99"/>
      <c r="F13" s="197" t="s">
        <v>1715</v>
      </c>
      <c r="G13" s="14"/>
    </row>
    <row r="14" spans="1:7" ht="33" customHeight="1">
      <c r="B14" s="247" t="s">
        <v>1716</v>
      </c>
      <c r="C14" s="79" t="s">
        <v>1717</v>
      </c>
      <c r="D14" s="248" t="str">
        <f>IF(COUNTIF(D15:D23,"NO CUMPLE")&gt;0,"NO CUMPLE CONDICIÓN",IF(COUNTIF(D15:D23,"CUMPLE")=0,"NO APLICA","CUMPLE"))</f>
        <v>NO APLICA</v>
      </c>
      <c r="E14" s="249"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4" s="198" t="s">
        <v>1718</v>
      </c>
      <c r="G14" s="14">
        <f t="shared" si="0"/>
        <v>3</v>
      </c>
    </row>
    <row r="15" spans="1:7" ht="31.5" customHeight="1">
      <c r="A15" s="90" t="s">
        <v>1687</v>
      </c>
      <c r="B15" s="43" t="s">
        <v>1719</v>
      </c>
      <c r="C15" s="47" t="s">
        <v>1720</v>
      </c>
      <c r="D15" s="550"/>
      <c r="E15" s="99"/>
      <c r="F15" s="197" t="s">
        <v>1721</v>
      </c>
      <c r="G15" s="14"/>
    </row>
    <row r="16" spans="1:7" ht="39.950000000000003" customHeight="1">
      <c r="A16" s="90"/>
      <c r="B16" s="43" t="s">
        <v>1722</v>
      </c>
      <c r="C16" s="47" t="s">
        <v>1723</v>
      </c>
      <c r="D16" s="550"/>
      <c r="E16" s="99"/>
      <c r="F16" s="197" t="s">
        <v>1724</v>
      </c>
      <c r="G16" s="14"/>
    </row>
    <row r="17" spans="1:7" ht="36.950000000000003" customHeight="1">
      <c r="A17" s="90"/>
      <c r="B17" s="43" t="s">
        <v>1725</v>
      </c>
      <c r="C17" s="47" t="s">
        <v>1726</v>
      </c>
      <c r="D17" s="550"/>
      <c r="E17" s="99"/>
      <c r="F17" s="197" t="s">
        <v>1724</v>
      </c>
      <c r="G17" s="14"/>
    </row>
    <row r="18" spans="1:7" ht="25.5" customHeight="1">
      <c r="A18" s="90" t="s">
        <v>1687</v>
      </c>
      <c r="B18" s="43" t="s">
        <v>1727</v>
      </c>
      <c r="C18" s="47" t="s">
        <v>1728</v>
      </c>
      <c r="D18" s="550"/>
      <c r="E18" s="99"/>
      <c r="F18" s="197" t="s">
        <v>1729</v>
      </c>
      <c r="G18" s="14"/>
    </row>
    <row r="19" spans="1:7" ht="28.5" customHeight="1">
      <c r="A19" s="90" t="s">
        <v>1687</v>
      </c>
      <c r="B19" s="43" t="s">
        <v>1730</v>
      </c>
      <c r="C19" s="47" t="s">
        <v>1731</v>
      </c>
      <c r="D19" s="550"/>
      <c r="E19" s="99"/>
      <c r="F19" s="197" t="s">
        <v>1729</v>
      </c>
      <c r="G19" s="14"/>
    </row>
    <row r="20" spans="1:7" ht="34.35" customHeight="1">
      <c r="A20" s="90" t="s">
        <v>1687</v>
      </c>
      <c r="B20" s="43" t="s">
        <v>1732</v>
      </c>
      <c r="C20" s="47" t="s">
        <v>1733</v>
      </c>
      <c r="D20" s="550"/>
      <c r="E20" s="99"/>
      <c r="F20" s="197" t="s">
        <v>1729</v>
      </c>
      <c r="G20" s="14"/>
    </row>
    <row r="21" spans="1:7" ht="31.5" customHeight="1">
      <c r="A21" s="90" t="s">
        <v>1687</v>
      </c>
      <c r="B21" s="43" t="s">
        <v>1734</v>
      </c>
      <c r="C21" s="47" t="s">
        <v>1735</v>
      </c>
      <c r="D21" s="550"/>
      <c r="E21" s="99"/>
      <c r="F21" s="197" t="s">
        <v>1729</v>
      </c>
      <c r="G21" s="14"/>
    </row>
    <row r="22" spans="1:7" ht="33" customHeight="1">
      <c r="A22" s="90" t="s">
        <v>1687</v>
      </c>
      <c r="B22" s="43" t="s">
        <v>1736</v>
      </c>
      <c r="C22" s="47" t="s">
        <v>1737</v>
      </c>
      <c r="D22" s="550"/>
      <c r="E22" s="99"/>
      <c r="F22" s="197" t="s">
        <v>1729</v>
      </c>
      <c r="G22" s="14"/>
    </row>
    <row r="23" spans="1:7" ht="50.25" customHeight="1">
      <c r="A23" s="90" t="s">
        <v>1687</v>
      </c>
      <c r="B23" s="43" t="s">
        <v>1738</v>
      </c>
      <c r="C23" s="47" t="s">
        <v>1739</v>
      </c>
      <c r="D23" s="550"/>
      <c r="E23" s="99"/>
      <c r="F23" s="197" t="s">
        <v>1729</v>
      </c>
      <c r="G23" s="14"/>
    </row>
    <row r="24" spans="1:7" ht="36.75" customHeight="1">
      <c r="B24" s="250" t="s">
        <v>1740</v>
      </c>
      <c r="C24" s="156" t="s">
        <v>1741</v>
      </c>
      <c r="D24" s="251" t="str">
        <f>IF(COUNTIF(D26:D37,"NO CUMPLE")&gt;0,"NO CUMPLE CONDICIÓN",IF(COUNTIF(D26:D37,"CUMPLE")=0,"NO APLICA","CUMPLE"))</f>
        <v>NO APLICA</v>
      </c>
      <c r="E24" s="252"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f>
        <v/>
      </c>
      <c r="F24" s="199" t="s">
        <v>1742</v>
      </c>
      <c r="G24" s="14">
        <f t="shared" si="0"/>
        <v>3</v>
      </c>
    </row>
    <row r="25" spans="1:7" ht="36.75" customHeight="1">
      <c r="B25" s="250" t="s">
        <v>1740</v>
      </c>
      <c r="C25" s="156" t="s">
        <v>1741</v>
      </c>
      <c r="D25" s="251" t="str">
        <f>IF(COUNTIF(D38:D50,"NO CUMPLE")&gt;0,"NO CUMPLE CONDICIÓN",IF(COUNTIF(D38:D50,"CUMPLE")=0,"NO APLICA","CUMPLE"))</f>
        <v>NO APLICA</v>
      </c>
      <c r="E25" s="252" t="str">
        <f>CONCATENATE(IF(D38="NO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"),""),IF(D50="NO CUMPLE",CONCATENATE(E50," / "),""))</f>
        <v/>
      </c>
      <c r="F25" s="199" t="s">
        <v>1742</v>
      </c>
      <c r="G25" s="14">
        <f t="shared" si="0"/>
        <v>3</v>
      </c>
    </row>
    <row r="26" spans="1:7" ht="27" customHeight="1">
      <c r="A26" s="90" t="s">
        <v>1687</v>
      </c>
      <c r="B26" s="43" t="s">
        <v>1743</v>
      </c>
      <c r="C26" s="47" t="s">
        <v>1744</v>
      </c>
      <c r="D26" s="550"/>
      <c r="E26" s="99"/>
      <c r="F26" s="197" t="s">
        <v>1745</v>
      </c>
      <c r="G26" s="14"/>
    </row>
    <row r="27" spans="1:7" ht="47.25" customHeight="1">
      <c r="A27" s="90" t="s">
        <v>1687</v>
      </c>
      <c r="B27" s="43" t="s">
        <v>1746</v>
      </c>
      <c r="C27" s="47" t="s">
        <v>1747</v>
      </c>
      <c r="D27" s="550"/>
      <c r="E27" s="99"/>
      <c r="F27" s="197" t="s">
        <v>1745</v>
      </c>
      <c r="G27" s="14"/>
    </row>
    <row r="28" spans="1:7" ht="32.25" customHeight="1">
      <c r="A28" s="90" t="s">
        <v>1687</v>
      </c>
      <c r="B28" s="43" t="s">
        <v>1748</v>
      </c>
      <c r="C28" s="47" t="s">
        <v>1749</v>
      </c>
      <c r="D28" s="550"/>
      <c r="E28" s="99"/>
      <c r="F28" s="197" t="s">
        <v>1745</v>
      </c>
      <c r="G28" s="14"/>
    </row>
    <row r="29" spans="1:7" ht="52.5" customHeight="1">
      <c r="A29" s="90" t="s">
        <v>1687</v>
      </c>
      <c r="B29" s="43" t="s">
        <v>1750</v>
      </c>
      <c r="C29" s="47" t="s">
        <v>1751</v>
      </c>
      <c r="D29" s="550"/>
      <c r="E29" s="99"/>
      <c r="F29" s="197" t="s">
        <v>1745</v>
      </c>
      <c r="G29" s="14"/>
    </row>
    <row r="30" spans="1:7" ht="51" customHeight="1">
      <c r="A30" s="90" t="s">
        <v>1687</v>
      </c>
      <c r="B30" s="43" t="s">
        <v>1752</v>
      </c>
      <c r="C30" s="47" t="s">
        <v>1753</v>
      </c>
      <c r="D30" s="550"/>
      <c r="E30" s="99"/>
      <c r="F30" s="197" t="s">
        <v>1745</v>
      </c>
      <c r="G30" s="14"/>
    </row>
    <row r="31" spans="1:7" ht="27.75" customHeight="1">
      <c r="A31" s="90" t="s">
        <v>1687</v>
      </c>
      <c r="B31" s="43" t="s">
        <v>1754</v>
      </c>
      <c r="C31" s="47" t="s">
        <v>1755</v>
      </c>
      <c r="D31" s="550"/>
      <c r="E31" s="99"/>
      <c r="F31" s="197" t="s">
        <v>1745</v>
      </c>
      <c r="G31" s="14"/>
    </row>
    <row r="32" spans="1:7" ht="36.75" customHeight="1">
      <c r="A32" s="90" t="s">
        <v>1687</v>
      </c>
      <c r="B32" s="43" t="s">
        <v>1756</v>
      </c>
      <c r="C32" s="47" t="s">
        <v>1757</v>
      </c>
      <c r="D32" s="550"/>
      <c r="E32" s="99"/>
      <c r="F32" s="197" t="s">
        <v>1745</v>
      </c>
      <c r="G32" s="14"/>
    </row>
    <row r="33" spans="1:7" ht="52.7" customHeight="1">
      <c r="A33" s="90" t="s">
        <v>1687</v>
      </c>
      <c r="B33" s="43" t="s">
        <v>1758</v>
      </c>
      <c r="C33" s="47" t="s">
        <v>1759</v>
      </c>
      <c r="D33" s="550"/>
      <c r="E33" s="99"/>
      <c r="F33" s="197" t="s">
        <v>1745</v>
      </c>
      <c r="G33" s="14"/>
    </row>
    <row r="34" spans="1:7" ht="45" customHeight="1">
      <c r="A34" s="90" t="s">
        <v>1687</v>
      </c>
      <c r="B34" s="43" t="s">
        <v>1760</v>
      </c>
      <c r="C34" s="47" t="s">
        <v>1761</v>
      </c>
      <c r="D34" s="550"/>
      <c r="E34" s="99"/>
      <c r="F34" s="197" t="s">
        <v>1745</v>
      </c>
      <c r="G34" s="14"/>
    </row>
    <row r="35" spans="1:7" ht="37.5" customHeight="1">
      <c r="A35" s="90" t="s">
        <v>1687</v>
      </c>
      <c r="B35" s="43" t="s">
        <v>1762</v>
      </c>
      <c r="C35" s="47" t="s">
        <v>1763</v>
      </c>
      <c r="D35" s="550"/>
      <c r="E35" s="99"/>
      <c r="F35" s="197" t="s">
        <v>1745</v>
      </c>
      <c r="G35" s="14"/>
    </row>
    <row r="36" spans="1:7" ht="48.75" customHeight="1">
      <c r="A36" s="90" t="s">
        <v>1687</v>
      </c>
      <c r="B36" s="43" t="s">
        <v>1764</v>
      </c>
      <c r="C36" s="47" t="s">
        <v>1765</v>
      </c>
      <c r="D36" s="550"/>
      <c r="E36" s="99"/>
      <c r="F36" s="197" t="s">
        <v>1745</v>
      </c>
      <c r="G36" s="14"/>
    </row>
    <row r="37" spans="1:7" ht="42.75" customHeight="1">
      <c r="A37" s="90" t="s">
        <v>1687</v>
      </c>
      <c r="B37" s="43" t="s">
        <v>1766</v>
      </c>
      <c r="C37" s="47" t="s">
        <v>1767</v>
      </c>
      <c r="D37" s="550"/>
      <c r="E37" s="99"/>
      <c r="F37" s="197" t="s">
        <v>1745</v>
      </c>
      <c r="G37" s="14"/>
    </row>
    <row r="38" spans="1:7" ht="33.75" customHeight="1">
      <c r="A38" s="90" t="s">
        <v>1687</v>
      </c>
      <c r="B38" s="43" t="s">
        <v>1768</v>
      </c>
      <c r="C38" s="47" t="s">
        <v>1769</v>
      </c>
      <c r="D38" s="550"/>
      <c r="E38" s="99"/>
      <c r="F38" s="197" t="s">
        <v>1770</v>
      </c>
      <c r="G38" s="14"/>
    </row>
    <row r="39" spans="1:7" ht="39" customHeight="1">
      <c r="A39" s="90" t="s">
        <v>1687</v>
      </c>
      <c r="B39" s="43" t="s">
        <v>1771</v>
      </c>
      <c r="C39" s="47" t="s">
        <v>1772</v>
      </c>
      <c r="D39" s="550"/>
      <c r="E39" s="99"/>
      <c r="F39" s="197" t="s">
        <v>1745</v>
      </c>
      <c r="G39" s="14"/>
    </row>
    <row r="40" spans="1:7" ht="33.75" customHeight="1">
      <c r="A40" s="90" t="s">
        <v>1687</v>
      </c>
      <c r="B40" s="43" t="s">
        <v>1773</v>
      </c>
      <c r="C40" s="47" t="s">
        <v>1774</v>
      </c>
      <c r="D40" s="550"/>
      <c r="E40" s="99"/>
      <c r="F40" s="197" t="s">
        <v>1745</v>
      </c>
      <c r="G40" s="14"/>
    </row>
    <row r="41" spans="1:7" ht="35.25" customHeight="1">
      <c r="A41" s="90" t="s">
        <v>1687</v>
      </c>
      <c r="B41" s="43" t="s">
        <v>1775</v>
      </c>
      <c r="C41" s="47" t="s">
        <v>1776</v>
      </c>
      <c r="D41" s="550"/>
      <c r="E41" s="99"/>
      <c r="F41" s="197" t="s">
        <v>1777</v>
      </c>
      <c r="G41" s="14"/>
    </row>
    <row r="42" spans="1:7" ht="174.95" customHeight="1">
      <c r="A42" s="90" t="s">
        <v>1687</v>
      </c>
      <c r="B42" s="43" t="s">
        <v>1778</v>
      </c>
      <c r="C42" s="47" t="s">
        <v>1779</v>
      </c>
      <c r="D42" s="550"/>
      <c r="E42" s="99"/>
      <c r="F42" s="197" t="s">
        <v>1777</v>
      </c>
      <c r="G42" s="14"/>
    </row>
    <row r="43" spans="1:7" ht="41.25" customHeight="1">
      <c r="A43" s="90" t="s">
        <v>1687</v>
      </c>
      <c r="B43" s="43" t="s">
        <v>1780</v>
      </c>
      <c r="C43" s="47" t="s">
        <v>1781</v>
      </c>
      <c r="D43" s="550"/>
      <c r="E43" s="99"/>
      <c r="F43" s="197" t="s">
        <v>1745</v>
      </c>
      <c r="G43" s="14"/>
    </row>
    <row r="44" spans="1:7" ht="36.75" customHeight="1">
      <c r="A44" s="90" t="s">
        <v>1687</v>
      </c>
      <c r="B44" s="43" t="s">
        <v>1782</v>
      </c>
      <c r="C44" s="47" t="s">
        <v>1783</v>
      </c>
      <c r="D44" s="550"/>
      <c r="E44" s="99"/>
      <c r="F44" s="197" t="s">
        <v>1745</v>
      </c>
      <c r="G44" s="14"/>
    </row>
    <row r="45" spans="1:7" ht="36.75" customHeight="1">
      <c r="A45" s="90"/>
      <c r="B45" s="43" t="s">
        <v>1784</v>
      </c>
      <c r="C45" s="47" t="s">
        <v>1785</v>
      </c>
      <c r="D45" s="550"/>
      <c r="E45" s="99"/>
      <c r="F45" s="197" t="s">
        <v>1745</v>
      </c>
      <c r="G45" s="14"/>
    </row>
    <row r="46" spans="1:7" ht="66.599999999999994" customHeight="1">
      <c r="A46" s="90"/>
      <c r="B46" s="43" t="s">
        <v>1786</v>
      </c>
      <c r="C46" s="47" t="s">
        <v>1787</v>
      </c>
      <c r="D46" s="550"/>
      <c r="E46" s="99"/>
      <c r="F46" s="197" t="s">
        <v>1745</v>
      </c>
      <c r="G46" s="14"/>
    </row>
    <row r="47" spans="1:7" ht="36.75" customHeight="1">
      <c r="A47" s="90"/>
      <c r="B47" s="43" t="s">
        <v>1788</v>
      </c>
      <c r="C47" s="47" t="s">
        <v>1789</v>
      </c>
      <c r="D47" s="550"/>
      <c r="E47" s="99"/>
      <c r="F47" s="197" t="s">
        <v>1790</v>
      </c>
      <c r="G47" s="14"/>
    </row>
    <row r="48" spans="1:7" ht="36.950000000000003" customHeight="1">
      <c r="A48" s="90" t="s">
        <v>1687</v>
      </c>
      <c r="B48" s="43" t="s">
        <v>1791</v>
      </c>
      <c r="C48" s="47" t="s">
        <v>1792</v>
      </c>
      <c r="D48" s="550"/>
      <c r="E48" s="99"/>
      <c r="F48" s="197" t="s">
        <v>1745</v>
      </c>
      <c r="G48" s="14"/>
    </row>
    <row r="49" spans="1:7" ht="32.25" customHeight="1">
      <c r="A49" s="90" t="s">
        <v>1687</v>
      </c>
      <c r="B49" s="43" t="s">
        <v>1793</v>
      </c>
      <c r="C49" s="47" t="s">
        <v>1794</v>
      </c>
      <c r="D49" s="550"/>
      <c r="E49" s="99"/>
      <c r="F49" s="197" t="s">
        <v>1795</v>
      </c>
      <c r="G49" s="14"/>
    </row>
    <row r="50" spans="1:7" ht="36.75" customHeight="1">
      <c r="A50" s="90" t="s">
        <v>1687</v>
      </c>
      <c r="B50" s="43" t="s">
        <v>1796</v>
      </c>
      <c r="C50" s="47" t="s">
        <v>1797</v>
      </c>
      <c r="D50" s="550"/>
      <c r="E50" s="99"/>
      <c r="F50" s="197" t="s">
        <v>1745</v>
      </c>
      <c r="G50" s="14"/>
    </row>
    <row r="51" spans="1:7" ht="38.25" customHeight="1">
      <c r="A51" s="253" t="s">
        <v>1798</v>
      </c>
      <c r="B51" s="247" t="s">
        <v>1799</v>
      </c>
      <c r="C51" s="79" t="s">
        <v>1800</v>
      </c>
      <c r="D51" s="248" t="str">
        <f>IF(COUNTIF(D55:D64,"NO CUMPLE")&gt;0,"NO CUMPLE CONDICIÓN",IF(COUNTIF(D55:D64,"CUMPLE")=0,"NO APLICA","CUMPLE"))</f>
        <v>NO APLICA</v>
      </c>
      <c r="E51" s="249" t="str">
        <f>CONCATENATE(IF(D55="NO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1" s="198" t="s">
        <v>1801</v>
      </c>
      <c r="G51" s="14">
        <f t="shared" si="0"/>
        <v>3</v>
      </c>
    </row>
    <row r="52" spans="1:7" ht="38.25" customHeight="1">
      <c r="A52" s="254"/>
      <c r="B52" s="247" t="s">
        <v>1799</v>
      </c>
      <c r="C52" s="79" t="s">
        <v>1800</v>
      </c>
      <c r="D52" s="248" t="str">
        <f>IF(COUNTIF(D65:D74,"NO CUMPLE")&gt;0,"NO CUMPLE CONDICIÓN",IF(COUNTIF(D65:D74,"CUMPLE")=0,"NO APLICA","CUMPLE"))</f>
        <v>NO APLICA</v>
      </c>
      <c r="E52" s="249" t="str">
        <f>CONCATENATE(IF(D65="NO CUMPLE",CONCATENATE(E65," / "),""),IF(D66="NO CUMPLE",CONCATENATE(E66," / "),""),IF(D67="NO CUMPLE",CONCATENATE(E67," / "),""),IF(D68="NO CUMPLE",CONCATENATE(E68," / "),""),IF(D69="NO CUMPLE",CONCATENATE(E69," / "),""),IF(D70="NO CUMPLE",CONCATENATE(E70," / "),""),IF(D71="NO CUMPLE",CONCATENATE(E71," / "),""),IF(D72="NO CUMPLE",CONCATENATE(E72," / "),""),IF(D73="NO CUMPLE",CONCATENATE(E73," / "),""),IF(D74="NO CUMPLE",CONCATENATE(E74," / "),""))</f>
        <v/>
      </c>
      <c r="F52" s="198" t="s">
        <v>1801</v>
      </c>
      <c r="G52" s="14">
        <f t="shared" si="0"/>
        <v>3</v>
      </c>
    </row>
    <row r="53" spans="1:7" ht="38.25" customHeight="1">
      <c r="A53" s="254"/>
      <c r="B53" s="247" t="s">
        <v>1799</v>
      </c>
      <c r="C53" s="79" t="s">
        <v>1800</v>
      </c>
      <c r="D53" s="248" t="str">
        <f>IF(COUNTIF(D75:D84,"NO CUMPLE")&gt;0,"NO CUMPLE CONDICIÓN",IF(COUNTIF(D75:D84,"CUMPLE")=0,"NO APLICA","CUMPLE"))</f>
        <v>NO APLICA</v>
      </c>
      <c r="E53" s="249" t="str">
        <f>CONCATENATE(IF(D75="NO CUMPLE",CONCATENATE(E75," / "),""),IF(D76="NO CUMPLE",CONCATENATE(E76," / "),""),IF(D77="NO CUMPLE",CONCATENATE(E77," / "),""),IF(D78="NO CUMPLE",CONCATENATE(E78," / "),""),IF(D79="NO CUMPLE",CONCATENATE(E79," / "),""),IF(D80="NO CUMPLE",CONCATENATE(E80," / "),""),IF(D81="NO CUMPLE",CONCATENATE(E81," / "),""),IF(D82="NO CUMPLE",CONCATENATE(E82," / "),""),IF(D83="NO CUMPLE",CONCATENATE(E83," / "),""),IF(D84="NO CUMPLE",CONCATENATE(E84," / "),""))</f>
        <v/>
      </c>
      <c r="F53" s="198" t="s">
        <v>1801</v>
      </c>
      <c r="G53" s="14">
        <f t="shared" si="0"/>
        <v>3</v>
      </c>
    </row>
    <row r="54" spans="1:7" ht="38.25" customHeight="1">
      <c r="A54" s="254"/>
      <c r="B54" s="247" t="s">
        <v>1799</v>
      </c>
      <c r="C54" s="79" t="s">
        <v>1800</v>
      </c>
      <c r="D54" s="248" t="str">
        <f>IF(COUNTIF(D85:D95,"NO CUMPLE")&gt;0,"NO CUMPLE CONDICIÓN",IF(COUNTIF(D85:D95,"CUMPLE")=0,"NO APLICA","CUMPLE"))</f>
        <v>NO APLICA</v>
      </c>
      <c r="E54" s="249" t="str">
        <f>CONCATENATE(IF(D85="NO CUMPLE",CONCATENATE(E85," / "),""),IF(D86="NO CUMPLE",CONCATENATE(E86," / "),""),IF(D87="NO CUMPLE",CONCATENATE(E87," / "),""),IF(D88="NO CUMPLE",CONCATENATE(E88," / "),""),IF(D89="NO CUMPLE",CONCATENATE(E89," / "),""),IF(D90="NO CUMPLE",CONCATENATE(E90," / "),""),IF(D91="NO CUMPLE",CONCATENATE(E91," / "),""),IF(D92="NO CUMPLE",CONCATENATE(E92," / "),""),IF(D93="NO CUMPLE",CONCATENATE(E93," / "),""),IF(D94="NO CUMPLE",CONCATENATE(E94," / "),""),IF(D95="NO CUMPLE",CONCATENATE(E95," / "),""))</f>
        <v/>
      </c>
      <c r="F54" s="198" t="s">
        <v>1801</v>
      </c>
      <c r="G54" s="14">
        <f t="shared" si="0"/>
        <v>3</v>
      </c>
    </row>
    <row r="55" spans="1:7" ht="144" customHeight="1">
      <c r="A55" s="90" t="s">
        <v>1687</v>
      </c>
      <c r="B55" s="43" t="s">
        <v>1802</v>
      </c>
      <c r="C55" s="255" t="s">
        <v>1803</v>
      </c>
      <c r="D55" s="550"/>
      <c r="E55" s="99"/>
      <c r="F55" s="197" t="s">
        <v>1804</v>
      </c>
      <c r="G55" s="14"/>
    </row>
    <row r="56" spans="1:7" ht="78" customHeight="1">
      <c r="A56" s="90" t="s">
        <v>1687</v>
      </c>
      <c r="B56" s="43" t="s">
        <v>1805</v>
      </c>
      <c r="C56" s="255" t="s">
        <v>1806</v>
      </c>
      <c r="D56" s="550"/>
      <c r="E56" s="99"/>
      <c r="F56" s="197" t="s">
        <v>1804</v>
      </c>
      <c r="G56" s="14"/>
    </row>
    <row r="57" spans="1:7" ht="78" customHeight="1">
      <c r="A57" s="90" t="s">
        <v>1687</v>
      </c>
      <c r="B57" s="43" t="s">
        <v>1807</v>
      </c>
      <c r="C57" s="255" t="s">
        <v>1808</v>
      </c>
      <c r="D57" s="550"/>
      <c r="E57" s="99"/>
      <c r="F57" s="197" t="s">
        <v>1804</v>
      </c>
      <c r="G57" s="14"/>
    </row>
    <row r="58" spans="1:7" ht="37.5" customHeight="1">
      <c r="A58" s="90" t="s">
        <v>1687</v>
      </c>
      <c r="B58" s="43" t="s">
        <v>1809</v>
      </c>
      <c r="C58" s="255" t="s">
        <v>1810</v>
      </c>
      <c r="D58" s="550"/>
      <c r="E58" s="99"/>
      <c r="F58" s="197" t="s">
        <v>1804</v>
      </c>
      <c r="G58" s="14"/>
    </row>
    <row r="59" spans="1:7" ht="37.5" customHeight="1">
      <c r="A59" s="90" t="s">
        <v>1687</v>
      </c>
      <c r="B59" s="43" t="s">
        <v>1811</v>
      </c>
      <c r="C59" s="255" t="s">
        <v>1812</v>
      </c>
      <c r="D59" s="550"/>
      <c r="E59" s="99"/>
      <c r="F59" s="197" t="s">
        <v>1804</v>
      </c>
      <c r="G59" s="14"/>
    </row>
    <row r="60" spans="1:7" ht="37.5" customHeight="1">
      <c r="A60" s="90" t="s">
        <v>1687</v>
      </c>
      <c r="B60" s="43" t="s">
        <v>1813</v>
      </c>
      <c r="C60" s="255" t="s">
        <v>1814</v>
      </c>
      <c r="D60" s="550"/>
      <c r="E60" s="99"/>
      <c r="F60" s="197" t="s">
        <v>1804</v>
      </c>
      <c r="G60" s="14"/>
    </row>
    <row r="61" spans="1:7" ht="37.5" customHeight="1">
      <c r="A61" s="90" t="s">
        <v>1687</v>
      </c>
      <c r="B61" s="43" t="s">
        <v>1815</v>
      </c>
      <c r="C61" s="255" t="s">
        <v>1816</v>
      </c>
      <c r="D61" s="550"/>
      <c r="E61" s="99"/>
      <c r="F61" s="197" t="s">
        <v>1804</v>
      </c>
      <c r="G61" s="14"/>
    </row>
    <row r="62" spans="1:7" ht="63.95" customHeight="1">
      <c r="A62" s="90" t="s">
        <v>1687</v>
      </c>
      <c r="B62" s="43" t="s">
        <v>1817</v>
      </c>
      <c r="C62" s="255" t="s">
        <v>1818</v>
      </c>
      <c r="D62" s="550"/>
      <c r="E62" s="99"/>
      <c r="F62" s="200" t="s">
        <v>1819</v>
      </c>
      <c r="G62" s="14"/>
    </row>
    <row r="63" spans="1:7" ht="37.5" customHeight="1">
      <c r="A63" s="90" t="s">
        <v>1687</v>
      </c>
      <c r="B63" s="43" t="s">
        <v>1820</v>
      </c>
      <c r="C63" s="255" t="s">
        <v>1821</v>
      </c>
      <c r="D63" s="550"/>
      <c r="E63" s="99"/>
      <c r="F63" s="197" t="s">
        <v>1804</v>
      </c>
      <c r="G63" s="14"/>
    </row>
    <row r="64" spans="1:7" ht="37.5" customHeight="1">
      <c r="A64" s="90" t="s">
        <v>1687</v>
      </c>
      <c r="B64" s="43" t="s">
        <v>1822</v>
      </c>
      <c r="C64" s="255" t="s">
        <v>1823</v>
      </c>
      <c r="D64" s="550"/>
      <c r="E64" s="99"/>
      <c r="F64" s="197" t="s">
        <v>1804</v>
      </c>
      <c r="G64" s="14"/>
    </row>
    <row r="65" spans="1:7" ht="37.5" customHeight="1">
      <c r="A65" s="90" t="s">
        <v>1687</v>
      </c>
      <c r="B65" s="43" t="s">
        <v>1824</v>
      </c>
      <c r="C65" s="255" t="s">
        <v>1825</v>
      </c>
      <c r="D65" s="550"/>
      <c r="E65" s="99"/>
      <c r="F65" s="197" t="s">
        <v>1804</v>
      </c>
      <c r="G65" s="14"/>
    </row>
    <row r="66" spans="1:7" ht="37.5" customHeight="1">
      <c r="A66" s="90" t="s">
        <v>1687</v>
      </c>
      <c r="B66" s="43" t="s">
        <v>1826</v>
      </c>
      <c r="C66" s="47" t="s">
        <v>1827</v>
      </c>
      <c r="D66" s="550"/>
      <c r="E66" s="99"/>
      <c r="F66" s="197" t="s">
        <v>1804</v>
      </c>
      <c r="G66" s="14"/>
    </row>
    <row r="67" spans="1:7" ht="61.5" customHeight="1">
      <c r="A67" s="90" t="s">
        <v>1687</v>
      </c>
      <c r="B67" s="43" t="s">
        <v>1828</v>
      </c>
      <c r="C67" s="424" t="s">
        <v>1829</v>
      </c>
      <c r="D67" s="550"/>
      <c r="E67" s="99"/>
      <c r="F67" s="197" t="s">
        <v>1830</v>
      </c>
      <c r="G67" s="14"/>
    </row>
    <row r="68" spans="1:7" ht="61.5" customHeight="1">
      <c r="A68" s="90" t="s">
        <v>1687</v>
      </c>
      <c r="B68" s="43" t="s">
        <v>1831</v>
      </c>
      <c r="C68" s="424" t="s">
        <v>1832</v>
      </c>
      <c r="D68" s="550"/>
      <c r="E68" s="99"/>
      <c r="F68" s="197" t="s">
        <v>1830</v>
      </c>
      <c r="G68" s="14"/>
    </row>
    <row r="69" spans="1:7" ht="61.5" customHeight="1">
      <c r="A69" s="90" t="s">
        <v>1687</v>
      </c>
      <c r="B69" s="43" t="s">
        <v>1833</v>
      </c>
      <c r="C69" s="424" t="s">
        <v>1834</v>
      </c>
      <c r="D69" s="550"/>
      <c r="E69" s="99"/>
      <c r="F69" s="197" t="s">
        <v>1830</v>
      </c>
      <c r="G69" s="14"/>
    </row>
    <row r="70" spans="1:7" ht="61.5" customHeight="1">
      <c r="A70" s="90" t="s">
        <v>1687</v>
      </c>
      <c r="B70" s="43" t="s">
        <v>1835</v>
      </c>
      <c r="C70" s="424" t="s">
        <v>1836</v>
      </c>
      <c r="D70" s="550"/>
      <c r="E70" s="99"/>
      <c r="F70" s="197" t="s">
        <v>1830</v>
      </c>
      <c r="G70" s="14"/>
    </row>
    <row r="71" spans="1:7" ht="61.5" customHeight="1">
      <c r="A71" s="90" t="s">
        <v>1687</v>
      </c>
      <c r="B71" s="43" t="s">
        <v>1837</v>
      </c>
      <c r="C71" s="424" t="s">
        <v>1838</v>
      </c>
      <c r="D71" s="550"/>
      <c r="E71" s="99"/>
      <c r="F71" s="197" t="s">
        <v>1830</v>
      </c>
      <c r="G71" s="14"/>
    </row>
    <row r="72" spans="1:7" ht="61.5" customHeight="1">
      <c r="A72" s="90" t="s">
        <v>1687</v>
      </c>
      <c r="B72" s="43" t="s">
        <v>1839</v>
      </c>
      <c r="C72" s="424" t="s">
        <v>1840</v>
      </c>
      <c r="D72" s="550"/>
      <c r="E72" s="99"/>
      <c r="F72" s="197" t="s">
        <v>1830</v>
      </c>
      <c r="G72" s="14"/>
    </row>
    <row r="73" spans="1:7" ht="61.5" customHeight="1">
      <c r="A73" s="90" t="s">
        <v>1687</v>
      </c>
      <c r="B73" s="43" t="s">
        <v>1841</v>
      </c>
      <c r="C73" s="424" t="s">
        <v>1842</v>
      </c>
      <c r="D73" s="550"/>
      <c r="E73" s="99"/>
      <c r="F73" s="197" t="s">
        <v>1830</v>
      </c>
      <c r="G73" s="14"/>
    </row>
    <row r="74" spans="1:7" ht="61.5" customHeight="1">
      <c r="A74" s="90" t="s">
        <v>1687</v>
      </c>
      <c r="B74" s="43" t="s">
        <v>1843</v>
      </c>
      <c r="C74" s="424" t="s">
        <v>1844</v>
      </c>
      <c r="D74" s="550"/>
      <c r="E74" s="99"/>
      <c r="F74" s="197" t="s">
        <v>1830</v>
      </c>
      <c r="G74" s="14"/>
    </row>
    <row r="75" spans="1:7" ht="61.5" customHeight="1">
      <c r="A75" s="90" t="s">
        <v>1687</v>
      </c>
      <c r="B75" s="43" t="s">
        <v>1845</v>
      </c>
      <c r="C75" s="424" t="s">
        <v>1846</v>
      </c>
      <c r="D75" s="550"/>
      <c r="E75" s="99"/>
      <c r="F75" s="197" t="s">
        <v>1830</v>
      </c>
      <c r="G75" s="14"/>
    </row>
    <row r="76" spans="1:7" ht="61.5" customHeight="1">
      <c r="A76" s="90" t="s">
        <v>1687</v>
      </c>
      <c r="B76" s="43" t="s">
        <v>1847</v>
      </c>
      <c r="C76" s="424" t="s">
        <v>1848</v>
      </c>
      <c r="D76" s="550"/>
      <c r="E76" s="99"/>
      <c r="F76" s="197" t="s">
        <v>1830</v>
      </c>
      <c r="G76" s="14"/>
    </row>
    <row r="77" spans="1:7" ht="61.5" customHeight="1">
      <c r="A77" s="90" t="s">
        <v>1687</v>
      </c>
      <c r="B77" s="43" t="s">
        <v>1849</v>
      </c>
      <c r="C77" s="424" t="s">
        <v>1850</v>
      </c>
      <c r="D77" s="550"/>
      <c r="E77" s="99"/>
      <c r="F77" s="197" t="s">
        <v>1830</v>
      </c>
      <c r="G77" s="14"/>
    </row>
    <row r="78" spans="1:7" ht="61.5" customHeight="1">
      <c r="A78" s="90" t="s">
        <v>1687</v>
      </c>
      <c r="B78" s="43" t="s">
        <v>1851</v>
      </c>
      <c r="C78" s="424" t="s">
        <v>1852</v>
      </c>
      <c r="D78" s="550"/>
      <c r="E78" s="99"/>
      <c r="F78" s="197" t="s">
        <v>1830</v>
      </c>
      <c r="G78" s="14"/>
    </row>
    <row r="79" spans="1:7" ht="61.5" customHeight="1">
      <c r="A79" s="90" t="s">
        <v>1687</v>
      </c>
      <c r="B79" s="43" t="s">
        <v>1853</v>
      </c>
      <c r="C79" s="424" t="s">
        <v>1854</v>
      </c>
      <c r="D79" s="550"/>
      <c r="E79" s="99"/>
      <c r="F79" s="197" t="s">
        <v>1830</v>
      </c>
      <c r="G79" s="14"/>
    </row>
    <row r="80" spans="1:7" ht="61.5" customHeight="1">
      <c r="A80" s="90" t="s">
        <v>1687</v>
      </c>
      <c r="B80" s="43" t="s">
        <v>1855</v>
      </c>
      <c r="C80" s="424" t="s">
        <v>1856</v>
      </c>
      <c r="D80" s="550"/>
      <c r="E80" s="99"/>
      <c r="F80" s="197" t="s">
        <v>1830</v>
      </c>
      <c r="G80" s="14"/>
    </row>
    <row r="81" spans="1:7" ht="61.5" customHeight="1">
      <c r="A81" s="90" t="s">
        <v>1687</v>
      </c>
      <c r="B81" s="43" t="s">
        <v>1857</v>
      </c>
      <c r="C81" s="424" t="s">
        <v>1858</v>
      </c>
      <c r="D81" s="550"/>
      <c r="E81" s="99"/>
      <c r="F81" s="197" t="s">
        <v>1830</v>
      </c>
      <c r="G81" s="14"/>
    </row>
    <row r="82" spans="1:7" ht="61.5" customHeight="1">
      <c r="A82" s="90" t="s">
        <v>1687</v>
      </c>
      <c r="B82" s="43" t="s">
        <v>1859</v>
      </c>
      <c r="C82" s="424" t="s">
        <v>1860</v>
      </c>
      <c r="D82" s="550"/>
      <c r="E82" s="99"/>
      <c r="F82" s="197" t="s">
        <v>1830</v>
      </c>
      <c r="G82" s="14"/>
    </row>
    <row r="83" spans="1:7" ht="61.5" customHeight="1">
      <c r="A83" s="90" t="s">
        <v>1687</v>
      </c>
      <c r="B83" s="43" t="s">
        <v>1861</v>
      </c>
      <c r="C83" s="424" t="s">
        <v>1862</v>
      </c>
      <c r="D83" s="550"/>
      <c r="E83" s="99"/>
      <c r="F83" s="197" t="s">
        <v>1830</v>
      </c>
      <c r="G83" s="14"/>
    </row>
    <row r="84" spans="1:7" ht="61.5" customHeight="1">
      <c r="A84" s="90" t="s">
        <v>1687</v>
      </c>
      <c r="B84" s="43" t="s">
        <v>1863</v>
      </c>
      <c r="C84" s="424" t="s">
        <v>1864</v>
      </c>
      <c r="D84" s="550"/>
      <c r="E84" s="99"/>
      <c r="F84" s="197" t="s">
        <v>1830</v>
      </c>
      <c r="G84" s="14"/>
    </row>
    <row r="85" spans="1:7" ht="61.5" customHeight="1">
      <c r="A85" s="90" t="s">
        <v>1687</v>
      </c>
      <c r="B85" s="43" t="s">
        <v>1865</v>
      </c>
      <c r="C85" s="424" t="s">
        <v>1866</v>
      </c>
      <c r="D85" s="550"/>
      <c r="E85" s="99"/>
      <c r="F85" s="197" t="s">
        <v>1830</v>
      </c>
      <c r="G85" s="14"/>
    </row>
    <row r="86" spans="1:7" ht="45" customHeight="1">
      <c r="A86" s="90" t="s">
        <v>1687</v>
      </c>
      <c r="B86" s="43" t="s">
        <v>1867</v>
      </c>
      <c r="C86" s="47" t="s">
        <v>1868</v>
      </c>
      <c r="D86" s="550"/>
      <c r="E86" s="99"/>
      <c r="F86" s="197" t="s">
        <v>1804</v>
      </c>
      <c r="G86" s="14"/>
    </row>
    <row r="87" spans="1:7" ht="45" customHeight="1">
      <c r="A87" s="90" t="s">
        <v>1687</v>
      </c>
      <c r="B87" s="43" t="s">
        <v>1869</v>
      </c>
      <c r="C87" s="425" t="s">
        <v>1870</v>
      </c>
      <c r="D87" s="550"/>
      <c r="E87" s="99"/>
      <c r="F87" s="197" t="s">
        <v>1804</v>
      </c>
      <c r="G87" s="14"/>
    </row>
    <row r="88" spans="1:7" ht="102.95" customHeight="1">
      <c r="A88" s="90" t="s">
        <v>1687</v>
      </c>
      <c r="B88" s="43" t="s">
        <v>1871</v>
      </c>
      <c r="C88" s="426" t="s">
        <v>1872</v>
      </c>
      <c r="D88" s="550"/>
      <c r="E88" s="99"/>
      <c r="F88" s="197" t="s">
        <v>1873</v>
      </c>
      <c r="G88" s="14"/>
    </row>
    <row r="89" spans="1:7" ht="141" customHeight="1">
      <c r="A89" s="90" t="s">
        <v>1687</v>
      </c>
      <c r="B89" s="43" t="s">
        <v>1874</v>
      </c>
      <c r="C89" s="426" t="s">
        <v>1875</v>
      </c>
      <c r="D89" s="550"/>
      <c r="E89" s="99"/>
      <c r="F89" s="197" t="s">
        <v>1804</v>
      </c>
      <c r="G89" s="14"/>
    </row>
    <row r="90" spans="1:7" ht="29.45" customHeight="1">
      <c r="A90" s="90" t="s">
        <v>1687</v>
      </c>
      <c r="B90" s="43" t="s">
        <v>1876</v>
      </c>
      <c r="C90" s="424" t="s">
        <v>1877</v>
      </c>
      <c r="D90" s="550"/>
      <c r="E90" s="99"/>
      <c r="F90" s="197" t="s">
        <v>1804</v>
      </c>
      <c r="G90" s="14"/>
    </row>
    <row r="91" spans="1:7" ht="29.45" customHeight="1">
      <c r="A91" s="90" t="s">
        <v>1687</v>
      </c>
      <c r="B91" s="43" t="s">
        <v>1878</v>
      </c>
      <c r="C91" s="424" t="s">
        <v>1879</v>
      </c>
      <c r="D91" s="550"/>
      <c r="E91" s="99"/>
      <c r="F91" s="197" t="s">
        <v>1804</v>
      </c>
      <c r="G91" s="14"/>
    </row>
    <row r="92" spans="1:7" ht="29.45" customHeight="1">
      <c r="A92" s="90" t="s">
        <v>1687</v>
      </c>
      <c r="B92" s="43" t="s">
        <v>1880</v>
      </c>
      <c r="C92" s="424" t="s">
        <v>1881</v>
      </c>
      <c r="D92" s="550"/>
      <c r="E92" s="99"/>
      <c r="F92" s="197" t="s">
        <v>1804</v>
      </c>
      <c r="G92" s="14"/>
    </row>
    <row r="93" spans="1:7" ht="29.45" customHeight="1">
      <c r="A93" s="90" t="s">
        <v>1687</v>
      </c>
      <c r="B93" s="43" t="s">
        <v>1882</v>
      </c>
      <c r="C93" s="424" t="s">
        <v>1883</v>
      </c>
      <c r="D93" s="550"/>
      <c r="E93" s="99"/>
      <c r="F93" s="197" t="s">
        <v>1804</v>
      </c>
      <c r="G93" s="14"/>
    </row>
    <row r="94" spans="1:7" ht="29.45" customHeight="1">
      <c r="A94" s="90" t="s">
        <v>1687</v>
      </c>
      <c r="B94" s="43" t="s">
        <v>1884</v>
      </c>
      <c r="C94" s="424" t="s">
        <v>1885</v>
      </c>
      <c r="D94" s="550"/>
      <c r="E94" s="99"/>
      <c r="F94" s="197" t="s">
        <v>1804</v>
      </c>
      <c r="G94" s="14"/>
    </row>
    <row r="95" spans="1:7" ht="42.95" customHeight="1">
      <c r="A95" s="90" t="s">
        <v>1687</v>
      </c>
      <c r="B95" s="43" t="s">
        <v>1886</v>
      </c>
      <c r="C95" s="427" t="s">
        <v>1887</v>
      </c>
      <c r="D95" s="550"/>
      <c r="E95" s="99"/>
      <c r="F95" s="197" t="s">
        <v>1804</v>
      </c>
      <c r="G95" s="14"/>
    </row>
    <row r="96" spans="1:7" s="14" customFormat="1" ht="35.1" customHeight="1">
      <c r="A96" s="89"/>
      <c r="B96" s="250" t="s">
        <v>1888</v>
      </c>
      <c r="C96" s="156" t="s">
        <v>1889</v>
      </c>
      <c r="D96" s="251" t="str">
        <f>IF(COUNTIF(D97:D103,"NO CUMPLE")&gt;0,"NO CUMPLE CONDICIÓN",IF(COUNTIF(D97:D103,"CUMPLE")=0,"NO APLICA","CUMPLE"))</f>
        <v>NO APLICA</v>
      </c>
      <c r="E96" s="252" t="str">
        <f>CONCATENATE(IF(D97="NO CUMPLE",CONCATENATE(E97," / "),""),IF(D98="NO CUMPLE",CONCATENATE(E98," / "),""),IF(D99="NO CUMPLE",CONCATENATE(E99," / "),""),IF(D100="NO CUMPLE",CONCATENATE(E100," / "),""),IF(D101="NO CUMPLE",CONCATENATE(E101," / "),""),IF(D102="NO CUMPLE",CONCATENATE(E102," / "),""),IF(D103="NO CUMPLE",CONCATENATE(E103," / "),""))</f>
        <v/>
      </c>
      <c r="F96" s="199" t="s">
        <v>1890</v>
      </c>
      <c r="G96" s="14">
        <f t="shared" si="0"/>
        <v>3</v>
      </c>
    </row>
    <row r="97" spans="1:7" ht="185.45" customHeight="1">
      <c r="A97" s="90" t="s">
        <v>1687</v>
      </c>
      <c r="B97" s="43" t="s">
        <v>1891</v>
      </c>
      <c r="C97" s="47" t="s">
        <v>1892</v>
      </c>
      <c r="D97" s="550"/>
      <c r="E97" s="99"/>
      <c r="F97" s="197" t="s">
        <v>1893</v>
      </c>
      <c r="G97" s="14"/>
    </row>
    <row r="98" spans="1:7" ht="86.1" customHeight="1">
      <c r="A98" s="90" t="s">
        <v>1687</v>
      </c>
      <c r="B98" s="43" t="s">
        <v>1894</v>
      </c>
      <c r="C98" s="47" t="s">
        <v>1895</v>
      </c>
      <c r="D98" s="550"/>
      <c r="E98" s="99"/>
      <c r="F98" s="197" t="s">
        <v>1893</v>
      </c>
      <c r="G98" s="14"/>
    </row>
    <row r="99" spans="1:7" ht="120" customHeight="1">
      <c r="A99" s="90" t="s">
        <v>1687</v>
      </c>
      <c r="B99" s="43" t="s">
        <v>1896</v>
      </c>
      <c r="C99" s="47" t="s">
        <v>1897</v>
      </c>
      <c r="D99" s="550"/>
      <c r="E99" s="99"/>
      <c r="F99" s="197" t="s">
        <v>1893</v>
      </c>
      <c r="G99" s="14"/>
    </row>
    <row r="100" spans="1:7" ht="48.95" customHeight="1">
      <c r="A100" s="90" t="s">
        <v>1687</v>
      </c>
      <c r="B100" s="43" t="s">
        <v>1898</v>
      </c>
      <c r="C100" s="47" t="s">
        <v>1899</v>
      </c>
      <c r="D100" s="550"/>
      <c r="E100" s="99"/>
      <c r="F100" s="197" t="s">
        <v>1893</v>
      </c>
      <c r="G100" s="14"/>
    </row>
    <row r="101" spans="1:7" ht="70.5" customHeight="1">
      <c r="A101" s="90" t="s">
        <v>1687</v>
      </c>
      <c r="B101" s="43" t="s">
        <v>1900</v>
      </c>
      <c r="C101" s="47" t="s">
        <v>1901</v>
      </c>
      <c r="D101" s="550"/>
      <c r="E101" s="99"/>
      <c r="F101" s="197" t="s">
        <v>1893</v>
      </c>
      <c r="G101" s="14"/>
    </row>
    <row r="102" spans="1:7" ht="102" customHeight="1">
      <c r="A102" s="90" t="s">
        <v>1687</v>
      </c>
      <c r="B102" s="43" t="s">
        <v>1902</v>
      </c>
      <c r="C102" s="47" t="s">
        <v>1903</v>
      </c>
      <c r="D102" s="550"/>
      <c r="E102" s="99"/>
      <c r="F102" s="197" t="s">
        <v>1893</v>
      </c>
      <c r="G102" s="14"/>
    </row>
    <row r="103" spans="1:7" ht="42.95" customHeight="1" thickBot="1">
      <c r="A103" s="90" t="s">
        <v>1687</v>
      </c>
      <c r="B103" s="48" t="s">
        <v>1904</v>
      </c>
      <c r="C103" s="80" t="s">
        <v>1905</v>
      </c>
      <c r="D103" s="551"/>
      <c r="E103" s="100"/>
      <c r="F103" s="201" t="s">
        <v>1893</v>
      </c>
      <c r="G103" s="14"/>
    </row>
    <row r="105" spans="1:7" hidden="1">
      <c r="C105" s="82" t="s">
        <v>1906</v>
      </c>
      <c r="D105" s="14">
        <f>COUNTIF(G3:G103,1)</f>
        <v>0</v>
      </c>
    </row>
    <row r="106" spans="1:7" hidden="1">
      <c r="C106" s="82" t="s">
        <v>1907</v>
      </c>
      <c r="D106" s="14">
        <f>COUNTIF(G3:G103,2)</f>
        <v>0</v>
      </c>
    </row>
    <row r="107" spans="1:7" hidden="1">
      <c r="C107" s="82" t="s">
        <v>1908</v>
      </c>
      <c r="D107" s="14">
        <f>COUNTIF(G3:G103,3)</f>
        <v>13</v>
      </c>
    </row>
  </sheetData>
  <sheetProtection algorithmName="SHA-512" hashValue="/DGVAxIVg8DYRdPOvAasc1xuxEADV60/+93G+RUorIWBpWjeX1Lu0Dt1MBKRGQMLWDWDBZtgwHyMsgX/Yqkw7w==" saltValue="YDZN2O4hF4/81nbWODQ1QA==" spinCount="100000" sheet="1" formatRows="0" autoFilter="0"/>
  <autoFilter ref="A2:G103" xr:uid="{00000000-0001-0000-0400-000000000000}"/>
  <mergeCells count="1">
    <mergeCell ref="B1:E1"/>
  </mergeCells>
  <conditionalFormatting sqref="D3">
    <cfRule type="cellIs" dxfId="135" priority="1" operator="equal">
      <formula>"NO CUMPLE CONDICIÓN"</formula>
    </cfRule>
    <cfRule type="cellIs" dxfId="134" priority="2" operator="equal">
      <formula>"No Cumple"</formula>
    </cfRule>
  </conditionalFormatting>
  <conditionalFormatting sqref="D5">
    <cfRule type="cellIs" dxfId="133" priority="17" operator="equal">
      <formula>"NO CUMPLE CONDICIÓN"</formula>
    </cfRule>
    <cfRule type="cellIs" dxfId="132" priority="18" operator="equal">
      <formula>"No Cumple"</formula>
    </cfRule>
  </conditionalFormatting>
  <conditionalFormatting sqref="D8">
    <cfRule type="cellIs" dxfId="131" priority="15" operator="equal">
      <formula>"NO CUMPLE CONDICIÓN"</formula>
    </cfRule>
    <cfRule type="cellIs" dxfId="130" priority="16" operator="equal">
      <formula>"No Cumple"</formula>
    </cfRule>
  </conditionalFormatting>
  <conditionalFormatting sqref="D10">
    <cfRule type="cellIs" dxfId="129" priority="13" operator="equal">
      <formula>"NO CUMPLE CONDICIÓN"</formula>
    </cfRule>
    <cfRule type="cellIs" dxfId="128" priority="14" operator="equal">
      <formula>"No Cumple"</formula>
    </cfRule>
  </conditionalFormatting>
  <conditionalFormatting sqref="D12">
    <cfRule type="cellIs" dxfId="127" priority="11" operator="equal">
      <formula>"NO CUMPLE CONDICIÓN"</formula>
    </cfRule>
    <cfRule type="cellIs" dxfId="126" priority="12" operator="equal">
      <formula>"No Cumple"</formula>
    </cfRule>
  </conditionalFormatting>
  <conditionalFormatting sqref="D14">
    <cfRule type="cellIs" dxfId="125" priority="9" operator="equal">
      <formula>"NO CUMPLE CONDICIÓN"</formula>
    </cfRule>
    <cfRule type="cellIs" dxfId="124" priority="10" operator="equal">
      <formula>"No Cumple"</formula>
    </cfRule>
  </conditionalFormatting>
  <conditionalFormatting sqref="D24:D25">
    <cfRule type="cellIs" dxfId="123" priority="7" operator="equal">
      <formula>"NO CUMPLE CONDICIÓN"</formula>
    </cfRule>
    <cfRule type="cellIs" dxfId="122" priority="8" operator="equal">
      <formula>"No Cumple"</formula>
    </cfRule>
  </conditionalFormatting>
  <conditionalFormatting sqref="D51:D54">
    <cfRule type="cellIs" dxfId="121" priority="5" operator="equal">
      <formula>"NO CUMPLE CONDICIÓN"</formula>
    </cfRule>
    <cfRule type="cellIs" dxfId="120" priority="6" operator="equal">
      <formula>"No Cumple"</formula>
    </cfRule>
  </conditionalFormatting>
  <conditionalFormatting sqref="D96">
    <cfRule type="cellIs" dxfId="119" priority="3" operator="equal">
      <formula>"NO CUMPLE CONDICIÓN"</formula>
    </cfRule>
    <cfRule type="cellIs" dxfId="118" priority="4" operator="equal">
      <formula>"No Cumple"</formula>
    </cfRule>
  </conditionalFormatting>
  <dataValidations count="2">
    <dataValidation type="list" allowBlank="1" showInputMessage="1" showErrorMessage="1" sqref="D9 D11 D20 D23 D39:D42 D67:D86" xr:uid="{E0B94524-4A18-4B35-A11A-211A2E660B28}">
      <formula1>"CUMPLE,NO CUMPLE,NO APLICA"</formula1>
    </dataValidation>
    <dataValidation type="list" allowBlank="1" showInputMessage="1" showErrorMessage="1" sqref="D15:D19 D26:D38 D13 D6:D7 D4 D21:D22 D87:D95 D55:D66 D43:D50 D97:D103" xr:uid="{BF0804E2-EDEE-4B35-A8BB-EB28C199E7B1}">
      <formula1>"CUMPLE,NO CUMPLE"</formula1>
    </dataValidation>
  </dataValidations>
  <hyperlinks>
    <hyperlink ref="A1" location="PORTADA!A1" display="Portada" xr:uid="{9824FCAD-080A-46BD-B911-26C7C05C0EFD}"/>
    <hyperlink ref="A51" location="'Tabla 3. Amb Adec y Seg - Áreas'!A1" display="Click" xr:uid="{B08DD81B-F592-4012-8C5A-7FEA510DE636}"/>
  </hyperlinks>
  <printOptions horizontalCentered="1"/>
  <pageMargins left="0.39370078740157483" right="0.39370078740157483" top="1.1811023622047245" bottom="0.74803149606299213" header="0.31496062992125984" footer="0.31496062992125984"/>
  <pageSetup scale="55"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30BEC-8278-4E45-A96F-26029A8FD3D9}">
  <sheetPr>
    <tabColor rgb="FFF2CEEF"/>
    <pageSetUpPr fitToPage="1"/>
  </sheetPr>
  <dimension ref="A1:G79"/>
  <sheetViews>
    <sheetView topLeftCell="A64" zoomScale="80" zoomScaleNormal="80" workbookViewId="0">
      <selection activeCell="D70" sqref="D70"/>
    </sheetView>
  </sheetViews>
  <sheetFormatPr baseColWidth="10" defaultColWidth="11.42578125" defaultRowHeight="15"/>
  <cols>
    <col min="1" max="1" width="10" style="91" customWidth="1"/>
    <col min="2" max="2" width="7.140625" style="14" customWidth="1"/>
    <col min="3" max="3" width="98.85546875" customWidth="1"/>
    <col min="4" max="4" width="19.85546875" customWidth="1"/>
    <col min="5" max="5" width="94.42578125" customWidth="1"/>
    <col min="6" max="6" width="68.42578125" style="527" customWidth="1"/>
    <col min="7" max="7" width="7.42578125" style="14" hidden="1" customWidth="1"/>
  </cols>
  <sheetData>
    <row r="1" spans="1:7" s="33" customFormat="1" ht="20.25" customHeight="1" thickBot="1">
      <c r="A1" s="31"/>
      <c r="B1" s="605" t="s">
        <v>1909</v>
      </c>
      <c r="C1" s="606"/>
      <c r="D1" s="606"/>
      <c r="E1" s="607"/>
      <c r="F1" s="513"/>
      <c r="G1" s="61"/>
    </row>
    <row r="2" spans="1:7" s="32" customFormat="1" ht="74.25" customHeight="1" thickBot="1">
      <c r="A2" s="256" t="s">
        <v>1678</v>
      </c>
      <c r="B2" s="146" t="s">
        <v>1679</v>
      </c>
      <c r="C2" s="257" t="s">
        <v>1680</v>
      </c>
      <c r="D2" s="147" t="s">
        <v>1681</v>
      </c>
      <c r="E2" s="258" t="s">
        <v>1682</v>
      </c>
      <c r="F2" s="514" t="s">
        <v>1683</v>
      </c>
      <c r="G2" s="41"/>
    </row>
    <row r="3" spans="1:7" ht="78" customHeight="1">
      <c r="A3" s="259"/>
      <c r="B3" s="260" t="s">
        <v>1910</v>
      </c>
      <c r="C3" s="261" t="s">
        <v>1911</v>
      </c>
      <c r="D3" s="262" t="str">
        <f>IF(COUNTIF(D4:D11,"NO CUMPLE")&gt;0,"NO CUMPLE CONDICIÓN",IF(COUNTIF(D4:D11,"CUMPLE")=0,"NO APLICA","CUMPLE"))</f>
        <v>NO APLICA</v>
      </c>
      <c r="E3" s="263" t="str">
        <f>CONCATENATE(IF(D4="NO CUMPLE",CONCATENATE(E4," / "),""),IF(D5="NO CUMPLE",CONCATENATE(E5," / "),""),IF(D6="NO CUMPLE",CONCATENATE(E6," / "),""),IF(D7="NO CUMPLE",CONCATENATE(E7," / "),""),IF(D8="NO CUMPLE",CONCATENATE(E8," / "),""),IF(D9="NO CUMPLE",CONCATENATE(E9," / "),""),IF(D10="NO CUMPLE",CONCATENATE(E10," / "),""),IF(D11="NO CUMPLE",CONCATENATE(E11," / "),""))</f>
        <v/>
      </c>
      <c r="F3" s="515" t="s">
        <v>1912</v>
      </c>
      <c r="G3" s="14">
        <f>IF(D3="CUMPLE",1,IF(D3="NO CUMPLE CONDICIÓN",2,3))</f>
        <v>3</v>
      </c>
    </row>
    <row r="4" spans="1:7" ht="84">
      <c r="A4" s="264" t="s">
        <v>1913</v>
      </c>
      <c r="B4" s="265" t="s">
        <v>1914</v>
      </c>
      <c r="C4" s="56" t="s">
        <v>1915</v>
      </c>
      <c r="D4" s="103"/>
      <c r="E4" s="266"/>
      <c r="F4" s="516" t="s">
        <v>1916</v>
      </c>
    </row>
    <row r="5" spans="1:7" ht="288">
      <c r="A5" s="264" t="s">
        <v>1913</v>
      </c>
      <c r="B5" s="265" t="s">
        <v>1917</v>
      </c>
      <c r="C5" s="56" t="s">
        <v>1918</v>
      </c>
      <c r="D5" s="103"/>
      <c r="E5" s="266"/>
      <c r="F5" s="516" t="s">
        <v>1919</v>
      </c>
    </row>
    <row r="6" spans="1:7" ht="60.95" customHeight="1">
      <c r="A6" s="264" t="s">
        <v>1913</v>
      </c>
      <c r="B6" s="265" t="s">
        <v>1920</v>
      </c>
      <c r="C6" s="56" t="s">
        <v>1921</v>
      </c>
      <c r="D6" s="103"/>
      <c r="E6" s="266"/>
      <c r="F6" s="516" t="s">
        <v>1922</v>
      </c>
    </row>
    <row r="7" spans="1:7" ht="48">
      <c r="A7" s="264" t="s">
        <v>1913</v>
      </c>
      <c r="B7" s="265" t="s">
        <v>1923</v>
      </c>
      <c r="C7" s="47" t="s">
        <v>1924</v>
      </c>
      <c r="D7" s="103"/>
      <c r="E7" s="266"/>
      <c r="F7" s="517" t="s">
        <v>1925</v>
      </c>
    </row>
    <row r="8" spans="1:7" ht="50.45" customHeight="1">
      <c r="A8" s="264" t="s">
        <v>1913</v>
      </c>
      <c r="B8" s="265" t="s">
        <v>1926</v>
      </c>
      <c r="C8" s="54" t="s">
        <v>1927</v>
      </c>
      <c r="D8" s="103"/>
      <c r="E8" s="266"/>
      <c r="F8" s="516" t="s">
        <v>1928</v>
      </c>
    </row>
    <row r="9" spans="1:7" ht="120">
      <c r="A9" s="264" t="s">
        <v>1913</v>
      </c>
      <c r="B9" s="265" t="s">
        <v>1929</v>
      </c>
      <c r="C9" s="54" t="s">
        <v>1930</v>
      </c>
      <c r="D9" s="103"/>
      <c r="E9" s="266"/>
      <c r="F9" s="517" t="s">
        <v>1931</v>
      </c>
    </row>
    <row r="10" spans="1:7" ht="60.95" customHeight="1">
      <c r="A10" s="264" t="s">
        <v>1913</v>
      </c>
      <c r="B10" s="265" t="s">
        <v>1932</v>
      </c>
      <c r="C10" s="56" t="s">
        <v>1933</v>
      </c>
      <c r="D10" s="103"/>
      <c r="E10" s="266"/>
      <c r="F10" s="517" t="s">
        <v>1931</v>
      </c>
    </row>
    <row r="11" spans="1:7" ht="60.95" customHeight="1">
      <c r="A11" s="264" t="s">
        <v>1913</v>
      </c>
      <c r="B11" s="207" t="s">
        <v>1934</v>
      </c>
      <c r="C11" s="57" t="s">
        <v>1935</v>
      </c>
      <c r="D11" s="101"/>
      <c r="E11" s="123"/>
      <c r="F11" s="518" t="s">
        <v>1936</v>
      </c>
    </row>
    <row r="12" spans="1:7" ht="60.95" customHeight="1">
      <c r="A12" s="267"/>
      <c r="B12" s="208" t="s">
        <v>1937</v>
      </c>
      <c r="C12" s="55" t="s">
        <v>1938</v>
      </c>
      <c r="D12" s="209" t="str">
        <f>IF(COUNTIF(D14:D18,"NO CUMPLE")&gt;0,"NO CUMPLE CONDICIÓN",IF(COUNTIF(D14:D18,"CUMPLE")=0,"NO APLICA","CUMPLE"))</f>
        <v>NO APLICA</v>
      </c>
      <c r="E12" s="268" t="str">
        <f>CONCATENATE(IF(D14="NO CUMPLE",CONCATENATE(E14," / "),""),IF(D15="NO CUMPLE",CONCATENATE(E15," / "),""),IF(D16="NO CUMPLE",CONCATENATE(E16," / "),""),IF(D17="NO CUMPLE",CONCATENATE(E17," / "),""),IF(D18="NO CUMPLE",CONCATENATE(E18," / "),""))</f>
        <v/>
      </c>
      <c r="F12" s="519" t="s">
        <v>1939</v>
      </c>
      <c r="G12" s="14">
        <f>IF(D12="CUMPLE",1,IF(D12="NO CUMPLE CONDICIÓN",2,3))</f>
        <v>3</v>
      </c>
    </row>
    <row r="13" spans="1:7" ht="39.75" customHeight="1">
      <c r="A13" s="267"/>
      <c r="B13" s="76"/>
      <c r="C13" s="77" t="s">
        <v>1940</v>
      </c>
      <c r="D13" s="78"/>
      <c r="E13" s="269"/>
      <c r="F13" s="520"/>
    </row>
    <row r="14" spans="1:7" ht="60.95" customHeight="1">
      <c r="A14" s="264" t="s">
        <v>1913</v>
      </c>
      <c r="B14" s="265" t="s">
        <v>1941</v>
      </c>
      <c r="C14" s="57" t="s">
        <v>1942</v>
      </c>
      <c r="D14" s="103"/>
      <c r="E14" s="266"/>
      <c r="F14" s="521" t="s">
        <v>1943</v>
      </c>
    </row>
    <row r="15" spans="1:7" ht="60.95" customHeight="1">
      <c r="A15" s="264" t="s">
        <v>1913</v>
      </c>
      <c r="B15" s="265" t="s">
        <v>1944</v>
      </c>
      <c r="C15" s="57" t="s">
        <v>1945</v>
      </c>
      <c r="D15" s="103"/>
      <c r="E15" s="266"/>
      <c r="F15" s="521" t="s">
        <v>1946</v>
      </c>
    </row>
    <row r="16" spans="1:7" ht="60.95" customHeight="1">
      <c r="A16" s="264" t="s">
        <v>1913</v>
      </c>
      <c r="B16" s="265" t="s">
        <v>1947</v>
      </c>
      <c r="C16" s="57" t="s">
        <v>1948</v>
      </c>
      <c r="D16" s="103"/>
      <c r="E16" s="266"/>
      <c r="F16" s="521" t="s">
        <v>1949</v>
      </c>
    </row>
    <row r="17" spans="1:7" ht="60.95" customHeight="1">
      <c r="A17" s="264" t="s">
        <v>1913</v>
      </c>
      <c r="B17" s="265" t="s">
        <v>1950</v>
      </c>
      <c r="C17" s="57" t="s">
        <v>1951</v>
      </c>
      <c r="D17" s="103"/>
      <c r="E17" s="266"/>
      <c r="F17" s="521" t="s">
        <v>1952</v>
      </c>
    </row>
    <row r="18" spans="1:7" ht="60.95" customHeight="1">
      <c r="A18" s="264" t="s">
        <v>1913</v>
      </c>
      <c r="B18" s="265" t="s">
        <v>1953</v>
      </c>
      <c r="C18" s="57" t="s">
        <v>1954</v>
      </c>
      <c r="D18" s="103"/>
      <c r="E18" s="266"/>
      <c r="F18" s="521" t="s">
        <v>1955</v>
      </c>
    </row>
    <row r="19" spans="1:7" ht="60.95" customHeight="1">
      <c r="A19" s="267"/>
      <c r="B19" s="208" t="s">
        <v>1956</v>
      </c>
      <c r="C19" s="55" t="s">
        <v>1957</v>
      </c>
      <c r="D19" s="209" t="str">
        <f>IF(COUNTIF(D20:D22,"NO CUMPLE")&gt;0,"NO CUMPLE CONDICIÓN",IF(COUNTIF(D20:D22,"CUMPLE")=0,"NO APLICA","CUMPLE"))</f>
        <v>NO APLICA</v>
      </c>
      <c r="E19" s="268" t="str">
        <f>CONCATENATE(IF(D20="NO CUMPLE",CONCATENATE(E20," / "),""),IF(D21="NO CUMPLE",CONCATENATE(E21," / "),""),IF(D22="NO CUMPLE",CONCATENATE(E22," / "),""))</f>
        <v/>
      </c>
      <c r="F19" s="519" t="s">
        <v>1958</v>
      </c>
      <c r="G19" s="14">
        <f>IF(D19="CUMPLE",1,IF(D19="NO CUMPLE CONDICIÓN",2,3))</f>
        <v>3</v>
      </c>
    </row>
    <row r="20" spans="1:7" ht="291.75" customHeight="1">
      <c r="A20" s="264" t="s">
        <v>1913</v>
      </c>
      <c r="B20" s="265" t="s">
        <v>1959</v>
      </c>
      <c r="C20" s="57" t="s">
        <v>1960</v>
      </c>
      <c r="D20" s="103"/>
      <c r="E20" s="270"/>
      <c r="F20" s="521" t="s">
        <v>1961</v>
      </c>
    </row>
    <row r="21" spans="1:7" s="1" customFormat="1" ht="60.95" customHeight="1">
      <c r="A21" s="264" t="s">
        <v>1913</v>
      </c>
      <c r="B21" s="265" t="s">
        <v>1962</v>
      </c>
      <c r="C21" s="47" t="s">
        <v>1963</v>
      </c>
      <c r="D21" s="103"/>
      <c r="E21" s="266"/>
      <c r="F21" s="521" t="s">
        <v>1964</v>
      </c>
      <c r="G21" s="14"/>
    </row>
    <row r="22" spans="1:7" ht="60.95" customHeight="1">
      <c r="A22" s="264" t="s">
        <v>1913</v>
      </c>
      <c r="B22" s="265" t="s">
        <v>1965</v>
      </c>
      <c r="C22" s="57" t="s">
        <v>1966</v>
      </c>
      <c r="D22" s="103"/>
      <c r="E22" s="266"/>
      <c r="F22" s="521" t="s">
        <v>1967</v>
      </c>
    </row>
    <row r="23" spans="1:7" ht="66" customHeight="1">
      <c r="A23" s="267"/>
      <c r="B23" s="208" t="s">
        <v>1968</v>
      </c>
      <c r="C23" s="55" t="s">
        <v>1969</v>
      </c>
      <c r="D23" s="209" t="str">
        <f>IF(COUNTIF(D24:D26,"NO CUMPLE")&gt;0,"NO CUMPLE CONDICIÓN",IF(COUNTIF(D24:D26,"CUMPLE")=0,"NO APLICA","CUMPLE"))</f>
        <v>NO APLICA</v>
      </c>
      <c r="E23" s="268" t="str">
        <f>CONCATENATE(IF(D24="NO CUMPLE",CONCATENATE(E24," / "),""),IF(D25="NO CUMPLE",CONCATENATE(E25," / "),""),IF(D26="NO CUMPLE",CONCATENATE(E26," / "),""))</f>
        <v/>
      </c>
      <c r="F23" s="519" t="s">
        <v>1970</v>
      </c>
      <c r="G23" s="14">
        <f>IF(D23="CUMPLE",1,IF(D23="NO CUMPLE CONDICIÓN",2,3))</f>
        <v>3</v>
      </c>
    </row>
    <row r="24" spans="1:7" ht="107.25" customHeight="1">
      <c r="A24" s="264" t="s">
        <v>1913</v>
      </c>
      <c r="B24" s="265" t="s">
        <v>1971</v>
      </c>
      <c r="C24" s="57" t="s">
        <v>1972</v>
      </c>
      <c r="D24" s="103"/>
      <c r="E24" s="266"/>
      <c r="F24" s="521" t="s">
        <v>1973</v>
      </c>
    </row>
    <row r="25" spans="1:7" ht="60.95" customHeight="1">
      <c r="A25" s="264" t="s">
        <v>1913</v>
      </c>
      <c r="B25" s="265" t="s">
        <v>1974</v>
      </c>
      <c r="C25" s="57" t="s">
        <v>1975</v>
      </c>
      <c r="D25" s="103"/>
      <c r="E25" s="266"/>
      <c r="F25" s="521" t="s">
        <v>1976</v>
      </c>
    </row>
    <row r="26" spans="1:7" s="34" customFormat="1" ht="144">
      <c r="A26" s="264" t="s">
        <v>1913</v>
      </c>
      <c r="B26" s="265" t="s">
        <v>1977</v>
      </c>
      <c r="C26" s="272" t="s">
        <v>1978</v>
      </c>
      <c r="D26" s="103"/>
      <c r="E26" s="270"/>
      <c r="F26" s="516" t="s">
        <v>1979</v>
      </c>
      <c r="G26" s="14"/>
    </row>
    <row r="27" spans="1:7" s="34" customFormat="1" ht="60.95" customHeight="1">
      <c r="A27" s="273"/>
      <c r="B27" s="208" t="s">
        <v>1980</v>
      </c>
      <c r="C27" s="55" t="s">
        <v>1981</v>
      </c>
      <c r="D27" s="209" t="str">
        <f>IF(COUNTIF(D28:D30,"NO CUMPLE")&gt;0,"NO CUMPLE CONDICIÓN",IF(COUNTIF(D28:D30,"CUMPLE")=0,"NO APLICA","CUMPLE"))</f>
        <v>NO APLICA</v>
      </c>
      <c r="E27" s="268" t="str">
        <f>CONCATENATE(IF(D28="NO CUMPLE",CONCATENATE(E28," / "),""),IF(D29="NO CUMPLE",CONCATENATE(E29," / "),""),IF(D30="NO CUMPLE",CONCATENATE(E30," / "),""))</f>
        <v/>
      </c>
      <c r="F27" s="519" t="s">
        <v>1982</v>
      </c>
      <c r="G27" s="14">
        <f>IF(D27="CUMPLE",1,IF(D27="NO CUMPLE CONDICIÓN",2,3))</f>
        <v>3</v>
      </c>
    </row>
    <row r="28" spans="1:7" s="34" customFormat="1" ht="87">
      <c r="A28" s="264" t="s">
        <v>1913</v>
      </c>
      <c r="B28" s="271" t="s">
        <v>1983</v>
      </c>
      <c r="C28" s="57" t="s">
        <v>1984</v>
      </c>
      <c r="D28" s="103"/>
      <c r="E28" s="270"/>
      <c r="F28" s="516" t="s">
        <v>1985</v>
      </c>
      <c r="G28" s="14"/>
    </row>
    <row r="29" spans="1:7" s="34" customFormat="1" ht="60.95" customHeight="1">
      <c r="A29" s="264" t="s">
        <v>1913</v>
      </c>
      <c r="B29" s="271" t="s">
        <v>1986</v>
      </c>
      <c r="C29" s="57" t="s">
        <v>1987</v>
      </c>
      <c r="D29" s="103"/>
      <c r="E29" s="270"/>
      <c r="F29" s="516" t="s">
        <v>1988</v>
      </c>
      <c r="G29" s="14"/>
    </row>
    <row r="30" spans="1:7" s="34" customFormat="1" ht="60.95" customHeight="1">
      <c r="A30" s="264" t="s">
        <v>1913</v>
      </c>
      <c r="B30" s="271" t="s">
        <v>1989</v>
      </c>
      <c r="C30" s="57" t="s">
        <v>1990</v>
      </c>
      <c r="D30" s="103"/>
      <c r="E30" s="270"/>
      <c r="F30" s="516" t="s">
        <v>1988</v>
      </c>
      <c r="G30" s="14"/>
    </row>
    <row r="31" spans="1:7" ht="60.95" customHeight="1">
      <c r="A31" s="267"/>
      <c r="B31" s="208" t="s">
        <v>1991</v>
      </c>
      <c r="C31" s="55" t="s">
        <v>1992</v>
      </c>
      <c r="D31" s="209" t="str">
        <f>IF(COUNTIF(D32:D32,"NO CUMPLE")&gt;0,"NO CUMPLE CONDICIÓN",IF(COUNTIF(D32:D32,"CUMPLE")=0,"NO APLICA","CUMPLE"))</f>
        <v>NO APLICA</v>
      </c>
      <c r="E31" s="268" t="str">
        <f>CONCATENATE(IF(D32="NO CUMPLE",CONCATENATE(E32," / "),""))</f>
        <v/>
      </c>
      <c r="F31" s="522" t="s">
        <v>1993</v>
      </c>
      <c r="G31" s="14">
        <f>IF(D31="CUMPLE",1,IF(D31="NO CUMPLE CONDICIÓN",2,3))</f>
        <v>3</v>
      </c>
    </row>
    <row r="32" spans="1:7" ht="72">
      <c r="A32" s="264" t="s">
        <v>1913</v>
      </c>
      <c r="B32" s="265" t="s">
        <v>1994</v>
      </c>
      <c r="C32" s="274" t="s">
        <v>1995</v>
      </c>
      <c r="D32" s="103"/>
      <c r="E32" s="266"/>
      <c r="F32" s="518" t="s">
        <v>1996</v>
      </c>
    </row>
    <row r="33" spans="1:7" ht="60.95" customHeight="1">
      <c r="A33" s="267"/>
      <c r="B33" s="208" t="s">
        <v>1997</v>
      </c>
      <c r="C33" s="55" t="s">
        <v>1998</v>
      </c>
      <c r="D33" s="209" t="str">
        <f>IF(COUNTIF(D34:D38,"NO CUMPLE")&gt;0,"NO CUMPLE CONDICIÓN",IF(COUNTIF(D34:D38,"CUMPLE")=0,"NO APLICA","CUMPLE"))</f>
        <v>NO APLICA</v>
      </c>
      <c r="E33" s="268" t="str">
        <f>CONCATENATE(IF(D34="NO CUMPLE",CONCATENATE(E34," / "),""),IF(D35="NO CUMPLE",CONCATENATE(E35," / "),""),IF(D36="NO CUMPLE",CONCATENATE(E36," / "),""),IF(D37="NO CUMPLE",CONCATENATE(E37," / "),""),IF(D38="NO CUMPLE",CONCATENATE(E38," / "),""))</f>
        <v/>
      </c>
      <c r="F33" s="519" t="s">
        <v>1999</v>
      </c>
      <c r="G33" s="14">
        <f>IF(D33="CUMPLE",1,IF(D33="NO CUMPLE CONDICIÓN",2,3))</f>
        <v>3</v>
      </c>
    </row>
    <row r="34" spans="1:7" ht="93" customHeight="1">
      <c r="A34" s="264" t="s">
        <v>1913</v>
      </c>
      <c r="B34" s="265" t="s">
        <v>2000</v>
      </c>
      <c r="C34" s="57" t="s">
        <v>2001</v>
      </c>
      <c r="D34" s="103"/>
      <c r="E34" s="266"/>
      <c r="F34" s="521" t="s">
        <v>2002</v>
      </c>
    </row>
    <row r="35" spans="1:7" ht="60.95" customHeight="1">
      <c r="A35" s="264" t="s">
        <v>1913</v>
      </c>
      <c r="B35" s="265" t="s">
        <v>2003</v>
      </c>
      <c r="C35" s="57" t="s">
        <v>2004</v>
      </c>
      <c r="D35" s="103"/>
      <c r="E35" s="266"/>
      <c r="F35" s="521" t="s">
        <v>2002</v>
      </c>
    </row>
    <row r="36" spans="1:7" ht="60.95" customHeight="1">
      <c r="A36" s="264" t="s">
        <v>1913</v>
      </c>
      <c r="B36" s="265" t="s">
        <v>2005</v>
      </c>
      <c r="C36" s="57" t="s">
        <v>2006</v>
      </c>
      <c r="D36" s="103"/>
      <c r="E36" s="266"/>
      <c r="F36" s="521" t="s">
        <v>2007</v>
      </c>
    </row>
    <row r="37" spans="1:7" ht="60.95" customHeight="1">
      <c r="A37" s="264" t="s">
        <v>1913</v>
      </c>
      <c r="B37" s="265" t="s">
        <v>2008</v>
      </c>
      <c r="C37" s="57" t="s">
        <v>2009</v>
      </c>
      <c r="D37" s="103"/>
      <c r="E37" s="266"/>
      <c r="F37" s="521" t="s">
        <v>2010</v>
      </c>
    </row>
    <row r="38" spans="1:7" ht="60.95" customHeight="1">
      <c r="A38" s="264" t="s">
        <v>1913</v>
      </c>
      <c r="B38" s="265" t="s">
        <v>2011</v>
      </c>
      <c r="C38" s="57" t="s">
        <v>2012</v>
      </c>
      <c r="D38" s="103"/>
      <c r="E38" s="266"/>
      <c r="F38" s="521" t="s">
        <v>2002</v>
      </c>
    </row>
    <row r="39" spans="1:7" s="34" customFormat="1" ht="60.95" customHeight="1">
      <c r="A39" s="273"/>
      <c r="B39" s="208" t="s">
        <v>2013</v>
      </c>
      <c r="C39" s="55" t="s">
        <v>2014</v>
      </c>
      <c r="D39" s="209" t="str">
        <f>IF(COUNTIF(D41:D47,"NO CUMPLE")&gt;0,"NO CUMPLE CONDICIÓN",IF(COUNTIF(D41:D47,"CUMPLE")=0,"NO APLICA","CUMPLE"))</f>
        <v>NO APLICA</v>
      </c>
      <c r="E39" s="268" t="str">
        <f>CONCATENATE(IF(D41="NO CUMPLE",CONCATENATE(E41," / "),""),IF(D42="NO CUMPLE",CONCATENATE(E42," / "),""),IF(D43="NO CUMPLE",CONCATENATE(E43," / "),""),IF(D44="NO CUMPLE",CONCATENATE(E44," / "),""),IF(D45="NO CUMPLE",CONCATENATE(E45," / "),""),IF(D46="NO CUMPLE",CONCATENATE(E46," / "),""),IF(D47="NO CUMPLE",CONCATENATE(E47," / "),""))</f>
        <v/>
      </c>
      <c r="F39" s="519" t="s">
        <v>2015</v>
      </c>
      <c r="G39" s="14">
        <f>IF(D39="CUMPLE",1,IF(D39="NO CUMPLE CONDICIÓN",2,3))</f>
        <v>3</v>
      </c>
    </row>
    <row r="40" spans="1:7" s="34" customFormat="1" ht="60.95" customHeight="1">
      <c r="A40" s="273"/>
      <c r="B40" s="76"/>
      <c r="C40" s="77" t="s">
        <v>2016</v>
      </c>
      <c r="D40" s="78"/>
      <c r="E40" s="269"/>
      <c r="F40" s="520"/>
      <c r="G40" s="14"/>
    </row>
    <row r="41" spans="1:7" ht="138.75" customHeight="1">
      <c r="A41" s="264" t="s">
        <v>1913</v>
      </c>
      <c r="B41" s="265" t="s">
        <v>2017</v>
      </c>
      <c r="C41" s="47" t="s">
        <v>2018</v>
      </c>
      <c r="D41" s="103"/>
      <c r="E41" s="266"/>
      <c r="F41" s="521" t="s">
        <v>2019</v>
      </c>
    </row>
    <row r="42" spans="1:7" ht="193.5" customHeight="1">
      <c r="A42" s="264" t="s">
        <v>1913</v>
      </c>
      <c r="B42" s="265" t="s">
        <v>2020</v>
      </c>
      <c r="C42" s="57" t="s">
        <v>2021</v>
      </c>
      <c r="D42" s="103"/>
      <c r="E42" s="266"/>
      <c r="F42" s="521" t="s">
        <v>2022</v>
      </c>
    </row>
    <row r="43" spans="1:7" ht="240.75" customHeight="1">
      <c r="A43" s="264" t="s">
        <v>1913</v>
      </c>
      <c r="B43" s="265" t="s">
        <v>2023</v>
      </c>
      <c r="C43" s="57" t="s">
        <v>2024</v>
      </c>
      <c r="D43" s="103"/>
      <c r="E43" s="266"/>
      <c r="F43" s="521" t="s">
        <v>2025</v>
      </c>
    </row>
    <row r="44" spans="1:7" ht="138.75" customHeight="1">
      <c r="A44" s="264" t="s">
        <v>1913</v>
      </c>
      <c r="B44" s="265" t="s">
        <v>2026</v>
      </c>
      <c r="C44" s="58" t="s">
        <v>2027</v>
      </c>
      <c r="D44" s="103"/>
      <c r="E44" s="266"/>
      <c r="F44" s="521" t="s">
        <v>2028</v>
      </c>
    </row>
    <row r="45" spans="1:7" ht="60.95" customHeight="1">
      <c r="A45" s="264" t="s">
        <v>1913</v>
      </c>
      <c r="B45" s="265" t="s">
        <v>2029</v>
      </c>
      <c r="C45" s="57" t="s">
        <v>2030</v>
      </c>
      <c r="D45" s="103"/>
      <c r="E45" s="266"/>
      <c r="F45" s="521" t="s">
        <v>2031</v>
      </c>
    </row>
    <row r="46" spans="1:7" ht="60.95" customHeight="1">
      <c r="A46" s="264" t="s">
        <v>1913</v>
      </c>
      <c r="B46" s="265" t="s">
        <v>2032</v>
      </c>
      <c r="C46" s="57" t="s">
        <v>2033</v>
      </c>
      <c r="D46" s="103"/>
      <c r="E46" s="266"/>
      <c r="F46" s="521" t="s">
        <v>2034</v>
      </c>
    </row>
    <row r="47" spans="1:7" s="34" customFormat="1" ht="60.95" customHeight="1">
      <c r="A47" s="264" t="s">
        <v>1913</v>
      </c>
      <c r="B47" s="265" t="s">
        <v>2035</v>
      </c>
      <c r="C47" s="57" t="s">
        <v>2036</v>
      </c>
      <c r="D47" s="103"/>
      <c r="E47" s="270"/>
      <c r="F47" s="516" t="s">
        <v>2037</v>
      </c>
      <c r="G47" s="14"/>
    </row>
    <row r="48" spans="1:7" ht="60.95" customHeight="1">
      <c r="A48" s="267"/>
      <c r="B48" s="208" t="s">
        <v>2038</v>
      </c>
      <c r="C48" s="55" t="s">
        <v>2039</v>
      </c>
      <c r="D48" s="209" t="str">
        <f>IF(COUNTIF(D49:D54,"NO CUMPLE")&gt;0,"NO CUMPLE CONDICIÓN",IF(COUNTIF(D49:D54,"CUMPLE")=0,"NO APLICA","CUMPLE"))</f>
        <v>NO APLICA</v>
      </c>
      <c r="E48" s="268" t="str">
        <f>CONCATENATE(IF(D49="NO CUMPLE",CONCATENATE(E49," / "),""),IF(D50="NO CUMPLE",CONCATENATE(E50," / "),""),IF(D51="NO CUMPLE",CONCATENATE(E51," / "),""),IF(D52="NO CUMPLE",CONCATENATE(E52," / "),""),IF(D53="NO CUMPLE",CONCATENATE(E53," / "),""),IF(D54="NO CUMPLE",CONCATENATE(E54," / "),""))</f>
        <v/>
      </c>
      <c r="F48" s="523" t="s">
        <v>2040</v>
      </c>
      <c r="G48" s="14">
        <f>IF(D48="CUMPLE",1,IF(D48="NO CUMPLE CONDICIÓN",2,3))</f>
        <v>3</v>
      </c>
    </row>
    <row r="49" spans="1:7" ht="81.75" customHeight="1">
      <c r="A49" s="264" t="s">
        <v>1913</v>
      </c>
      <c r="B49" s="265" t="s">
        <v>2041</v>
      </c>
      <c r="C49" s="57" t="s">
        <v>2042</v>
      </c>
      <c r="D49" s="103"/>
      <c r="E49" s="266"/>
      <c r="F49" s="521" t="s">
        <v>2043</v>
      </c>
    </row>
    <row r="50" spans="1:7" ht="81.75" customHeight="1">
      <c r="A50" s="264" t="s">
        <v>1913</v>
      </c>
      <c r="B50" s="265" t="s">
        <v>2044</v>
      </c>
      <c r="C50" s="57" t="s">
        <v>2045</v>
      </c>
      <c r="D50" s="103"/>
      <c r="E50" s="266"/>
      <c r="F50" s="521" t="s">
        <v>2046</v>
      </c>
    </row>
    <row r="51" spans="1:7" ht="81.75" customHeight="1">
      <c r="A51" s="264" t="s">
        <v>1913</v>
      </c>
      <c r="B51" s="265" t="s">
        <v>2047</v>
      </c>
      <c r="C51" s="57" t="s">
        <v>2048</v>
      </c>
      <c r="D51" s="103"/>
      <c r="E51" s="266"/>
      <c r="F51" s="521" t="s">
        <v>2049</v>
      </c>
    </row>
    <row r="52" spans="1:7" ht="81.75" customHeight="1">
      <c r="A52" s="264" t="s">
        <v>1913</v>
      </c>
      <c r="B52" s="265" t="s">
        <v>2050</v>
      </c>
      <c r="C52" s="57" t="s">
        <v>2051</v>
      </c>
      <c r="D52" s="103"/>
      <c r="E52" s="266"/>
      <c r="F52" s="521" t="s">
        <v>2052</v>
      </c>
    </row>
    <row r="53" spans="1:7" ht="81.75" customHeight="1">
      <c r="A53" s="264" t="s">
        <v>1913</v>
      </c>
      <c r="B53" s="265" t="s">
        <v>2053</v>
      </c>
      <c r="C53" s="57" t="s">
        <v>2054</v>
      </c>
      <c r="D53" s="103"/>
      <c r="E53" s="266"/>
      <c r="F53" s="521" t="s">
        <v>2052</v>
      </c>
    </row>
    <row r="54" spans="1:7" ht="81.75" customHeight="1">
      <c r="A54" s="264" t="s">
        <v>1913</v>
      </c>
      <c r="B54" s="265" t="s">
        <v>2055</v>
      </c>
      <c r="C54" s="59" t="s">
        <v>2056</v>
      </c>
      <c r="D54" s="103"/>
      <c r="E54" s="266"/>
      <c r="F54" s="521" t="s">
        <v>2057</v>
      </c>
    </row>
    <row r="55" spans="1:7" ht="60.95" customHeight="1">
      <c r="A55" s="267"/>
      <c r="B55" s="208" t="s">
        <v>2058</v>
      </c>
      <c r="C55" s="55" t="s">
        <v>2059</v>
      </c>
      <c r="D55" s="209" t="str">
        <f>IF(COUNTIF(D56:D57,"NO CUMPLE")&gt;0,"NO CUMPLE CONDICIÓN",IF(COUNTIF(D56:D57,"CUMPLE")=0,"NO APLICA","CUMPLE"))</f>
        <v>NO APLICA</v>
      </c>
      <c r="E55" s="268" t="str">
        <f>CONCATENATE(IF(D56="NO CUMPLE",CONCATENATE(E56," / "),""),IF(D57="NO CUMPLE",CONCATENATE(E57," / "),""))</f>
        <v/>
      </c>
      <c r="F55" s="523" t="s">
        <v>2060</v>
      </c>
      <c r="G55" s="14">
        <f>IF(D55="CUMPLE",1,IF(D55="NO CUMPLE CONDICIÓN",2,3))</f>
        <v>3</v>
      </c>
    </row>
    <row r="56" spans="1:7" ht="128.25">
      <c r="A56" s="264" t="s">
        <v>1913</v>
      </c>
      <c r="B56" s="265" t="s">
        <v>2061</v>
      </c>
      <c r="C56" s="57" t="s">
        <v>2062</v>
      </c>
      <c r="D56" s="103"/>
      <c r="E56" s="266"/>
      <c r="F56" s="521" t="s">
        <v>2063</v>
      </c>
    </row>
    <row r="57" spans="1:7" ht="68.25" customHeight="1">
      <c r="A57" s="264" t="s">
        <v>1913</v>
      </c>
      <c r="B57" s="265" t="s">
        <v>2064</v>
      </c>
      <c r="C57" s="47" t="s">
        <v>2065</v>
      </c>
      <c r="D57" s="103"/>
      <c r="E57" s="266"/>
      <c r="F57" s="521" t="s">
        <v>2063</v>
      </c>
    </row>
    <row r="58" spans="1:7" ht="60.95" customHeight="1">
      <c r="A58" s="267"/>
      <c r="B58" s="208" t="s">
        <v>2066</v>
      </c>
      <c r="C58" s="55" t="s">
        <v>2067</v>
      </c>
      <c r="D58" s="209" t="str">
        <f>IF(COUNTIF(D59:D59,"NO CUMPLE")&gt;0,"NO CUMPLE CONDICIÓN",IF(COUNTIF(D59:D59,"CUMPLE")=0,"NO APLICA","CUMPLE"))</f>
        <v>NO APLICA</v>
      </c>
      <c r="E58" s="268" t="str">
        <f>CONCATENATE(IF(D59="NO CUMPLE",CONCATENATE(E59," / "),""))</f>
        <v/>
      </c>
      <c r="F58" s="519" t="s">
        <v>2068</v>
      </c>
      <c r="G58" s="14">
        <f>IF(D58="CUMPLE",1,IF(D58="NO CUMPLE CONDICIÓN",2,3))</f>
        <v>3</v>
      </c>
    </row>
    <row r="59" spans="1:7" ht="60.95" customHeight="1">
      <c r="A59" s="264" t="s">
        <v>1913</v>
      </c>
      <c r="B59" s="265" t="s">
        <v>2069</v>
      </c>
      <c r="C59" s="57" t="s">
        <v>2070</v>
      </c>
      <c r="D59" s="103"/>
      <c r="E59" s="266"/>
      <c r="F59" s="521" t="s">
        <v>2071</v>
      </c>
    </row>
    <row r="60" spans="1:7" ht="129.75" customHeight="1">
      <c r="A60" s="275"/>
      <c r="B60" s="208" t="s">
        <v>2072</v>
      </c>
      <c r="C60" s="276" t="s">
        <v>2073</v>
      </c>
      <c r="D60" s="209" t="str">
        <f>IF(COUNTIF(D61:D63,"NO CUMPLE")&gt;0,"NO CUMPLE CONDICIÓN",IF(COUNTIF(D61:D63,"CUMPLE")=0,"NO APLICA","CUMPLE"))</f>
        <v>NO APLICA</v>
      </c>
      <c r="E60" s="277" t="str">
        <f>CONCATENATE(IF(D61="NO CUMPLE",CONCATENATE(E61," / "),""),IF(D62="NO CUMPLE",CONCATENATE(E62," / "),""),IF(D63="NO CUMPLE",CONCATENATE(E63," / "),""))</f>
        <v/>
      </c>
      <c r="F60" s="519" t="s">
        <v>2074</v>
      </c>
      <c r="G60" s="14">
        <f>IF(D60="CUMPLE",1,IF(D60="NO CUMPLE CONDICIÓN",2,3))</f>
        <v>3</v>
      </c>
    </row>
    <row r="61" spans="1:7" ht="141" customHeight="1">
      <c r="A61" s="264" t="s">
        <v>1913</v>
      </c>
      <c r="B61" s="265" t="s">
        <v>2075</v>
      </c>
      <c r="C61" s="47" t="s">
        <v>2076</v>
      </c>
      <c r="D61" s="105"/>
      <c r="E61" s="278"/>
      <c r="F61" s="524" t="s">
        <v>2074</v>
      </c>
    </row>
    <row r="62" spans="1:7" ht="100.5" customHeight="1">
      <c r="A62" s="264" t="s">
        <v>1913</v>
      </c>
      <c r="B62" s="265" t="s">
        <v>2077</v>
      </c>
      <c r="C62" s="47" t="s">
        <v>2078</v>
      </c>
      <c r="D62" s="105"/>
      <c r="E62" s="278"/>
      <c r="F62" s="524" t="s">
        <v>2074</v>
      </c>
    </row>
    <row r="63" spans="1:7" ht="87" customHeight="1">
      <c r="A63" s="264" t="s">
        <v>1913</v>
      </c>
      <c r="B63" s="265" t="s">
        <v>2079</v>
      </c>
      <c r="C63" s="47" t="s">
        <v>2080</v>
      </c>
      <c r="D63" s="105"/>
      <c r="E63" s="278"/>
      <c r="F63" s="524" t="s">
        <v>2081</v>
      </c>
    </row>
    <row r="64" spans="1:7" ht="60.95" customHeight="1">
      <c r="A64" s="267"/>
      <c r="B64" s="208" t="s">
        <v>2082</v>
      </c>
      <c r="C64" s="55" t="s">
        <v>2083</v>
      </c>
      <c r="D64" s="209" t="str">
        <f>IF(COUNTIF(D65:D70,"NO CUMPLE")&gt;0,"NO CUMPLE CONDICIÓN",IF(COUNTIF(D65:D70,"CUMPLE")=0,"NO APLICA","CUMPLE"))</f>
        <v>NO APLICA</v>
      </c>
      <c r="E64" s="277" t="str">
        <f>CONCATENATE(IF(D65="NO CUMPLE",CONCATENATE(E65," / "),""),IF(D66="NO CUMPLE",CONCATENATE(E66," / "),""),IF(D67="NO CUMPLE",CONCATENATE(E67," / "),""),IF(D68="NO CUMPLE",CONCATENATE(E68," / "),""),IF(D69="NO CUMPLE",CONCATENATE(E69," / "),""),IF(D70="NO CUMPLE",CONCATENATE(E70," / "),""))</f>
        <v/>
      </c>
      <c r="F64" s="519" t="s">
        <v>2084</v>
      </c>
      <c r="G64" s="14">
        <f>IF(D64="CUMPLE",1,IF(D64="NO CUMPLE CONDICIÓN",2,3))</f>
        <v>3</v>
      </c>
    </row>
    <row r="65" spans="1:6" ht="60.95" customHeight="1">
      <c r="A65" s="264" t="s">
        <v>1913</v>
      </c>
      <c r="B65" s="265" t="s">
        <v>2085</v>
      </c>
      <c r="C65" s="57" t="s">
        <v>2086</v>
      </c>
      <c r="D65" s="103"/>
      <c r="E65" s="266"/>
      <c r="F65" s="521" t="s">
        <v>2087</v>
      </c>
    </row>
    <row r="66" spans="1:6" ht="60.95" customHeight="1">
      <c r="A66" s="264" t="s">
        <v>1913</v>
      </c>
      <c r="B66" s="265" t="s">
        <v>2088</v>
      </c>
      <c r="C66" s="57" t="s">
        <v>2089</v>
      </c>
      <c r="D66" s="103"/>
      <c r="E66" s="266"/>
      <c r="F66" s="521" t="s">
        <v>2087</v>
      </c>
    </row>
    <row r="67" spans="1:6" ht="60.95" customHeight="1">
      <c r="A67" s="264" t="s">
        <v>1913</v>
      </c>
      <c r="B67" s="265" t="s">
        <v>2090</v>
      </c>
      <c r="C67" s="57" t="s">
        <v>2091</v>
      </c>
      <c r="D67" s="103"/>
      <c r="E67" s="266"/>
      <c r="F67" s="521" t="s">
        <v>2092</v>
      </c>
    </row>
    <row r="68" spans="1:6" ht="60.95" customHeight="1">
      <c r="A68" s="264" t="s">
        <v>1913</v>
      </c>
      <c r="B68" s="265" t="s">
        <v>2093</v>
      </c>
      <c r="C68" s="57" t="s">
        <v>2094</v>
      </c>
      <c r="D68" s="103"/>
      <c r="E68" s="266"/>
      <c r="F68" s="521" t="s">
        <v>2092</v>
      </c>
    </row>
    <row r="69" spans="1:6" ht="60.95" customHeight="1">
      <c r="A69" s="264" t="s">
        <v>1913</v>
      </c>
      <c r="B69" s="265" t="s">
        <v>2095</v>
      </c>
      <c r="C69" s="57" t="s">
        <v>2096</v>
      </c>
      <c r="D69" s="103"/>
      <c r="E69" s="266"/>
      <c r="F69" s="521" t="s">
        <v>2087</v>
      </c>
    </row>
    <row r="70" spans="1:6" ht="200.25" thickBot="1">
      <c r="A70" s="279" t="s">
        <v>1913</v>
      </c>
      <c r="B70" s="280" t="s">
        <v>2097</v>
      </c>
      <c r="C70" s="60" t="s">
        <v>2098</v>
      </c>
      <c r="D70" s="210"/>
      <c r="E70" s="281"/>
      <c r="F70" s="525" t="s">
        <v>2099</v>
      </c>
    </row>
    <row r="71" spans="1:6">
      <c r="C71" s="14"/>
      <c r="D71" s="14"/>
      <c r="E71" s="14"/>
      <c r="F71" s="526"/>
    </row>
    <row r="72" spans="1:6" hidden="1">
      <c r="C72" s="82" t="s">
        <v>1906</v>
      </c>
      <c r="D72" s="14">
        <f>COUNTIF(G3:G70,1)</f>
        <v>0</v>
      </c>
      <c r="E72" s="14"/>
      <c r="F72" s="526"/>
    </row>
    <row r="73" spans="1:6" hidden="1">
      <c r="C73" s="82" t="s">
        <v>1907</v>
      </c>
      <c r="D73" s="14">
        <f>COUNTIF(G3:G70,2)</f>
        <v>0</v>
      </c>
      <c r="E73" s="14"/>
      <c r="F73" s="526"/>
    </row>
    <row r="74" spans="1:6" hidden="1">
      <c r="C74" s="82" t="s">
        <v>1908</v>
      </c>
      <c r="D74" s="14">
        <f>COUNTIF(G3:G70,3)</f>
        <v>13</v>
      </c>
      <c r="E74" s="14"/>
      <c r="F74" s="526"/>
    </row>
    <row r="75" spans="1:6">
      <c r="C75" s="14"/>
      <c r="D75" s="14"/>
      <c r="E75" s="14"/>
      <c r="F75" s="526"/>
    </row>
    <row r="76" spans="1:6">
      <c r="C76" s="14"/>
      <c r="D76" s="14"/>
      <c r="E76" s="14"/>
      <c r="F76" s="526"/>
    </row>
    <row r="77" spans="1:6">
      <c r="C77" s="14"/>
      <c r="D77" s="14"/>
      <c r="E77" s="14"/>
      <c r="F77" s="526"/>
    </row>
    <row r="78" spans="1:6">
      <c r="C78" s="14"/>
      <c r="D78" s="14"/>
      <c r="E78" s="14"/>
      <c r="F78" s="526"/>
    </row>
    <row r="79" spans="1:6">
      <c r="C79" s="14"/>
      <c r="D79" s="14"/>
      <c r="E79" s="14"/>
      <c r="F79" s="526"/>
    </row>
  </sheetData>
  <sheetProtection algorithmName="SHA-512" hashValue="u1V86YGYYxYVDz9hVelR+8rt1APMWv3i3i/uqaLks9UqQpcogVUxe8ntn6rxyTDsNRIHu6iTAtO4ExsTkiSYdQ==" saltValue="MfUlRN+KrA0AXTI3Ip/TbQ==" spinCount="100000" sheet="1" formatRows="0" autoFilter="0"/>
  <autoFilter ref="A2:G2" xr:uid="{00000000-0009-0000-0000-000004000000}"/>
  <mergeCells count="1">
    <mergeCell ref="B1:E1"/>
  </mergeCells>
  <conditionalFormatting sqref="D3">
    <cfRule type="cellIs" dxfId="117" priority="25" operator="equal">
      <formula>"NO CUMPLE CONDICIÓN"</formula>
    </cfRule>
    <cfRule type="cellIs" dxfId="116" priority="26" operator="equal">
      <formula>"No Cumple"</formula>
    </cfRule>
  </conditionalFormatting>
  <conditionalFormatting sqref="D12">
    <cfRule type="cellIs" dxfId="115" priority="21" operator="equal">
      <formula>"NO CUMPLE CONDICIÓN"</formula>
    </cfRule>
    <cfRule type="cellIs" dxfId="114" priority="22" operator="equal">
      <formula>"No Cumple"</formula>
    </cfRule>
  </conditionalFormatting>
  <conditionalFormatting sqref="D19">
    <cfRule type="cellIs" dxfId="113" priority="19" operator="equal">
      <formula>"NO CUMPLE CONDICIÓN"</formula>
    </cfRule>
    <cfRule type="cellIs" dxfId="112" priority="20" operator="equal">
      <formula>"No Cumple"</formula>
    </cfRule>
  </conditionalFormatting>
  <conditionalFormatting sqref="D23">
    <cfRule type="cellIs" dxfId="111" priority="17" operator="equal">
      <formula>"NO CUMPLE CONDICIÓN"</formula>
    </cfRule>
    <cfRule type="cellIs" dxfId="110" priority="18" operator="equal">
      <formula>"No Cumple"</formula>
    </cfRule>
  </conditionalFormatting>
  <conditionalFormatting sqref="D27">
    <cfRule type="cellIs" dxfId="109" priority="23" operator="equal">
      <formula>"NO CUMPLE CONDICIÓN"</formula>
    </cfRule>
    <cfRule type="cellIs" dxfId="108" priority="24" operator="equal">
      <formula>"No Cumple"</formula>
    </cfRule>
  </conditionalFormatting>
  <conditionalFormatting sqref="D31">
    <cfRule type="cellIs" dxfId="107" priority="15" operator="equal">
      <formula>"NO CUMPLE CONDICIÓN"</formula>
    </cfRule>
    <cfRule type="cellIs" dxfId="106" priority="16" operator="equal">
      <formula>"No Cumple"</formula>
    </cfRule>
  </conditionalFormatting>
  <conditionalFormatting sqref="D33">
    <cfRule type="cellIs" dxfId="105" priority="13" operator="equal">
      <formula>"NO CUMPLE CONDICIÓN"</formula>
    </cfRule>
    <cfRule type="cellIs" dxfId="104" priority="14" operator="equal">
      <formula>"No Cumple"</formula>
    </cfRule>
  </conditionalFormatting>
  <conditionalFormatting sqref="D39">
    <cfRule type="cellIs" dxfId="103" priority="11" operator="equal">
      <formula>"NO CUMPLE CONDICIÓN"</formula>
    </cfRule>
    <cfRule type="cellIs" dxfId="102" priority="12" operator="equal">
      <formula>"No Cumple"</formula>
    </cfRule>
  </conditionalFormatting>
  <conditionalFormatting sqref="D48">
    <cfRule type="cellIs" dxfId="101" priority="9" operator="equal">
      <formula>"NO CUMPLE CONDICIÓN"</formula>
    </cfRule>
    <cfRule type="cellIs" dxfId="100" priority="10" operator="equal">
      <formula>"No Cumple"</formula>
    </cfRule>
  </conditionalFormatting>
  <conditionalFormatting sqref="D55">
    <cfRule type="cellIs" dxfId="99" priority="7" operator="equal">
      <formula>"NO CUMPLE CONDICIÓN"</formula>
    </cfRule>
    <cfRule type="cellIs" dxfId="98" priority="8" operator="equal">
      <formula>"No Cumple"</formula>
    </cfRule>
  </conditionalFormatting>
  <conditionalFormatting sqref="D58">
    <cfRule type="cellIs" dxfId="97" priority="5" operator="equal">
      <formula>"NO CUMPLE CONDICIÓN"</formula>
    </cfRule>
    <cfRule type="cellIs" dxfId="96" priority="6" operator="equal">
      <formula>"No Cumple"</formula>
    </cfRule>
  </conditionalFormatting>
  <conditionalFormatting sqref="D60">
    <cfRule type="cellIs" dxfId="95" priority="1" operator="equal">
      <formula>"NO CUMPLE CONDICIÓN"</formula>
    </cfRule>
    <cfRule type="cellIs" dxfId="94" priority="2" operator="equal">
      <formula>"No Cumple"</formula>
    </cfRule>
  </conditionalFormatting>
  <conditionalFormatting sqref="D64">
    <cfRule type="cellIs" dxfId="93" priority="3" operator="equal">
      <formula>"NO CUMPLE CONDICIÓN"</formula>
    </cfRule>
    <cfRule type="cellIs" dxfId="92" priority="4" operator="equal">
      <formula>"No Cumple"</formula>
    </cfRule>
  </conditionalFormatting>
  <dataValidations count="2">
    <dataValidation type="list" allowBlank="1" showInputMessage="1" showErrorMessage="1" sqref="D65:D70 D41:D43 D14:D18 D61:D63" xr:uid="{16F17D26-FD15-411F-B712-D0D84CD9AD4C}">
      <formula1>"CUMPLE,NO CUMPLE,NO APLICA"</formula1>
    </dataValidation>
    <dataValidation type="list" allowBlank="1" showInputMessage="1" showErrorMessage="1" sqref="D28:D30 D32 D34:D38 D44:D47 D56:D57 D49:D54 D20:D22 D4:D11 D24:D26 D59" xr:uid="{F55535EC-40A9-49CD-A24F-CE7033BF5BF0}">
      <formula1>"CUMPLE,NO CUMPLE"</formula1>
    </dataValidation>
  </dataValidation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&amp;L&amp;G&amp;CPROCESO DE INSPECCIÓN, VIGILANCIA Y CONTROL
CENTRO DE ATENCIÓN ESPECIALIZADO - CAE&amp;RIN78.IVC
Versión 1
XX/02/2026
Clasificación de la Información
CLASIFICADA</oddHeader>
    <oddFooter>&amp;C&amp;G</oddFooter>
  </headerFooter>
  <ignoredErrors>
    <ignoredError sqref="E60 E64" unlockedFormula="1"/>
  </ignoredError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088A-EC20-4C9D-9F6B-5F342323E4DE}">
  <sheetPr>
    <tabColor theme="5" tint="0.79998168889431442"/>
    <pageSetUpPr fitToPage="1"/>
  </sheetPr>
  <dimension ref="A1:G71"/>
  <sheetViews>
    <sheetView zoomScaleNormal="100" workbookViewId="0">
      <selection activeCell="C6" sqref="C6"/>
    </sheetView>
  </sheetViews>
  <sheetFormatPr baseColWidth="10" defaultColWidth="11.42578125" defaultRowHeight="15"/>
  <cols>
    <col min="1" max="1" width="6.140625" style="311" customWidth="1"/>
    <col min="3" max="3" width="82.28515625" customWidth="1"/>
    <col min="4" max="4" width="18" style="311" customWidth="1"/>
    <col min="5" max="5" width="76.140625" customWidth="1"/>
    <col min="6" max="6" width="49.28515625" customWidth="1"/>
    <col min="7" max="7" width="0" hidden="1" customWidth="1"/>
  </cols>
  <sheetData>
    <row r="1" spans="1:7" s="284" customFormat="1" ht="15.75" customHeight="1" thickBot="1">
      <c r="A1" s="282"/>
      <c r="B1" s="608" t="s">
        <v>2100</v>
      </c>
      <c r="C1" s="609"/>
      <c r="D1" s="609"/>
      <c r="E1" s="609"/>
      <c r="F1" s="283"/>
    </row>
    <row r="2" spans="1:7" s="284" customFormat="1" ht="75.75" thickBot="1">
      <c r="A2" s="256" t="s">
        <v>1678</v>
      </c>
      <c r="B2" s="285" t="s">
        <v>1679</v>
      </c>
      <c r="C2" s="286" t="s">
        <v>1680</v>
      </c>
      <c r="D2" s="287" t="s">
        <v>1681</v>
      </c>
      <c r="E2" s="288" t="s">
        <v>2101</v>
      </c>
      <c r="F2" s="288" t="s">
        <v>1683</v>
      </c>
    </row>
    <row r="3" spans="1:7" s="284" customFormat="1" ht="36" customHeight="1">
      <c r="A3" s="289"/>
      <c r="B3" s="290" t="s">
        <v>2102</v>
      </c>
      <c r="C3" s="291" t="s">
        <v>2103</v>
      </c>
      <c r="D3" s="209" t="str">
        <f>IF(COUNTIF(D4:D6,"NO CUMPLE")&gt;0,"NO CUMPLE CONDICIÓN",IF(COUNTIF(D4:D6,"CUMPLE")=0,"NO APLICA","CUMPLE"))</f>
        <v>NO APLICA</v>
      </c>
      <c r="E3" s="428" t="str">
        <f>CONCATENATE(IF(D4="NO CUMPLE",CONCATENATE(E4," / "),""),IF(D5="NO CUMPLE",CONCATENATE(E5," / "),""),IF(D6="NO CUMPLE",CONCATENATE(E6," / "),""))</f>
        <v/>
      </c>
      <c r="F3" s="292" t="s">
        <v>2104</v>
      </c>
      <c r="G3" s="14">
        <f>IF(D3="CUMPLE",1,IF(D3="NO CUMPLE CONDICIÓN",2,3))</f>
        <v>3</v>
      </c>
    </row>
    <row r="4" spans="1:7" s="284" customFormat="1" ht="27.75" customHeight="1">
      <c r="A4" s="293" t="s">
        <v>2105</v>
      </c>
      <c r="B4" s="294" t="s">
        <v>2106</v>
      </c>
      <c r="C4" s="255" t="s">
        <v>2107</v>
      </c>
      <c r="D4" s="103"/>
      <c r="E4" s="462"/>
      <c r="F4" s="295" t="s">
        <v>2108</v>
      </c>
    </row>
    <row r="5" spans="1:7" s="284" customFormat="1" ht="28.5" customHeight="1">
      <c r="A5" s="293" t="s">
        <v>2105</v>
      </c>
      <c r="B5" s="294" t="s">
        <v>2109</v>
      </c>
      <c r="C5" s="56" t="s">
        <v>2110</v>
      </c>
      <c r="D5" s="103"/>
      <c r="E5" s="462"/>
      <c r="F5" s="295" t="s">
        <v>2108</v>
      </c>
    </row>
    <row r="6" spans="1:7" s="284" customFormat="1" ht="224.25" customHeight="1">
      <c r="A6" s="293" t="s">
        <v>2105</v>
      </c>
      <c r="B6" s="294" t="s">
        <v>2111</v>
      </c>
      <c r="C6" s="56" t="s">
        <v>2112</v>
      </c>
      <c r="D6" s="103"/>
      <c r="E6" s="462"/>
      <c r="F6" s="296" t="s">
        <v>2113</v>
      </c>
    </row>
    <row r="7" spans="1:7" s="284" customFormat="1" ht="35.25" customHeight="1">
      <c r="A7" s="293" t="s">
        <v>2105</v>
      </c>
      <c r="B7" s="290" t="s">
        <v>2114</v>
      </c>
      <c r="C7" s="55" t="s">
        <v>2115</v>
      </c>
      <c r="D7" s="209" t="str">
        <f>IF(COUNTIF(D10:D16,"NO CUMPLE")&gt;0,"NO CUMPLE CONDICIÓN",IF(COUNTIF(D10:D16,"CUMPLE")=0,"NO APLICA","CUMPLE"))</f>
        <v>NO APLICA</v>
      </c>
      <c r="E7" s="429" t="str">
        <f>CONCATENATE(IF(D10="NO CUMPLE",CONCATENATE(E10," / "),""),IF(D11="NO CUMPLE",CONCATENATE(E11," / "),""),IF(D12="NO CUMPLE",CONCATENATE(E12," / "),""),IF(D13="NO CUMPLE",CONCATENATE(E13," / "),""),IF(D14="NO CUMPLE",CONCATENATE(E14," / "),""),IF(D15="NO CUMPLE",CONCATENATE(E15," / "),""),IF(D16="NO CUMPLE",CONCATENATE(E16," / "),""))</f>
        <v/>
      </c>
      <c r="F7" s="297" t="s">
        <v>2116</v>
      </c>
      <c r="G7" s="14">
        <f>IF(D7="CUMPLE",1,IF(D7="NO CUMPLE CONDICIÓN",2,3))</f>
        <v>3</v>
      </c>
    </row>
    <row r="8" spans="1:7" s="284" customFormat="1" ht="35.25" customHeight="1">
      <c r="A8" s="293"/>
      <c r="B8" s="290" t="s">
        <v>2114</v>
      </c>
      <c r="C8" s="55" t="s">
        <v>2115</v>
      </c>
      <c r="D8" s="209" t="str">
        <f>IF(COUNTIF(D17:D23,"NO CUMPLE")&gt;0,"NO CUMPLE CONDICIÓN",IF(COUNTIF(D17:D23,"CUMPLE")=0,"NO APLICA","CUMPLE"))</f>
        <v>NO APLICA</v>
      </c>
      <c r="E8" s="429" t="str">
        <f>CONCATENATE(IF(D17="NO CUMPLE",CONCATENATE(E17," / "),""),IF(D18="NO CUMPLE",CONCATENATE(E18," / "),""),IF(D19="NO CUMPLE",CONCATENATE(E19," / "),""),IF(D20="NO CUMPLE",CONCATENATE(E20," / "),""),IF(D21="NO CUMPLE",CONCATENATE(E21," / "),""),IF(D22="NO CUMPLE",CONCATENATE(E22," / "),""),IF(D23="NO CUMPLE",CONCATENATE(E23," / "),""))</f>
        <v/>
      </c>
      <c r="F8" s="297" t="s">
        <v>2116</v>
      </c>
      <c r="G8" s="14">
        <f>IF(D8="CUMPLE",1,IF(D8="NO CUMPLE CONDICIÓN",2,3))</f>
        <v>3</v>
      </c>
    </row>
    <row r="9" spans="1:7" s="284" customFormat="1" ht="35.25" customHeight="1">
      <c r="A9" s="298"/>
      <c r="B9" s="299"/>
      <c r="C9" s="300" t="s">
        <v>2117</v>
      </c>
      <c r="D9" s="299"/>
      <c r="E9" s="430"/>
      <c r="F9" s="301" t="s">
        <v>2118</v>
      </c>
    </row>
    <row r="10" spans="1:7" ht="57">
      <c r="A10" s="293" t="s">
        <v>2105</v>
      </c>
      <c r="B10" s="294" t="s">
        <v>2119</v>
      </c>
      <c r="C10" s="302" t="s">
        <v>2120</v>
      </c>
      <c r="D10" s="103"/>
      <c r="E10" s="462"/>
      <c r="F10" s="303" t="s">
        <v>2121</v>
      </c>
    </row>
    <row r="11" spans="1:7" ht="61.5" customHeight="1">
      <c r="A11" s="293" t="s">
        <v>2105</v>
      </c>
      <c r="B11" s="294" t="s">
        <v>2122</v>
      </c>
      <c r="C11" s="54" t="s">
        <v>2123</v>
      </c>
      <c r="D11" s="103"/>
      <c r="E11" s="462"/>
      <c r="F11" s="295" t="s">
        <v>2124</v>
      </c>
    </row>
    <row r="12" spans="1:7" ht="90">
      <c r="A12" s="293" t="s">
        <v>2105</v>
      </c>
      <c r="B12" s="294" t="s">
        <v>2125</v>
      </c>
      <c r="C12" s="54" t="s">
        <v>2126</v>
      </c>
      <c r="D12" s="103"/>
      <c r="E12" s="462"/>
      <c r="F12" s="295" t="s">
        <v>2124</v>
      </c>
    </row>
    <row r="13" spans="1:7" s="284" customFormat="1" ht="156.75">
      <c r="A13" s="293" t="s">
        <v>2105</v>
      </c>
      <c r="B13" s="294" t="s">
        <v>2127</v>
      </c>
      <c r="C13" s="44" t="s">
        <v>2128</v>
      </c>
      <c r="D13" s="103"/>
      <c r="E13" s="462"/>
      <c r="F13" s="303" t="s">
        <v>2129</v>
      </c>
    </row>
    <row r="14" spans="1:7" s="284" customFormat="1" ht="114">
      <c r="A14" s="293" t="s">
        <v>2105</v>
      </c>
      <c r="B14" s="294" t="s">
        <v>2130</v>
      </c>
      <c r="C14" s="44" t="s">
        <v>2131</v>
      </c>
      <c r="D14" s="103"/>
      <c r="E14" s="462"/>
      <c r="F14" s="303" t="s">
        <v>2132</v>
      </c>
    </row>
    <row r="15" spans="1:7" s="284" customFormat="1" ht="171">
      <c r="A15" s="293" t="s">
        <v>2105</v>
      </c>
      <c r="B15" s="294" t="s">
        <v>2133</v>
      </c>
      <c r="C15" s="47" t="s">
        <v>2134</v>
      </c>
      <c r="D15" s="103"/>
      <c r="E15" s="462"/>
      <c r="F15" s="303" t="s">
        <v>2135</v>
      </c>
    </row>
    <row r="16" spans="1:7" s="284" customFormat="1" ht="128.25">
      <c r="A16" s="293" t="s">
        <v>2105</v>
      </c>
      <c r="B16" s="294" t="s">
        <v>2136</v>
      </c>
      <c r="C16" s="44" t="s">
        <v>2137</v>
      </c>
      <c r="D16" s="103"/>
      <c r="E16" s="462"/>
      <c r="F16" s="303" t="s">
        <v>2138</v>
      </c>
    </row>
    <row r="17" spans="1:7" ht="90">
      <c r="A17" s="293" t="s">
        <v>2105</v>
      </c>
      <c r="B17" s="294" t="s">
        <v>2139</v>
      </c>
      <c r="C17" s="54" t="s">
        <v>2140</v>
      </c>
      <c r="D17" s="103"/>
      <c r="E17" s="462"/>
      <c r="F17" s="295" t="s">
        <v>2141</v>
      </c>
    </row>
    <row r="18" spans="1:7" s="284" customFormat="1" ht="139.5" customHeight="1">
      <c r="A18" s="293" t="s">
        <v>2105</v>
      </c>
      <c r="B18" s="294" t="s">
        <v>2142</v>
      </c>
      <c r="C18" s="47" t="s">
        <v>2143</v>
      </c>
      <c r="D18" s="103"/>
      <c r="E18" s="462"/>
      <c r="F18" s="303" t="s">
        <v>2144</v>
      </c>
    </row>
    <row r="19" spans="1:7" s="284" customFormat="1" ht="171.75">
      <c r="A19" s="293" t="s">
        <v>2105</v>
      </c>
      <c r="B19" s="294" t="s">
        <v>2145</v>
      </c>
      <c r="C19" s="54" t="s">
        <v>2146</v>
      </c>
      <c r="D19" s="103"/>
      <c r="E19" s="462"/>
      <c r="F19" s="303" t="s">
        <v>2147</v>
      </c>
    </row>
    <row r="20" spans="1:7" s="284" customFormat="1" ht="153" customHeight="1">
      <c r="A20" s="293" t="s">
        <v>2105</v>
      </c>
      <c r="B20" s="294" t="s">
        <v>2148</v>
      </c>
      <c r="C20" s="47" t="s">
        <v>2149</v>
      </c>
      <c r="D20" s="103"/>
      <c r="E20" s="462"/>
      <c r="F20" s="303" t="s">
        <v>2150</v>
      </c>
    </row>
    <row r="21" spans="1:7" s="284" customFormat="1" ht="76.5" customHeight="1">
      <c r="A21" s="293" t="s">
        <v>2105</v>
      </c>
      <c r="B21" s="294" t="s">
        <v>2151</v>
      </c>
      <c r="C21" s="47" t="s">
        <v>2152</v>
      </c>
      <c r="D21" s="103"/>
      <c r="E21" s="462"/>
      <c r="F21" s="303" t="s">
        <v>2153</v>
      </c>
    </row>
    <row r="22" spans="1:7" s="304" customFormat="1" ht="42.75">
      <c r="A22" s="293" t="s">
        <v>2105</v>
      </c>
      <c r="B22" s="294" t="s">
        <v>2154</v>
      </c>
      <c r="C22" s="47" t="s">
        <v>2155</v>
      </c>
      <c r="D22" s="103"/>
      <c r="E22" s="462"/>
      <c r="F22" s="296" t="s">
        <v>2156</v>
      </c>
    </row>
    <row r="23" spans="1:7" ht="66" customHeight="1">
      <c r="A23" s="293" t="s">
        <v>2105</v>
      </c>
      <c r="B23" s="294" t="s">
        <v>2157</v>
      </c>
      <c r="C23" s="54" t="s">
        <v>2158</v>
      </c>
      <c r="D23" s="103"/>
      <c r="E23" s="462"/>
      <c r="F23" s="303" t="s">
        <v>2159</v>
      </c>
    </row>
    <row r="24" spans="1:7" s="284" customFormat="1" ht="45">
      <c r="A24" s="305"/>
      <c r="B24" s="290" t="s">
        <v>2160</v>
      </c>
      <c r="C24" s="291" t="s">
        <v>2161</v>
      </c>
      <c r="D24" s="209" t="str">
        <f>IF(COUNTIF(D26:D28,"NO CUMPLE")&gt;0,"NO CUMPLE CONDICIÓN",IF(COUNTIF(D26:D28,"CUMPLE")=0,"NO APLICA","CUMPLE"))</f>
        <v>NO APLICA</v>
      </c>
      <c r="E24" s="429" t="str">
        <f>CONCATENATE(IF(D26="NO CUMPLE",CONCATENATE(E26," / "),""),IF(D27="NO CUMPLE",CONCATENATE(E27," / "),""),IF(D28="NO CUMPLE",CONCATENATE(E28," / "),""))</f>
        <v/>
      </c>
      <c r="F24" s="297" t="s">
        <v>2162</v>
      </c>
      <c r="G24" s="14">
        <f>IF(D24="CUMPLE",1,IF(D24="NO CUMPLE CONDICIÓN",2,3))</f>
        <v>3</v>
      </c>
    </row>
    <row r="25" spans="1:7" ht="28.5">
      <c r="A25" s="305"/>
      <c r="B25" s="299"/>
      <c r="C25" s="306" t="s">
        <v>2163</v>
      </c>
      <c r="D25" s="299"/>
      <c r="E25" s="430"/>
      <c r="F25" s="307"/>
    </row>
    <row r="26" spans="1:7" s="304" customFormat="1" ht="149.25" customHeight="1">
      <c r="A26" s="293" t="s">
        <v>2105</v>
      </c>
      <c r="B26" s="294" t="s">
        <v>2164</v>
      </c>
      <c r="C26" s="47" t="s">
        <v>2165</v>
      </c>
      <c r="D26" s="103"/>
      <c r="E26" s="462"/>
      <c r="F26" s="296" t="s">
        <v>2166</v>
      </c>
    </row>
    <row r="27" spans="1:7" s="304" customFormat="1" ht="86.25">
      <c r="A27" s="293" t="s">
        <v>2105</v>
      </c>
      <c r="B27" s="294" t="s">
        <v>2167</v>
      </c>
      <c r="C27" s="47" t="s">
        <v>2168</v>
      </c>
      <c r="D27" s="103"/>
      <c r="E27" s="462"/>
      <c r="F27" s="296" t="s">
        <v>2169</v>
      </c>
    </row>
    <row r="28" spans="1:7" s="304" customFormat="1" ht="179.25" customHeight="1">
      <c r="A28" s="293" t="s">
        <v>2105</v>
      </c>
      <c r="B28" s="294" t="s">
        <v>2170</v>
      </c>
      <c r="C28" s="47" t="s">
        <v>2171</v>
      </c>
      <c r="D28" s="103"/>
      <c r="E28" s="462"/>
      <c r="F28" s="296" t="s">
        <v>2172</v>
      </c>
    </row>
    <row r="29" spans="1:7" ht="46.5" customHeight="1">
      <c r="A29" s="298"/>
      <c r="B29" s="290" t="s">
        <v>2173</v>
      </c>
      <c r="C29" s="46" t="s">
        <v>2174</v>
      </c>
      <c r="D29" s="209" t="str">
        <f>IF(COUNTIF(D31:D31,"NO CUMPLE")&gt;0,"NO CUMPLE CONDICIÓN",IF(COUNTIF(D31:D31,"CUMPLE")=0,"NO APLICA","CUMPLE"))</f>
        <v>NO APLICA</v>
      </c>
      <c r="E29" s="429" t="str">
        <f>CONCATENATE(IF(D31="NO CUMPLE",CONCATENATE(E31," / "),""))</f>
        <v/>
      </c>
      <c r="F29" s="308" t="s">
        <v>2175</v>
      </c>
      <c r="G29" s="14">
        <f>IF(D29="CUMPLE",1,IF(D29="NO CUMPLE CONDICIÓN",2,3))</f>
        <v>3</v>
      </c>
    </row>
    <row r="30" spans="1:7" ht="28.5">
      <c r="A30" s="298"/>
      <c r="B30" s="299"/>
      <c r="C30" s="306" t="s">
        <v>2163</v>
      </c>
      <c r="D30" s="299"/>
      <c r="E30" s="430"/>
      <c r="F30" s="309"/>
    </row>
    <row r="31" spans="1:7" ht="63">
      <c r="A31" s="293" t="s">
        <v>2105</v>
      </c>
      <c r="B31" s="95" t="s">
        <v>2176</v>
      </c>
      <c r="C31" s="47" t="s">
        <v>2177</v>
      </c>
      <c r="D31" s="103"/>
      <c r="E31" s="462"/>
      <c r="F31" s="295" t="s">
        <v>2178</v>
      </c>
    </row>
    <row r="32" spans="1:7" ht="31.5" customHeight="1">
      <c r="A32" s="298"/>
      <c r="B32" s="290" t="s">
        <v>2179</v>
      </c>
      <c r="C32" s="46" t="s">
        <v>2180</v>
      </c>
      <c r="D32" s="209" t="str">
        <f>IF(COUNTIF(D34:D34,"NO CUMPLE")&gt;0,"NO CUMPLE CONDICIÓN",IF(COUNTIF(D34:D34,"CUMPLE")=0,"NO APLICA","CUMPLE"))</f>
        <v>NO APLICA</v>
      </c>
      <c r="E32" s="428" t="str">
        <f>CONCATENATE(IF(D34="NO CUMPLE",CONCATENATE(E34," / "),""))</f>
        <v/>
      </c>
      <c r="F32" s="308" t="s">
        <v>2181</v>
      </c>
      <c r="G32" s="14">
        <f>IF(D32="CUMPLE",1,IF(D32="NO CUMPLE CONDICIÓN",2,3))</f>
        <v>3</v>
      </c>
    </row>
    <row r="33" spans="1:6" ht="28.5">
      <c r="A33" s="298"/>
      <c r="B33" s="299"/>
      <c r="C33" s="306" t="s">
        <v>2163</v>
      </c>
      <c r="D33" s="299"/>
      <c r="E33" s="430"/>
      <c r="F33" s="309"/>
    </row>
    <row r="34" spans="1:6" ht="42.75">
      <c r="A34" s="293" t="s">
        <v>2105</v>
      </c>
      <c r="B34" s="95" t="s">
        <v>2182</v>
      </c>
      <c r="C34" s="47" t="s">
        <v>2183</v>
      </c>
      <c r="D34" s="103"/>
      <c r="E34" s="462"/>
      <c r="F34" s="295" t="s">
        <v>2184</v>
      </c>
    </row>
    <row r="37" spans="1:6" hidden="1">
      <c r="C37" s="82" t="s">
        <v>1906</v>
      </c>
      <c r="D37" s="14">
        <f>COUNTIF(G3:G34,1)</f>
        <v>0</v>
      </c>
    </row>
    <row r="38" spans="1:6" hidden="1">
      <c r="C38" s="82" t="s">
        <v>1907</v>
      </c>
      <c r="D38" s="14">
        <f>COUNTIF(G3:G34,2)</f>
        <v>0</v>
      </c>
    </row>
    <row r="39" spans="1:6" hidden="1">
      <c r="C39" s="82" t="s">
        <v>1908</v>
      </c>
      <c r="D39" s="14">
        <f>COUNTIF(G3:G34,3)</f>
        <v>6</v>
      </c>
    </row>
    <row r="59" spans="6:6">
      <c r="F59" s="310"/>
    </row>
    <row r="60" spans="6:6">
      <c r="F60" s="310"/>
    </row>
    <row r="61" spans="6:6">
      <c r="F61" s="310"/>
    </row>
    <row r="62" spans="6:6">
      <c r="F62" s="310"/>
    </row>
    <row r="63" spans="6:6">
      <c r="F63" s="310"/>
    </row>
    <row r="64" spans="6:6">
      <c r="F64" s="310"/>
    </row>
    <row r="65" spans="6:6">
      <c r="F65" s="310"/>
    </row>
    <row r="66" spans="6:6">
      <c r="F66" s="310"/>
    </row>
    <row r="67" spans="6:6">
      <c r="F67" s="310"/>
    </row>
    <row r="68" spans="6:6">
      <c r="F68" s="310"/>
    </row>
    <row r="69" spans="6:6">
      <c r="F69" s="310"/>
    </row>
    <row r="70" spans="6:6">
      <c r="F70" s="310"/>
    </row>
    <row r="71" spans="6:6">
      <c r="F71" s="310"/>
    </row>
  </sheetData>
  <sheetProtection algorithmName="SHA-512" hashValue="hoAw0ZUCNDORxCs4rCeNYION4JaatxUwTKH5He85RjbGrRpgF4mmDNFmCeACZ0vTVTXOwBdmf5q5LkV5Uyzbjg==" saltValue="z6xNr9T/ssECNsMKc+UXkw==" spinCount="100000" sheet="1" objects="1" scenarios="1"/>
  <mergeCells count="1">
    <mergeCell ref="B1:E1"/>
  </mergeCells>
  <conditionalFormatting sqref="D3">
    <cfRule type="cellIs" dxfId="91" priority="9" operator="equal">
      <formula>"NO CUMPLE CONDICIÓN"</formula>
    </cfRule>
    <cfRule type="cellIs" dxfId="90" priority="10" operator="equal">
      <formula>"No Cumple"</formula>
    </cfRule>
  </conditionalFormatting>
  <conditionalFormatting sqref="D7:D8">
    <cfRule type="cellIs" dxfId="89" priority="7" operator="equal">
      <formula>"NO CUMPLE CONDICIÓN"</formula>
    </cfRule>
    <cfRule type="cellIs" dxfId="88" priority="8" operator="equal">
      <formula>"No Cumple"</formula>
    </cfRule>
  </conditionalFormatting>
  <conditionalFormatting sqref="D24">
    <cfRule type="cellIs" dxfId="87" priority="5" operator="equal">
      <formula>"NO CUMPLE CONDICIÓN"</formula>
    </cfRule>
    <cfRule type="cellIs" dxfId="86" priority="6" operator="equal">
      <formula>"No Cumple"</formula>
    </cfRule>
  </conditionalFormatting>
  <conditionalFormatting sqref="D29">
    <cfRule type="cellIs" dxfId="85" priority="3" operator="equal">
      <formula>"NO CUMPLE CONDICIÓN"</formula>
    </cfRule>
    <cfRule type="cellIs" dxfId="84" priority="4" operator="equal">
      <formula>"No Cumple"</formula>
    </cfRule>
  </conditionalFormatting>
  <conditionalFormatting sqref="D32">
    <cfRule type="cellIs" dxfId="83" priority="1" operator="equal">
      <formula>"NO CUMPLE CONDICIÓN"</formula>
    </cfRule>
    <cfRule type="cellIs" dxfId="82" priority="2" operator="equal">
      <formula>"No Cumple"</formula>
    </cfRule>
  </conditionalFormatting>
  <dataValidations count="1">
    <dataValidation type="list" allowBlank="1" showInputMessage="1" showErrorMessage="1" sqref="D4:D6 D10:D23 D26:D28 D31 D34" xr:uid="{74B69543-4963-4324-8DBC-597E1B496B19}">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9E58A-45CF-405C-9324-B412828C2A89}">
  <sheetPr>
    <tabColor theme="5" tint="0.79998168889431442"/>
    <pageSetUpPr fitToPage="1"/>
  </sheetPr>
  <dimension ref="A1:G60"/>
  <sheetViews>
    <sheetView topLeftCell="A2" zoomScaleNormal="100" workbookViewId="0">
      <selection activeCell="E6" sqref="E6"/>
    </sheetView>
  </sheetViews>
  <sheetFormatPr baseColWidth="10" defaultColWidth="11.42578125" defaultRowHeight="15"/>
  <cols>
    <col min="1" max="1" width="5.5703125" customWidth="1"/>
    <col min="2" max="2" width="7.85546875" customWidth="1"/>
    <col min="3" max="3" width="63.28515625" customWidth="1"/>
    <col min="4" max="4" width="15.5703125" customWidth="1"/>
    <col min="5" max="5" width="81.140625" customWidth="1"/>
    <col min="6" max="6" width="37.140625" customWidth="1"/>
    <col min="7" max="7" width="0" hidden="1" customWidth="1"/>
  </cols>
  <sheetData>
    <row r="1" spans="1:7" s="284" customFormat="1" ht="15.75" customHeight="1" thickBot="1">
      <c r="B1" s="610" t="s">
        <v>2185</v>
      </c>
      <c r="C1" s="611"/>
      <c r="D1" s="611"/>
      <c r="E1" s="612"/>
      <c r="F1" s="312"/>
    </row>
    <row r="2" spans="1:7" s="284" customFormat="1" ht="74.25" customHeight="1" thickBot="1">
      <c r="B2" s="313" t="s">
        <v>1679</v>
      </c>
      <c r="C2" s="314" t="s">
        <v>1680</v>
      </c>
      <c r="D2" s="315" t="s">
        <v>1681</v>
      </c>
      <c r="E2" s="316" t="s">
        <v>2101</v>
      </c>
      <c r="F2" s="288" t="s">
        <v>1683</v>
      </c>
    </row>
    <row r="3" spans="1:7" s="284" customFormat="1" ht="37.5" customHeight="1">
      <c r="A3" s="317"/>
      <c r="B3" s="318" t="s">
        <v>2102</v>
      </c>
      <c r="C3" s="319" t="s">
        <v>2103</v>
      </c>
      <c r="D3" s="209" t="str">
        <f>IF(COUNTIF(D4:D6,"NO CUMPLE")&gt;0,"NO CUMPLE CONDICIÓN",IF(COUNTIF(D4:D6,"CUMPLE")=0,"NO APLICA","CUMPLE"))</f>
        <v>NO APLICA</v>
      </c>
      <c r="E3" s="442" t="str">
        <f>CONCATENATE(IF(D4="NO CUMPLE",CONCATENATE(E4," / "),""),IF(D5="NO CUMPLE",CONCATENATE(E5," / "),""),IF(D6="NO CUMPLE",CONCATENATE(E6," / "),""))</f>
        <v/>
      </c>
      <c r="F3" s="320" t="s">
        <v>2186</v>
      </c>
      <c r="G3" s="14">
        <f>IF(D3="CUMPLE",1,IF(D3="NO CUMPLE CONDICIÓN",2,3))</f>
        <v>3</v>
      </c>
    </row>
    <row r="4" spans="1:7" s="284" customFormat="1" ht="27.75" customHeight="1">
      <c r="A4" s="293" t="s">
        <v>2105</v>
      </c>
      <c r="B4" s="321" t="s">
        <v>2106</v>
      </c>
      <c r="C4" s="322" t="s">
        <v>2107</v>
      </c>
      <c r="D4" s="103"/>
      <c r="E4" s="445"/>
      <c r="F4" s="323" t="s">
        <v>2108</v>
      </c>
    </row>
    <row r="5" spans="1:7" s="284" customFormat="1" ht="34.5" customHeight="1">
      <c r="A5" s="293" t="s">
        <v>2105</v>
      </c>
      <c r="B5" s="321" t="s">
        <v>2187</v>
      </c>
      <c r="C5" s="324" t="s">
        <v>2110</v>
      </c>
      <c r="D5" s="103"/>
      <c r="E5" s="445"/>
      <c r="F5" s="323" t="s">
        <v>2108</v>
      </c>
    </row>
    <row r="6" spans="1:7" s="284" customFormat="1" ht="262.5" customHeight="1">
      <c r="A6" s="293" t="s">
        <v>2105</v>
      </c>
      <c r="B6" s="321" t="s">
        <v>2111</v>
      </c>
      <c r="C6" s="324" t="s">
        <v>2112</v>
      </c>
      <c r="D6" s="103"/>
      <c r="E6" s="445"/>
      <c r="F6" s="325" t="s">
        <v>2113</v>
      </c>
    </row>
    <row r="7" spans="1:7" s="284" customFormat="1" ht="32.1" customHeight="1">
      <c r="A7" s="305"/>
      <c r="B7" s="326" t="s">
        <v>2114</v>
      </c>
      <c r="C7" s="327" t="s">
        <v>2115</v>
      </c>
      <c r="D7" s="209" t="str">
        <f>IF(COUNTIF(D10:D19,"NO CUMPLE")&gt;0,"NO CUMPLE CONDICIÓN",IF(COUNTIF(D10:D19,"CUMPLE")=0,"NO APLICA","CUMPLE"))</f>
        <v>NO APLICA</v>
      </c>
      <c r="E7" s="460" t="str">
        <f>CONCATENATE(IF(D10="NO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7" s="328" t="s">
        <v>2116</v>
      </c>
      <c r="G7" s="14">
        <f>IF(D7="CUMPLE",1,IF(D7="NO CUMPLE CONDICIÓN",2,3))</f>
        <v>3</v>
      </c>
    </row>
    <row r="8" spans="1:7" s="284" customFormat="1" ht="32.1" customHeight="1">
      <c r="A8" s="305"/>
      <c r="B8" s="326" t="s">
        <v>2114</v>
      </c>
      <c r="C8" s="327" t="s">
        <v>2115</v>
      </c>
      <c r="D8" s="209" t="str">
        <f>IF(COUNTIF(D20:D28,"NO CUMPLE")&gt;0,"NO CUMPLE CONDICIÓN",IF(COUNTIF(D20:D28,"CUMPLE")=0,"NO APLICA","CUMPLE"))</f>
        <v>NO APLICA</v>
      </c>
      <c r="E8" s="460"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f>
        <v/>
      </c>
      <c r="F8" s="328" t="s">
        <v>2116</v>
      </c>
      <c r="G8" s="14">
        <f>IF(D8="CUMPLE",1,IF(D8="NO CUMPLE CONDICIÓN",2,3))</f>
        <v>3</v>
      </c>
    </row>
    <row r="9" spans="1:7" s="284" customFormat="1" ht="53.25" customHeight="1">
      <c r="A9" s="298"/>
      <c r="B9" s="329"/>
      <c r="C9" s="330" t="s">
        <v>2117</v>
      </c>
      <c r="D9" s="299"/>
      <c r="E9" s="461"/>
      <c r="F9" s="331" t="s">
        <v>2118</v>
      </c>
    </row>
    <row r="10" spans="1:7" ht="75">
      <c r="A10" s="293" t="s">
        <v>2105</v>
      </c>
      <c r="B10" s="321" t="s">
        <v>2119</v>
      </c>
      <c r="C10" s="332" t="s">
        <v>2120</v>
      </c>
      <c r="D10" s="103"/>
      <c r="E10" s="445"/>
      <c r="F10" s="334" t="s">
        <v>2121</v>
      </c>
    </row>
    <row r="11" spans="1:7" ht="99">
      <c r="A11" s="293" t="s">
        <v>2105</v>
      </c>
      <c r="B11" s="321" t="s">
        <v>2122</v>
      </c>
      <c r="C11" s="62" t="s">
        <v>2123</v>
      </c>
      <c r="D11" s="103"/>
      <c r="E11" s="445"/>
      <c r="F11" s="323" t="s">
        <v>2124</v>
      </c>
    </row>
    <row r="12" spans="1:7" ht="99">
      <c r="A12" s="293" t="s">
        <v>2105</v>
      </c>
      <c r="B12" s="321" t="s">
        <v>2125</v>
      </c>
      <c r="C12" s="62" t="s">
        <v>2188</v>
      </c>
      <c r="D12" s="103"/>
      <c r="E12" s="445"/>
      <c r="F12" s="323" t="s">
        <v>2124</v>
      </c>
    </row>
    <row r="13" spans="1:7" s="284" customFormat="1" ht="195">
      <c r="A13" s="293" t="s">
        <v>2105</v>
      </c>
      <c r="B13" s="321" t="s">
        <v>2127</v>
      </c>
      <c r="C13" s="154" t="s">
        <v>2128</v>
      </c>
      <c r="D13" s="103"/>
      <c r="E13" s="445"/>
      <c r="F13" s="334" t="s">
        <v>2129</v>
      </c>
    </row>
    <row r="14" spans="1:7" s="284" customFormat="1" ht="129" customHeight="1">
      <c r="A14" s="293" t="s">
        <v>2105</v>
      </c>
      <c r="B14" s="321" t="s">
        <v>2130</v>
      </c>
      <c r="C14" s="154" t="s">
        <v>2189</v>
      </c>
      <c r="D14" s="103"/>
      <c r="E14" s="445"/>
      <c r="F14" s="334" t="s">
        <v>2132</v>
      </c>
    </row>
    <row r="15" spans="1:7" s="284" customFormat="1" ht="158.25" customHeight="1">
      <c r="A15" s="293" t="s">
        <v>2105</v>
      </c>
      <c r="B15" s="321" t="s">
        <v>2133</v>
      </c>
      <c r="C15" s="224" t="s">
        <v>2190</v>
      </c>
      <c r="D15" s="103"/>
      <c r="E15" s="445"/>
      <c r="F15" s="334" t="s">
        <v>2135</v>
      </c>
    </row>
    <row r="16" spans="1:7" s="284" customFormat="1" ht="135">
      <c r="A16" s="293" t="s">
        <v>2105</v>
      </c>
      <c r="B16" s="321" t="s">
        <v>2136</v>
      </c>
      <c r="C16" s="154" t="s">
        <v>2191</v>
      </c>
      <c r="D16" s="103"/>
      <c r="E16" s="445"/>
      <c r="F16" s="334" t="s">
        <v>2138</v>
      </c>
    </row>
    <row r="17" spans="1:7" ht="99">
      <c r="A17" s="293" t="s">
        <v>2105</v>
      </c>
      <c r="B17" s="321" t="s">
        <v>2139</v>
      </c>
      <c r="C17" s="62" t="s">
        <v>2140</v>
      </c>
      <c r="D17" s="103"/>
      <c r="E17" s="445"/>
      <c r="F17" s="323" t="s">
        <v>2141</v>
      </c>
    </row>
    <row r="18" spans="1:7" s="284" customFormat="1" ht="174" customHeight="1">
      <c r="A18" s="293" t="s">
        <v>2105</v>
      </c>
      <c r="B18" s="321" t="s">
        <v>2142</v>
      </c>
      <c r="C18" s="224" t="s">
        <v>2143</v>
      </c>
      <c r="D18" s="103"/>
      <c r="E18" s="445"/>
      <c r="F18" s="334" t="s">
        <v>2144</v>
      </c>
    </row>
    <row r="19" spans="1:7" s="284" customFormat="1" ht="195">
      <c r="A19" s="293" t="s">
        <v>2105</v>
      </c>
      <c r="B19" s="321" t="s">
        <v>2145</v>
      </c>
      <c r="C19" s="62" t="s">
        <v>2192</v>
      </c>
      <c r="D19" s="103"/>
      <c r="E19" s="445"/>
      <c r="F19" s="334" t="s">
        <v>2147</v>
      </c>
    </row>
    <row r="20" spans="1:7" s="284" customFormat="1" ht="198">
      <c r="A20" s="293" t="s">
        <v>2105</v>
      </c>
      <c r="B20" s="321" t="s">
        <v>2148</v>
      </c>
      <c r="C20" s="224" t="s">
        <v>2149</v>
      </c>
      <c r="D20" s="103"/>
      <c r="E20" s="445"/>
      <c r="F20" s="334" t="s">
        <v>2150</v>
      </c>
    </row>
    <row r="21" spans="1:7" s="284" customFormat="1" ht="126">
      <c r="A21" s="293" t="s">
        <v>2105</v>
      </c>
      <c r="B21" s="321" t="s">
        <v>2151</v>
      </c>
      <c r="C21" s="224" t="s">
        <v>2193</v>
      </c>
      <c r="D21" s="103"/>
      <c r="E21" s="445"/>
      <c r="F21" s="334" t="s">
        <v>2153</v>
      </c>
    </row>
    <row r="22" spans="1:7" s="304" customFormat="1" ht="60">
      <c r="A22" s="293" t="s">
        <v>2105</v>
      </c>
      <c r="B22" s="321" t="s">
        <v>2154</v>
      </c>
      <c r="C22" s="224" t="s">
        <v>2155</v>
      </c>
      <c r="D22" s="103"/>
      <c r="E22" s="445"/>
      <c r="F22" s="325" t="s">
        <v>2156</v>
      </c>
    </row>
    <row r="23" spans="1:7" ht="75">
      <c r="A23" s="293" t="s">
        <v>2105</v>
      </c>
      <c r="B23" s="321" t="s">
        <v>2157</v>
      </c>
      <c r="C23" s="224" t="s">
        <v>2194</v>
      </c>
      <c r="D23" s="103"/>
      <c r="E23" s="445"/>
      <c r="F23" s="334" t="s">
        <v>2195</v>
      </c>
    </row>
    <row r="24" spans="1:7" ht="60">
      <c r="A24" s="293" t="s">
        <v>2105</v>
      </c>
      <c r="B24" s="321" t="s">
        <v>2196</v>
      </c>
      <c r="C24" s="332" t="s">
        <v>2197</v>
      </c>
      <c r="D24" s="103"/>
      <c r="E24" s="445"/>
      <c r="F24" s="334" t="s">
        <v>2198</v>
      </c>
    </row>
    <row r="25" spans="1:7" ht="75">
      <c r="A25" s="293" t="s">
        <v>2105</v>
      </c>
      <c r="B25" s="321" t="s">
        <v>2199</v>
      </c>
      <c r="C25" s="332" t="s">
        <v>2200</v>
      </c>
      <c r="D25" s="103"/>
      <c r="E25" s="445"/>
      <c r="F25" s="334" t="s">
        <v>2201</v>
      </c>
    </row>
    <row r="26" spans="1:7" ht="54">
      <c r="A26" s="293" t="s">
        <v>2105</v>
      </c>
      <c r="B26" s="321" t="s">
        <v>2202</v>
      </c>
      <c r="C26" s="332" t="s">
        <v>2203</v>
      </c>
      <c r="D26" s="103"/>
      <c r="E26" s="445"/>
      <c r="F26" s="334" t="s">
        <v>2204</v>
      </c>
    </row>
    <row r="27" spans="1:7" ht="54">
      <c r="A27" s="293" t="s">
        <v>2105</v>
      </c>
      <c r="B27" s="321" t="s">
        <v>2205</v>
      </c>
      <c r="C27" s="332" t="s">
        <v>2206</v>
      </c>
      <c r="D27" s="103"/>
      <c r="E27" s="445"/>
      <c r="F27" s="334" t="s">
        <v>2207</v>
      </c>
    </row>
    <row r="28" spans="1:7" ht="117">
      <c r="A28" s="293" t="s">
        <v>2105</v>
      </c>
      <c r="B28" s="321" t="s">
        <v>2208</v>
      </c>
      <c r="C28" s="62" t="s">
        <v>2209</v>
      </c>
      <c r="D28" s="103"/>
      <c r="E28" s="445"/>
      <c r="F28" s="334" t="s">
        <v>2159</v>
      </c>
    </row>
    <row r="29" spans="1:7" s="284" customFormat="1" ht="32.1" customHeight="1">
      <c r="A29" s="293" t="s">
        <v>2105</v>
      </c>
      <c r="B29" s="326" t="s">
        <v>2160</v>
      </c>
      <c r="C29" s="327" t="s">
        <v>2161</v>
      </c>
      <c r="D29" s="209" t="str">
        <f>IF(COUNTIF(D31:D33,"NO CUMPLE")&gt;0,"NO CUMPLE CONDICIÓN",IF(COUNTIF(D31:D33,"CUMPLE")=0,"NO APLICA","CUMPLE"))</f>
        <v>NO APLICA</v>
      </c>
      <c r="E29" s="460" t="str">
        <f>CONCATENATE(IF(D31="NO CUMPLE",CONCATENATE(E31," / "),""),IF(D32="NO CUMPLE",CONCATENATE(E32," / "),""),IF(D33="NO CUMPLE",CONCATENATE(E33," / "),""))</f>
        <v/>
      </c>
      <c r="F29" s="328" t="s">
        <v>2116</v>
      </c>
      <c r="G29" s="14">
        <f>IF(D29="CUMPLE",1,IF(D29="NO CUMPLE CONDICIÓN",2,3))</f>
        <v>3</v>
      </c>
    </row>
    <row r="30" spans="1:7" s="284" customFormat="1" ht="45">
      <c r="A30" s="298"/>
      <c r="B30" s="335"/>
      <c r="C30" s="330" t="s">
        <v>2117</v>
      </c>
      <c r="D30" s="299"/>
      <c r="E30" s="461"/>
      <c r="F30" s="331" t="s">
        <v>2118</v>
      </c>
    </row>
    <row r="31" spans="1:7" s="304" customFormat="1" ht="195">
      <c r="A31" s="293" t="s">
        <v>2105</v>
      </c>
      <c r="B31" s="321" t="s">
        <v>2164</v>
      </c>
      <c r="C31" s="224" t="s">
        <v>2210</v>
      </c>
      <c r="D31" s="103"/>
      <c r="E31" s="445"/>
      <c r="F31" s="325" t="s">
        <v>2211</v>
      </c>
    </row>
    <row r="32" spans="1:7" s="304" customFormat="1" ht="105">
      <c r="A32" s="293" t="s">
        <v>2105</v>
      </c>
      <c r="B32" s="321" t="s">
        <v>2167</v>
      </c>
      <c r="C32" s="224" t="s">
        <v>2212</v>
      </c>
      <c r="D32" s="103"/>
      <c r="E32" s="445"/>
      <c r="F32" s="325" t="s">
        <v>2169</v>
      </c>
    </row>
    <row r="33" spans="1:7" s="304" customFormat="1" ht="240">
      <c r="A33" s="293" t="s">
        <v>2105</v>
      </c>
      <c r="B33" s="321" t="s">
        <v>2170</v>
      </c>
      <c r="C33" s="224" t="s">
        <v>2213</v>
      </c>
      <c r="D33" s="103"/>
      <c r="E33" s="445"/>
      <c r="F33" s="325" t="s">
        <v>2172</v>
      </c>
    </row>
    <row r="34" spans="1:7" ht="46.5" customHeight="1">
      <c r="A34" s="298"/>
      <c r="B34" s="326" t="s">
        <v>2173</v>
      </c>
      <c r="C34" s="336" t="s">
        <v>2174</v>
      </c>
      <c r="D34" s="209" t="str">
        <f>IF(COUNTIF(D36:D36,"NO CUMPLE")&gt;0,"NO CUMPLE CONDICIÓN",IF(COUNTIF(D36:D36,"CUMPLE")=0,"NO APLICA","CUMPLE"))</f>
        <v>NO APLICA</v>
      </c>
      <c r="E34" s="460" t="str">
        <f>CONCATENATE(IF(D36="NO CUMPLE",CONCATENATE(E36," / "),""))</f>
        <v/>
      </c>
      <c r="F34" s="337" t="s">
        <v>2175</v>
      </c>
      <c r="G34" s="14">
        <f>IF(D34="CUMPLE",1,IF(D34="NO CUMPLE CONDICIÓN",2,3))</f>
        <v>3</v>
      </c>
    </row>
    <row r="35" spans="1:7" ht="45">
      <c r="A35" s="298"/>
      <c r="B35" s="335"/>
      <c r="C35" s="338" t="s">
        <v>2163</v>
      </c>
      <c r="D35" s="330"/>
      <c r="E35" s="431"/>
      <c r="F35" s="339"/>
    </row>
    <row r="36" spans="1:7" ht="81">
      <c r="A36" s="293" t="s">
        <v>2105</v>
      </c>
      <c r="B36" s="335" t="s">
        <v>2214</v>
      </c>
      <c r="C36" s="224" t="s">
        <v>2177</v>
      </c>
      <c r="D36" s="103"/>
      <c r="E36" s="463"/>
      <c r="F36" s="323" t="s">
        <v>2178</v>
      </c>
    </row>
    <row r="37" spans="1:7" ht="31.5" customHeight="1">
      <c r="A37" s="298"/>
      <c r="B37" s="326" t="s">
        <v>2179</v>
      </c>
      <c r="C37" s="336" t="s">
        <v>2180</v>
      </c>
      <c r="D37" s="209" t="str">
        <f>IF(COUNTIF(D39:D39,"NO CUMPLE")&gt;0,"NO CUMPLE CONDICIÓN",IF(COUNTIF(D39:D39,"CUMPLE")=0,"NO APLICA","CUMPLE"))</f>
        <v>NO APLICA</v>
      </c>
      <c r="E37" s="460" t="str">
        <f>CONCATENATE(IF(D39="NO CUMPLE",CONCATENATE(E39," / "),""))</f>
        <v/>
      </c>
      <c r="F37" s="337" t="s">
        <v>2181</v>
      </c>
      <c r="G37" s="14">
        <f>IF(D37="CUMPLE",1,IF(D37="NO CUMPLE CONDICIÓN",2,3))</f>
        <v>3</v>
      </c>
    </row>
    <row r="38" spans="1:7" ht="45">
      <c r="A38" s="298"/>
      <c r="B38" s="335"/>
      <c r="C38" s="338" t="s">
        <v>2163</v>
      </c>
      <c r="D38" s="330"/>
      <c r="E38" s="431"/>
      <c r="F38" s="340"/>
    </row>
    <row r="39" spans="1:7" ht="45.75" thickBot="1">
      <c r="A39" s="293" t="s">
        <v>2105</v>
      </c>
      <c r="B39" s="341" t="s">
        <v>2182</v>
      </c>
      <c r="C39" s="342" t="s">
        <v>2183</v>
      </c>
      <c r="D39" s="210"/>
      <c r="E39" s="464"/>
      <c r="F39" s="323" t="s">
        <v>2184</v>
      </c>
    </row>
    <row r="40" spans="1:7">
      <c r="A40" s="317"/>
      <c r="B40" s="304"/>
      <c r="F40" s="343"/>
    </row>
    <row r="41" spans="1:7">
      <c r="B41" s="304"/>
    </row>
    <row r="42" spans="1:7" hidden="1">
      <c r="B42" s="304"/>
      <c r="C42" s="82" t="s">
        <v>1906</v>
      </c>
      <c r="D42" s="14">
        <f>COUNTIF(G3:G39,1)</f>
        <v>0</v>
      </c>
    </row>
    <row r="43" spans="1:7" hidden="1">
      <c r="B43" s="304"/>
      <c r="C43" s="82" t="s">
        <v>1907</v>
      </c>
      <c r="D43" s="14">
        <f>COUNTIF(G3:G39,2)</f>
        <v>0</v>
      </c>
    </row>
    <row r="44" spans="1:7" hidden="1">
      <c r="B44" s="304"/>
      <c r="C44" s="82" t="s">
        <v>1908</v>
      </c>
      <c r="D44" s="14">
        <f>COUNTIF(G3:G39,3)</f>
        <v>6</v>
      </c>
    </row>
    <row r="45" spans="1:7">
      <c r="B45" s="304"/>
    </row>
    <row r="46" spans="1:7">
      <c r="B46" s="304"/>
    </row>
    <row r="47" spans="1:7">
      <c r="B47" s="304"/>
    </row>
    <row r="48" spans="1:7">
      <c r="B48" s="304"/>
    </row>
    <row r="49" spans="2:2">
      <c r="B49" s="304"/>
    </row>
    <row r="50" spans="2:2">
      <c r="B50" s="304"/>
    </row>
    <row r="51" spans="2:2">
      <c r="B51" s="304"/>
    </row>
    <row r="52" spans="2:2">
      <c r="B52" s="304"/>
    </row>
    <row r="53" spans="2:2">
      <c r="B53" s="304"/>
    </row>
    <row r="54" spans="2:2">
      <c r="B54" s="304"/>
    </row>
    <row r="55" spans="2:2">
      <c r="B55" s="304"/>
    </row>
    <row r="56" spans="2:2">
      <c r="B56" s="304"/>
    </row>
    <row r="57" spans="2:2">
      <c r="B57" s="304"/>
    </row>
    <row r="58" spans="2:2">
      <c r="B58" s="304"/>
    </row>
    <row r="59" spans="2:2">
      <c r="B59" s="304"/>
    </row>
    <row r="60" spans="2:2">
      <c r="B60" s="304"/>
    </row>
  </sheetData>
  <sheetProtection algorithmName="SHA-512" hashValue="0J18MRkdcpILYVkKAgPMgbQFI7sKzsPN96B4YJRzHuDAlKGtTpXejVw5fyuEPLLQXLInJyYjaYfvxMWnzLlkAw==" saltValue="DXU7YEdJ3JNf1Uzh+nNX4A==" spinCount="100000" sheet="1" objects="1" scenarios="1"/>
  <mergeCells count="1">
    <mergeCell ref="B1:E1"/>
  </mergeCells>
  <conditionalFormatting sqref="D3">
    <cfRule type="cellIs" dxfId="81" priority="9" operator="equal">
      <formula>"NO CUMPLE CONDICIÓN"</formula>
    </cfRule>
    <cfRule type="cellIs" dxfId="80" priority="10" operator="equal">
      <formula>"No Cumple"</formula>
    </cfRule>
  </conditionalFormatting>
  <conditionalFormatting sqref="D7:D8">
    <cfRule type="cellIs" dxfId="79" priority="7" operator="equal">
      <formula>"NO CUMPLE CONDICIÓN"</formula>
    </cfRule>
    <cfRule type="cellIs" dxfId="78" priority="8" operator="equal">
      <formula>"No Cumple"</formula>
    </cfRule>
  </conditionalFormatting>
  <conditionalFormatting sqref="D29">
    <cfRule type="cellIs" dxfId="77" priority="5" operator="equal">
      <formula>"NO CUMPLE CONDICIÓN"</formula>
    </cfRule>
    <cfRule type="cellIs" dxfId="76" priority="6" operator="equal">
      <formula>"No Cumple"</formula>
    </cfRule>
  </conditionalFormatting>
  <conditionalFormatting sqref="D34">
    <cfRule type="cellIs" dxfId="75" priority="3" operator="equal">
      <formula>"NO CUMPLE CONDICIÓN"</formula>
    </cfRule>
    <cfRule type="cellIs" dxfId="74" priority="4" operator="equal">
      <formula>"No Cumple"</formula>
    </cfRule>
  </conditionalFormatting>
  <conditionalFormatting sqref="D37">
    <cfRule type="cellIs" dxfId="73" priority="1" operator="equal">
      <formula>"NO CUMPLE CONDICIÓN"</formula>
    </cfRule>
    <cfRule type="cellIs" dxfId="72" priority="2" operator="equal">
      <formula>"No Cumple"</formula>
    </cfRule>
  </conditionalFormatting>
  <dataValidations count="1">
    <dataValidation type="list" allowBlank="1" showInputMessage="1" showErrorMessage="1" sqref="D4:D6 D10:D28 D31:D33 D36 D39" xr:uid="{AFED4921-6E56-41BF-8C42-EF04A2D590DE}">
      <formula1>"CUMPLE,NO CUMPLE"</formula1>
    </dataValidation>
  </dataValidations>
  <printOptions horizontalCentered="1"/>
  <pageMargins left="0.31496062992125984" right="0.31496062992125984" top="1.3385826771653544" bottom="0.74803149606299213" header="0.31496062992125984" footer="0.31496062992125984"/>
  <pageSetup scale="78" fitToHeight="0" orientation="landscape" r:id="rId1"/>
  <headerFooter>
    <oddHeader>&amp;L&amp;G&amp;CPROCESO DE INSPECCIÓN, VIGILANCIA Y CONTROL
INSTRUMENTO CENTRO DE ATENCIÓN ESPECIALIZADA - CAE&amp;RIN78.IVC
Versión 1
XX/02/2026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709B7-7BBE-4B1A-9DB0-D93FDE931975}">
  <sheetPr>
    <tabColor theme="5" tint="0.79998168889431442"/>
    <pageSetUpPr fitToPage="1"/>
  </sheetPr>
  <dimension ref="A1:G96"/>
  <sheetViews>
    <sheetView topLeftCell="A30" zoomScaleNormal="100" workbookViewId="0">
      <selection activeCell="C34" sqref="C34"/>
    </sheetView>
  </sheetViews>
  <sheetFormatPr baseColWidth="10" defaultColWidth="11.42578125" defaultRowHeight="15"/>
  <cols>
    <col min="1" max="1" width="7.85546875" customWidth="1"/>
    <col min="2" max="2" width="7.42578125" customWidth="1"/>
    <col min="3" max="3" width="81.140625" customWidth="1"/>
    <col min="4" max="4" width="18.28515625" bestFit="1" customWidth="1"/>
    <col min="5" max="5" width="81.28515625" customWidth="1"/>
    <col min="6" max="6" width="43.85546875" customWidth="1"/>
    <col min="7" max="7" width="0" hidden="1" customWidth="1"/>
  </cols>
  <sheetData>
    <row r="1" spans="1:7" s="284" customFormat="1" ht="15.75" customHeight="1" thickBot="1">
      <c r="B1" s="608" t="s">
        <v>2215</v>
      </c>
      <c r="C1" s="609"/>
      <c r="D1" s="609"/>
      <c r="E1" s="613"/>
      <c r="F1" s="283"/>
    </row>
    <row r="2" spans="1:7" s="284" customFormat="1" ht="74.25" customHeight="1" thickBot="1">
      <c r="B2" s="437" t="s">
        <v>1679</v>
      </c>
      <c r="C2" s="438" t="s">
        <v>1680</v>
      </c>
      <c r="D2" s="439" t="s">
        <v>1681</v>
      </c>
      <c r="E2" s="344" t="s">
        <v>2101</v>
      </c>
      <c r="F2" s="344" t="s">
        <v>1683</v>
      </c>
    </row>
    <row r="3" spans="1:7" s="284" customFormat="1" ht="33" customHeight="1">
      <c r="A3" s="304"/>
      <c r="B3" s="434" t="s">
        <v>2102</v>
      </c>
      <c r="C3" s="435" t="s">
        <v>2103</v>
      </c>
      <c r="D3" s="209" t="str">
        <f>IF(COUNTIF(D4:D6,"NO CUMPLE")&gt;0,"NO CUMPLE CONDICIÓN",IF(COUNTIF(D4:D6,"CUMPLE")=0,"NO APLICA","CUMPLE"))</f>
        <v>NO APLICA</v>
      </c>
      <c r="E3" s="440" t="str">
        <f>CONCATENATE(IF(D4="NO CUMPLE",CONCATENATE(E4," / "),""),IF(D5="NO CUMPLE",CONCATENATE(E5," / "),""),IF(D6="NO CUMPLE",CONCATENATE(E6," / "),""))</f>
        <v/>
      </c>
      <c r="F3" s="436" t="s">
        <v>2113</v>
      </c>
      <c r="G3" s="14">
        <f>IF(D3="CUMPLE",1,IF(D3="NO CUMPLE CONDICIÓN",2,3))</f>
        <v>3</v>
      </c>
    </row>
    <row r="4" spans="1:7" s="284" customFormat="1" ht="24.6" customHeight="1">
      <c r="A4" s="293" t="s">
        <v>2105</v>
      </c>
      <c r="B4" s="345" t="s">
        <v>2106</v>
      </c>
      <c r="C4" s="346" t="s">
        <v>2107</v>
      </c>
      <c r="D4" s="103"/>
      <c r="E4" s="465"/>
      <c r="F4" s="347" t="s">
        <v>2108</v>
      </c>
    </row>
    <row r="5" spans="1:7" s="284" customFormat="1" ht="36" customHeight="1">
      <c r="A5" s="293" t="s">
        <v>2105</v>
      </c>
      <c r="B5" s="345" t="s">
        <v>2109</v>
      </c>
      <c r="C5" s="324" t="s">
        <v>2110</v>
      </c>
      <c r="D5" s="103"/>
      <c r="E5" s="465"/>
      <c r="F5" s="347" t="s">
        <v>2108</v>
      </c>
    </row>
    <row r="6" spans="1:7" s="284" customFormat="1" ht="222.75" customHeight="1">
      <c r="A6" s="293" t="s">
        <v>2105</v>
      </c>
      <c r="B6" s="345" t="s">
        <v>2111</v>
      </c>
      <c r="C6" s="324" t="s">
        <v>2112</v>
      </c>
      <c r="D6" s="103"/>
      <c r="E6" s="465"/>
      <c r="F6" s="348" t="s">
        <v>2113</v>
      </c>
    </row>
    <row r="7" spans="1:7" s="284" customFormat="1" ht="32.1" customHeight="1">
      <c r="A7" s="305"/>
      <c r="B7" s="349" t="s">
        <v>2114</v>
      </c>
      <c r="C7" s="327" t="s">
        <v>2115</v>
      </c>
      <c r="D7" s="209" t="str">
        <f>IF(COUNTIF(D9:D10,"NO CUMPLE")&gt;0,"NO CUMPLE CONDICIÓN",IF(COUNTIF(D9:D10,"CUMPLE")=0,"NO APLICA","CUMPLE"))</f>
        <v>NO APLICA</v>
      </c>
      <c r="E7" s="440" t="str">
        <f>CONCATENATE(IF(D9="NO CUMPLE",CONCATENATE(E9," / "),""),IF(D10="NO CUMPLE",CONCATENATE(E10," / "),""))</f>
        <v/>
      </c>
      <c r="F7" s="350" t="s">
        <v>2116</v>
      </c>
      <c r="G7" s="14">
        <f>IF(D7="CUMPLE",1,IF(D7="NO CUMPLE CONDICIÓN",2,3))</f>
        <v>3</v>
      </c>
    </row>
    <row r="8" spans="1:7" s="284" customFormat="1" ht="35.25" customHeight="1">
      <c r="A8" s="298"/>
      <c r="B8" s="441"/>
      <c r="C8" s="330" t="s">
        <v>2117</v>
      </c>
      <c r="D8" s="433"/>
      <c r="E8" s="432"/>
      <c r="F8" s="351" t="s">
        <v>2118</v>
      </c>
    </row>
    <row r="9" spans="1:7" s="284" customFormat="1" ht="174" customHeight="1">
      <c r="A9" s="293" t="s">
        <v>2105</v>
      </c>
      <c r="B9" s="345" t="s">
        <v>2119</v>
      </c>
      <c r="C9" s="62" t="s">
        <v>2192</v>
      </c>
      <c r="D9" s="103"/>
      <c r="E9" s="465"/>
      <c r="F9" s="352" t="s">
        <v>2147</v>
      </c>
    </row>
    <row r="10" spans="1:7" s="304" customFormat="1" ht="48" customHeight="1">
      <c r="A10" s="293" t="s">
        <v>2105</v>
      </c>
      <c r="B10" s="345" t="s">
        <v>2122</v>
      </c>
      <c r="C10" s="224" t="s">
        <v>2155</v>
      </c>
      <c r="D10" s="103"/>
      <c r="E10" s="465"/>
      <c r="F10" s="353" t="s">
        <v>2156</v>
      </c>
    </row>
    <row r="11" spans="1:7" s="284" customFormat="1" ht="45.95" customHeight="1">
      <c r="A11" s="317"/>
      <c r="B11" s="354" t="s">
        <v>2160</v>
      </c>
      <c r="C11" s="327" t="s">
        <v>2216</v>
      </c>
      <c r="D11" s="209" t="str">
        <f>IF(COUNTIF(D13:D16,"NO CUMPLE")&gt;0,"NO CUMPLE CONDICIÓN",IF(COUNTIF(D13:D16,"CUMPLE")=0,"NO APLICA","CUMPLE"))</f>
        <v>NO APLICA</v>
      </c>
      <c r="E11" s="440" t="str">
        <f>CONCATENATE(IF(D13="NO CUMPLE",CONCATENATE(E13," / "),""),IF(D14="NO CUMPLE",CONCATENATE(E14," / "),""),IF(D15="NO CUMPLE",CONCATENATE(E15," / "),""),IF(D16="NO CUMPLE",CONCATENATE(E16," / "),""))</f>
        <v/>
      </c>
      <c r="F11" s="355" t="s">
        <v>2217</v>
      </c>
      <c r="G11" s="14">
        <f>IF(D11="CUMPLE",1,IF(D11="NO CUMPLE CONDICIÓN",2,3))</f>
        <v>3</v>
      </c>
    </row>
    <row r="12" spans="1:7" ht="41.25" customHeight="1">
      <c r="A12" s="317"/>
      <c r="B12" s="441"/>
      <c r="C12" s="330" t="s">
        <v>2117</v>
      </c>
      <c r="D12" s="433"/>
      <c r="E12" s="432"/>
      <c r="F12" s="356"/>
    </row>
    <row r="13" spans="1:7" ht="80.25" customHeight="1">
      <c r="A13" s="293" t="s">
        <v>2105</v>
      </c>
      <c r="B13" s="345" t="s">
        <v>2164</v>
      </c>
      <c r="C13" s="332" t="s">
        <v>2218</v>
      </c>
      <c r="D13" s="103"/>
      <c r="E13" s="465"/>
      <c r="F13" s="357" t="s">
        <v>2219</v>
      </c>
    </row>
    <row r="14" spans="1:7" ht="63.75" customHeight="1">
      <c r="A14" s="293" t="s">
        <v>2105</v>
      </c>
      <c r="B14" s="345" t="s">
        <v>2167</v>
      </c>
      <c r="C14" s="332" t="s">
        <v>2220</v>
      </c>
      <c r="D14" s="103"/>
      <c r="E14" s="465"/>
      <c r="F14" s="357" t="s">
        <v>2219</v>
      </c>
    </row>
    <row r="15" spans="1:7" ht="110.25" customHeight="1">
      <c r="A15" s="293" t="s">
        <v>2105</v>
      </c>
      <c r="B15" s="345" t="s">
        <v>2170</v>
      </c>
      <c r="C15" s="332" t="s">
        <v>2221</v>
      </c>
      <c r="D15" s="103"/>
      <c r="E15" s="465"/>
      <c r="F15" s="357" t="s">
        <v>2219</v>
      </c>
    </row>
    <row r="16" spans="1:7" ht="153.75" customHeight="1">
      <c r="A16" s="293" t="s">
        <v>2105</v>
      </c>
      <c r="B16" s="345" t="s">
        <v>2222</v>
      </c>
      <c r="C16" s="224" t="s">
        <v>2223</v>
      </c>
      <c r="D16" s="103"/>
      <c r="E16" s="465"/>
      <c r="F16" s="357" t="s">
        <v>2224</v>
      </c>
    </row>
    <row r="17" spans="1:7" ht="48" customHeight="1">
      <c r="A17" s="317"/>
      <c r="B17" s="354" t="s">
        <v>2173</v>
      </c>
      <c r="C17" s="358" t="s">
        <v>2225</v>
      </c>
      <c r="D17" s="209" t="str">
        <f>IF(COUNTIF(D19:D21,"NO CUMPLE")&gt;0,"NO CUMPLE CONDICIÓN",IF(COUNTIF(D19:D21,"CUMPLE")=0,"NO APLICA","CUMPLE"))</f>
        <v>NO APLICA</v>
      </c>
      <c r="E17" s="440" t="str">
        <f>CONCATENATE(IF(D19="NO CUMPLE",CONCATENATE(E19," / "),""),IF(D20="NO CUMPLE",CONCATENATE(E20," / "),""),IF(D21="NO CUMPLE",CONCATENATE(E21," / "),""))</f>
        <v/>
      </c>
      <c r="F17" s="359" t="s">
        <v>2226</v>
      </c>
      <c r="G17" s="14">
        <f>IF(D17="CUMPLE",1,IF(D17="NO CUMPLE CONDICIÓN",2,3))</f>
        <v>3</v>
      </c>
    </row>
    <row r="18" spans="1:7" ht="36.75" customHeight="1">
      <c r="A18" s="317"/>
      <c r="B18" s="441"/>
      <c r="C18" s="330" t="s">
        <v>2117</v>
      </c>
      <c r="D18" s="433"/>
      <c r="E18" s="432"/>
      <c r="F18" s="360"/>
    </row>
    <row r="19" spans="1:7" ht="271.5" customHeight="1">
      <c r="A19" s="293" t="s">
        <v>2105</v>
      </c>
      <c r="B19" s="345" t="s">
        <v>2214</v>
      </c>
      <c r="C19" s="332" t="s">
        <v>2227</v>
      </c>
      <c r="D19" s="103"/>
      <c r="E19" s="465"/>
      <c r="F19" s="357" t="s">
        <v>2228</v>
      </c>
    </row>
    <row r="20" spans="1:7" ht="111.75" customHeight="1">
      <c r="A20" s="293" t="s">
        <v>2105</v>
      </c>
      <c r="B20" s="345" t="s">
        <v>2229</v>
      </c>
      <c r="C20" s="332" t="s">
        <v>2230</v>
      </c>
      <c r="D20" s="103"/>
      <c r="E20" s="465"/>
      <c r="F20" s="357" t="s">
        <v>2231</v>
      </c>
    </row>
    <row r="21" spans="1:7" s="284" customFormat="1" ht="84.75" customHeight="1">
      <c r="A21" s="293" t="s">
        <v>2105</v>
      </c>
      <c r="B21" s="345" t="s">
        <v>2232</v>
      </c>
      <c r="C21" s="224" t="s">
        <v>2193</v>
      </c>
      <c r="D21" s="103"/>
      <c r="E21" s="465"/>
      <c r="F21" s="357" t="s">
        <v>2153</v>
      </c>
    </row>
    <row r="22" spans="1:7" ht="33.75" customHeight="1">
      <c r="A22" s="317"/>
      <c r="B22" s="354" t="s">
        <v>2179</v>
      </c>
      <c r="C22" s="358" t="s">
        <v>2233</v>
      </c>
      <c r="D22" s="209" t="str">
        <f>IF(COUNTIF(D24:D26,"NO CUMPLE")&gt;0,"NO CUMPLE CONDICIÓN",IF(COUNTIF(D24:D26,"CUMPLE")=0,"NO APLICA","CUMPLE"))</f>
        <v>NO APLICA</v>
      </c>
      <c r="E22" s="440" t="str">
        <f>CONCATENATE(IF(D24="NO CUMPLE",CONCATENATE(E24," / "),""),IF(D25="NO CUMPLE",CONCATENATE(E25," / "),""),IF(D26="NO CUMPLE",CONCATENATE(E26," / "),""))</f>
        <v/>
      </c>
      <c r="F22" s="350" t="s">
        <v>2234</v>
      </c>
      <c r="G22" s="14">
        <f>IF(D22="CUMPLE",1,IF(D22="NO CUMPLE CONDICIÓN",2,3))</f>
        <v>3</v>
      </c>
    </row>
    <row r="23" spans="1:7" ht="30">
      <c r="A23" s="317"/>
      <c r="B23" s="441"/>
      <c r="C23" s="330" t="s">
        <v>2117</v>
      </c>
      <c r="D23" s="433"/>
      <c r="E23" s="432"/>
      <c r="F23" s="360"/>
    </row>
    <row r="24" spans="1:7" ht="81.75" customHeight="1">
      <c r="A24" s="293" t="s">
        <v>2105</v>
      </c>
      <c r="B24" s="345" t="s">
        <v>2182</v>
      </c>
      <c r="C24" s="332" t="s">
        <v>2235</v>
      </c>
      <c r="D24" s="103"/>
      <c r="E24" s="465"/>
      <c r="F24" s="357" t="s">
        <v>2236</v>
      </c>
    </row>
    <row r="25" spans="1:7" ht="45">
      <c r="A25" s="293" t="s">
        <v>2105</v>
      </c>
      <c r="B25" s="345" t="s">
        <v>2237</v>
      </c>
      <c r="C25" s="332" t="s">
        <v>2238</v>
      </c>
      <c r="D25" s="103"/>
      <c r="E25" s="465"/>
      <c r="F25" s="357" t="s">
        <v>2239</v>
      </c>
    </row>
    <row r="26" spans="1:7" ht="60">
      <c r="A26" s="293" t="s">
        <v>2105</v>
      </c>
      <c r="B26" s="345" t="s">
        <v>2240</v>
      </c>
      <c r="C26" s="332" t="s">
        <v>2241</v>
      </c>
      <c r="D26" s="103"/>
      <c r="E26" s="465"/>
      <c r="F26" s="357" t="s">
        <v>2239</v>
      </c>
    </row>
    <row r="27" spans="1:7" s="284" customFormat="1" ht="32.1" customHeight="1">
      <c r="A27" s="305"/>
      <c r="B27" s="354" t="s">
        <v>2242</v>
      </c>
      <c r="C27" s="327" t="s">
        <v>2161</v>
      </c>
      <c r="D27" s="209" t="str">
        <f>IF(COUNTIF(D29:D31,"NO CUMPLE")&gt;0,"NO CUMPLE CONDICIÓN",IF(COUNTIF(D29:D31,"CUMPLE")=0,"NO APLICA","CUMPLE"))</f>
        <v>NO APLICA</v>
      </c>
      <c r="E27" s="440" t="str">
        <f>CONCATENATE(IF(D29="NO CUMPLE",CONCATENATE(E29," / "),""),IF(D30="NO CUMPLE",CONCATENATE(E30," / "),""),IF(D31="NO CUMPLE",CONCATENATE(E31," / "),""))</f>
        <v/>
      </c>
      <c r="F27" s="350" t="s">
        <v>2116</v>
      </c>
      <c r="G27" s="14">
        <f>IF(D27="CUMPLE",1,IF(D27="NO CUMPLE CONDICIÓN",2,3))</f>
        <v>3</v>
      </c>
    </row>
    <row r="28" spans="1:7" ht="33.75" customHeight="1">
      <c r="A28" s="298"/>
      <c r="B28" s="441"/>
      <c r="C28" s="338" t="s">
        <v>2163</v>
      </c>
      <c r="D28" s="433"/>
      <c r="E28" s="432"/>
      <c r="F28" s="360"/>
    </row>
    <row r="29" spans="1:7" s="304" customFormat="1" ht="164.25" customHeight="1">
      <c r="A29" s="293" t="s">
        <v>2105</v>
      </c>
      <c r="B29" s="345" t="s">
        <v>2243</v>
      </c>
      <c r="C29" s="224" t="s">
        <v>2244</v>
      </c>
      <c r="D29" s="103"/>
      <c r="E29" s="465"/>
      <c r="F29" s="353" t="s">
        <v>2166</v>
      </c>
    </row>
    <row r="30" spans="1:7" s="304" customFormat="1" ht="87" customHeight="1">
      <c r="A30" s="293" t="s">
        <v>2105</v>
      </c>
      <c r="B30" s="345" t="s">
        <v>2245</v>
      </c>
      <c r="C30" s="224" t="s">
        <v>2212</v>
      </c>
      <c r="D30" s="103"/>
      <c r="E30" s="465"/>
      <c r="F30" s="353" t="s">
        <v>2169</v>
      </c>
    </row>
    <row r="31" spans="1:7" s="304" customFormat="1" ht="184.5" customHeight="1">
      <c r="A31" s="293" t="s">
        <v>2105</v>
      </c>
      <c r="B31" s="345" t="s">
        <v>2246</v>
      </c>
      <c r="C31" s="224" t="s">
        <v>2213</v>
      </c>
      <c r="D31" s="103"/>
      <c r="E31" s="465"/>
      <c r="F31" s="353" t="s">
        <v>2172</v>
      </c>
    </row>
    <row r="32" spans="1:7" ht="46.5" customHeight="1">
      <c r="A32" s="298"/>
      <c r="B32" s="354" t="s">
        <v>2247</v>
      </c>
      <c r="C32" s="336" t="s">
        <v>2174</v>
      </c>
      <c r="D32" s="209" t="str">
        <f>IF(COUNTIF(D34:D34,"NO CUMPLE")&gt;0,"NO CUMPLE CONDICIÓN",IF(COUNTIF(D34:D34,"CUMPLE")=0,"NO APLICA","CUMPLE"))</f>
        <v>NO APLICA</v>
      </c>
      <c r="E32" s="429" t="str">
        <f>CONCATENATE(IF(D34="NO CUMPLE",CONCATENATE(E34," / "),""))</f>
        <v/>
      </c>
      <c r="F32" s="361" t="s">
        <v>2175</v>
      </c>
      <c r="G32" s="14">
        <f>IF(D32="CUMPLE",1,IF(D32="NO CUMPLE CONDICIÓN",2,3))</f>
        <v>3</v>
      </c>
    </row>
    <row r="33" spans="1:7" ht="36.75" customHeight="1">
      <c r="A33" s="298"/>
      <c r="B33" s="441"/>
      <c r="C33" s="338" t="s">
        <v>2163</v>
      </c>
      <c r="D33" s="433"/>
      <c r="E33" s="432"/>
      <c r="F33" s="363"/>
    </row>
    <row r="34" spans="1:7" ht="63.75" customHeight="1">
      <c r="A34" s="293" t="s">
        <v>2105</v>
      </c>
      <c r="B34" s="362" t="s">
        <v>2248</v>
      </c>
      <c r="C34" s="224" t="s">
        <v>2177</v>
      </c>
      <c r="D34" s="103"/>
      <c r="E34" s="465"/>
      <c r="F34" s="364" t="s">
        <v>2178</v>
      </c>
    </row>
    <row r="35" spans="1:7" ht="31.5" customHeight="1">
      <c r="A35" s="298"/>
      <c r="B35" s="354" t="s">
        <v>2249</v>
      </c>
      <c r="C35" s="336" t="s">
        <v>2180</v>
      </c>
      <c r="D35" s="209" t="str">
        <f>IF(COUNTIF(D37:D37,"NO CUMPLE")&gt;0,"NO CUMPLE CONDICIÓN",IF(COUNTIF(D37:D37,"CUMPLE")=0,"NO APLICA","CUMPLE"))</f>
        <v>NO APLICA</v>
      </c>
      <c r="E35" s="429" t="str">
        <f>CONCATENATE(IF(D37="NO CUMPLE",CONCATENATE(E37," / "),""))</f>
        <v/>
      </c>
      <c r="F35" s="365" t="s">
        <v>2181</v>
      </c>
      <c r="G35" s="14">
        <f>IF(D35="CUMPLE",1,IF(D35="NO CUMPLE CONDICIÓN",2,3))</f>
        <v>3</v>
      </c>
    </row>
    <row r="36" spans="1:7" ht="33" customHeight="1">
      <c r="A36" s="298"/>
      <c r="B36" s="441"/>
      <c r="C36" s="338" t="s">
        <v>2163</v>
      </c>
      <c r="D36" s="433"/>
      <c r="E36" s="432"/>
      <c r="F36" s="363"/>
    </row>
    <row r="37" spans="1:7" ht="49.5" customHeight="1" thickBot="1">
      <c r="A37" s="293" t="s">
        <v>2105</v>
      </c>
      <c r="B37" s="366" t="s">
        <v>2250</v>
      </c>
      <c r="C37" s="342" t="s">
        <v>2183</v>
      </c>
      <c r="D37" s="210"/>
      <c r="E37" s="466"/>
      <c r="F37" s="364" t="s">
        <v>2184</v>
      </c>
    </row>
    <row r="38" spans="1:7">
      <c r="A38" s="317"/>
      <c r="B38" s="304"/>
      <c r="F38" s="367"/>
    </row>
    <row r="39" spans="1:7">
      <c r="A39" s="317"/>
      <c r="B39" s="304"/>
      <c r="F39" s="367"/>
    </row>
    <row r="40" spans="1:7" hidden="1">
      <c r="A40" s="317"/>
      <c r="B40" s="304"/>
      <c r="C40" s="82" t="s">
        <v>1906</v>
      </c>
      <c r="D40" s="14">
        <f>COUNTIF(G3:G37,1)</f>
        <v>0</v>
      </c>
      <c r="F40" s="367"/>
    </row>
    <row r="41" spans="1:7" hidden="1">
      <c r="A41" s="317"/>
      <c r="B41" s="304"/>
      <c r="C41" s="82" t="s">
        <v>1907</v>
      </c>
      <c r="D41" s="14">
        <f>COUNTIF(G3:G37,2)</f>
        <v>0</v>
      </c>
      <c r="F41" s="367"/>
    </row>
    <row r="42" spans="1:7" hidden="1">
      <c r="A42" s="317"/>
      <c r="B42" s="304"/>
      <c r="C42" s="82" t="s">
        <v>1908</v>
      </c>
      <c r="D42" s="14">
        <f>COUNTIF(G3:G37,3)</f>
        <v>8</v>
      </c>
      <c r="F42" s="367"/>
    </row>
    <row r="43" spans="1:7">
      <c r="A43" s="317"/>
      <c r="B43" s="304"/>
      <c r="F43" s="367"/>
    </row>
    <row r="44" spans="1:7">
      <c r="A44" s="317"/>
      <c r="B44" s="304"/>
      <c r="F44" s="367"/>
    </row>
    <row r="45" spans="1:7">
      <c r="A45" s="317"/>
      <c r="B45" s="304"/>
      <c r="F45" s="367"/>
    </row>
    <row r="46" spans="1:7">
      <c r="A46" s="317"/>
      <c r="B46" s="304"/>
      <c r="F46" s="367"/>
    </row>
    <row r="47" spans="1:7">
      <c r="A47" s="317"/>
      <c r="B47" s="304"/>
      <c r="F47" s="367"/>
    </row>
    <row r="48" spans="1:7">
      <c r="A48" s="317"/>
      <c r="B48" s="304"/>
      <c r="F48" s="367"/>
    </row>
    <row r="49" spans="1:6">
      <c r="A49" s="304"/>
      <c r="B49" s="304"/>
      <c r="F49" s="367"/>
    </row>
    <row r="50" spans="1:6">
      <c r="A50" s="304"/>
      <c r="B50" s="304"/>
      <c r="F50" s="367"/>
    </row>
    <row r="51" spans="1:6">
      <c r="A51" s="304"/>
      <c r="B51" s="304"/>
      <c r="F51" s="367"/>
    </row>
    <row r="52" spans="1:6">
      <c r="A52" s="304"/>
      <c r="B52" s="304"/>
      <c r="F52" s="367"/>
    </row>
    <row r="53" spans="1:6">
      <c r="A53" s="304"/>
      <c r="B53" s="304"/>
      <c r="F53" s="367"/>
    </row>
    <row r="54" spans="1:6">
      <c r="A54" s="304"/>
      <c r="B54" s="304"/>
      <c r="F54" s="367"/>
    </row>
    <row r="55" spans="1:6">
      <c r="A55" s="304"/>
      <c r="B55" s="304"/>
      <c r="F55" s="367"/>
    </row>
    <row r="56" spans="1:6">
      <c r="A56" s="304"/>
      <c r="B56" s="304"/>
      <c r="F56" s="367"/>
    </row>
    <row r="57" spans="1:6">
      <c r="A57" s="304"/>
      <c r="B57" s="304"/>
      <c r="F57" s="367"/>
    </row>
    <row r="58" spans="1:6">
      <c r="A58" s="304"/>
      <c r="B58" s="304"/>
      <c r="F58" s="367"/>
    </row>
    <row r="59" spans="1:6">
      <c r="F59" s="367"/>
    </row>
    <row r="60" spans="1:6">
      <c r="F60" s="367"/>
    </row>
    <row r="61" spans="1:6">
      <c r="F61" s="367"/>
    </row>
    <row r="62" spans="1:6">
      <c r="F62" s="367"/>
    </row>
    <row r="63" spans="1:6">
      <c r="F63" s="367"/>
    </row>
    <row r="64" spans="1:6">
      <c r="F64" s="367"/>
    </row>
    <row r="65" spans="6:6">
      <c r="F65" s="367"/>
    </row>
    <row r="66" spans="6:6">
      <c r="F66" s="367"/>
    </row>
    <row r="67" spans="6:6">
      <c r="F67" s="367"/>
    </row>
    <row r="68" spans="6:6">
      <c r="F68" s="367"/>
    </row>
    <row r="69" spans="6:6">
      <c r="F69" s="367"/>
    </row>
    <row r="70" spans="6:6">
      <c r="F70" s="367"/>
    </row>
    <row r="71" spans="6:6">
      <c r="F71" s="367"/>
    </row>
    <row r="72" spans="6:6">
      <c r="F72" s="367"/>
    </row>
    <row r="73" spans="6:6">
      <c r="F73" s="367"/>
    </row>
    <row r="74" spans="6:6">
      <c r="F74" s="367"/>
    </row>
    <row r="75" spans="6:6">
      <c r="F75" s="367"/>
    </row>
    <row r="76" spans="6:6">
      <c r="F76" s="367"/>
    </row>
    <row r="77" spans="6:6">
      <c r="F77" s="367"/>
    </row>
    <row r="78" spans="6:6">
      <c r="F78" s="367"/>
    </row>
    <row r="79" spans="6:6">
      <c r="F79" s="367"/>
    </row>
    <row r="80" spans="6:6">
      <c r="F80" s="367"/>
    </row>
    <row r="81" spans="6:6">
      <c r="F81" s="367"/>
    </row>
    <row r="82" spans="6:6">
      <c r="F82" s="367"/>
    </row>
    <row r="83" spans="6:6">
      <c r="F83" s="367"/>
    </row>
    <row r="84" spans="6:6">
      <c r="F84" s="367"/>
    </row>
    <row r="85" spans="6:6">
      <c r="F85" s="367"/>
    </row>
    <row r="86" spans="6:6">
      <c r="F86" s="367"/>
    </row>
    <row r="87" spans="6:6">
      <c r="F87" s="367"/>
    </row>
    <row r="88" spans="6:6">
      <c r="F88" s="367"/>
    </row>
    <row r="89" spans="6:6">
      <c r="F89" s="367"/>
    </row>
    <row r="90" spans="6:6">
      <c r="F90" s="367"/>
    </row>
    <row r="91" spans="6:6">
      <c r="F91" s="367"/>
    </row>
    <row r="92" spans="6:6">
      <c r="F92" s="367"/>
    </row>
    <row r="93" spans="6:6">
      <c r="F93" s="367"/>
    </row>
    <row r="94" spans="6:6">
      <c r="F94" s="367"/>
    </row>
    <row r="95" spans="6:6">
      <c r="F95" s="367"/>
    </row>
    <row r="96" spans="6:6">
      <c r="F96" s="367"/>
    </row>
  </sheetData>
  <sheetProtection algorithmName="SHA-512" hashValue="UjllPFYzw+DFXd2CZb4XmO3OydSbL7+/ut9MzHIbaiAxjlKsfqyIwanWaHn1TisNqANm2MpUMA1Ip+nRPRm4Kg==" saltValue="aZp2EZ8Vv5tSpWWhXrf8pg==" spinCount="100000" sheet="1" objects="1" scenarios="1"/>
  <mergeCells count="1">
    <mergeCell ref="B1:E1"/>
  </mergeCells>
  <conditionalFormatting sqref="D3">
    <cfRule type="cellIs" dxfId="71" priority="15" operator="equal">
      <formula>"NO CUMPLE CONDICIÓN"</formula>
    </cfRule>
    <cfRule type="cellIs" dxfId="70" priority="16" operator="equal">
      <formula>"No Cumple"</formula>
    </cfRule>
  </conditionalFormatting>
  <conditionalFormatting sqref="D7">
    <cfRule type="cellIs" dxfId="69" priority="13" operator="equal">
      <formula>"NO CUMPLE CONDICIÓN"</formula>
    </cfRule>
    <cfRule type="cellIs" dxfId="68" priority="14" operator="equal">
      <formula>"No Cumple"</formula>
    </cfRule>
  </conditionalFormatting>
  <conditionalFormatting sqref="D11">
    <cfRule type="cellIs" dxfId="67" priority="11" operator="equal">
      <formula>"NO CUMPLE CONDICIÓN"</formula>
    </cfRule>
    <cfRule type="cellIs" dxfId="66" priority="12" operator="equal">
      <formula>"No Cumple"</formula>
    </cfRule>
  </conditionalFormatting>
  <conditionalFormatting sqref="D17">
    <cfRule type="cellIs" dxfId="65" priority="9" operator="equal">
      <formula>"NO CUMPLE CONDICIÓN"</formula>
    </cfRule>
    <cfRule type="cellIs" dxfId="64" priority="10" operator="equal">
      <formula>"No Cumple"</formula>
    </cfRule>
  </conditionalFormatting>
  <conditionalFormatting sqref="D22">
    <cfRule type="cellIs" dxfId="63" priority="7" operator="equal">
      <formula>"NO CUMPLE CONDICIÓN"</formula>
    </cfRule>
    <cfRule type="cellIs" dxfId="62" priority="8" operator="equal">
      <formula>"No Cumple"</formula>
    </cfRule>
  </conditionalFormatting>
  <conditionalFormatting sqref="D27">
    <cfRule type="cellIs" dxfId="61" priority="5" operator="equal">
      <formula>"NO CUMPLE CONDICIÓN"</formula>
    </cfRule>
    <cfRule type="cellIs" dxfId="60" priority="6" operator="equal">
      <formula>"No Cumple"</formula>
    </cfRule>
  </conditionalFormatting>
  <conditionalFormatting sqref="D32">
    <cfRule type="cellIs" dxfId="59" priority="3" operator="equal">
      <formula>"NO CUMPLE CONDICIÓN"</formula>
    </cfRule>
    <cfRule type="cellIs" dxfId="58" priority="4" operator="equal">
      <formula>"No Cumple"</formula>
    </cfRule>
  </conditionalFormatting>
  <conditionalFormatting sqref="D35">
    <cfRule type="cellIs" dxfId="57" priority="1" operator="equal">
      <formula>"NO CUMPLE CONDICIÓN"</formula>
    </cfRule>
    <cfRule type="cellIs" dxfId="56" priority="2" operator="equal">
      <formula>"No Cumple"</formula>
    </cfRule>
  </conditionalFormatting>
  <dataValidations count="1">
    <dataValidation type="list" allowBlank="1" showInputMessage="1" showErrorMessage="1" sqref="D4:D6 D9:D10 D13:D16 D19:D21 D24:D26 D29:D31 D34 D37" xr:uid="{AA4EE957-53F2-4AB3-A640-210A10E23F75}">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CENTRO DE ATENCIÓN ESPECIALIZADA - CAE&amp;RIN78.IVC
Versión 1
XX/02/2026
Clasificación de la Información
CLASIFICADAA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20</vt:i4>
      </vt:variant>
    </vt:vector>
  </HeadingPairs>
  <TitlesOfParts>
    <vt:vector size="44" baseType="lpstr">
      <vt:lpstr>LISTAS</vt:lpstr>
      <vt:lpstr>PORTADA</vt:lpstr>
      <vt:lpstr>INSTRUCTIVO</vt:lpstr>
      <vt:lpstr>1. Información General</vt:lpstr>
      <vt:lpstr>2. Ambientes Adecuados y Seg</vt:lpstr>
      <vt:lpstr>3. Alimentacion y Nutrición</vt:lpstr>
      <vt:lpstr>4. Mod. Atención CAE convcional</vt:lpstr>
      <vt:lpstr>4.A. Mod. Atención CAE Abierto</vt:lpstr>
      <vt:lpstr>4.B. Estrategia CAE Pre-egreso</vt:lpstr>
      <vt:lpstr>5. Situaciones especiales</vt:lpstr>
      <vt:lpstr>6. Código Ético</vt:lpstr>
      <vt:lpstr>7. Talento Humano</vt:lpstr>
      <vt:lpstr>8. Financiero</vt:lpstr>
      <vt:lpstr>9. Dotación</vt:lpstr>
      <vt:lpstr>Tabla 1. Amb Adec y Seg - Áreas</vt:lpstr>
      <vt:lpstr>Tabla 2. Talento Humano</vt:lpstr>
      <vt:lpstr>Tabla 3. Evid. No_Cumplimiento</vt:lpstr>
      <vt:lpstr>Tabla 4. Registro Talento Human</vt:lpstr>
      <vt:lpstr>TEMP</vt:lpstr>
      <vt:lpstr>Condiciones NO cumplimiento</vt:lpstr>
      <vt:lpstr>Acta_Cierre</vt:lpstr>
      <vt:lpstr>Oculto </vt:lpstr>
      <vt:lpstr>Oculto</vt:lpstr>
      <vt:lpstr>Plan de Mejoramiento</vt:lpstr>
      <vt:lpstr>'2. Ambientes Adecuados y Seg'!Área_de_impresión</vt:lpstr>
      <vt:lpstr>'3. Alimentacion y Nutrición'!Área_de_impresión</vt:lpstr>
      <vt:lpstr>'4. Mod. Atención CAE convcional'!Área_de_impresión</vt:lpstr>
      <vt:lpstr>'4.A. Mod. Atención CAE Abierto'!Área_de_impresión</vt:lpstr>
      <vt:lpstr>'4.B. Estrategia CAE Pre-egreso'!Área_de_impresión</vt:lpstr>
      <vt:lpstr>'5. Situaciones especiales'!Área_de_impresión</vt:lpstr>
      <vt:lpstr>'6. Código Ético'!Área_de_impresión</vt:lpstr>
      <vt:lpstr>'7. Talento Humano'!Área_de_impresión</vt:lpstr>
      <vt:lpstr>'8. Financiero'!Área_de_impresión</vt:lpstr>
      <vt:lpstr>'9. Dotación'!Área_de_impresión</vt:lpstr>
      <vt:lpstr>Acta_Cierre!Área_de_impresión</vt:lpstr>
      <vt:lpstr>'Condiciones NO cumplimiento'!Área_de_impresión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dcterms:created xsi:type="dcterms:W3CDTF">2025-06-13T16:00:54Z</dcterms:created>
  <dcterms:modified xsi:type="dcterms:W3CDTF">2026-03-09T22:28:59Z</dcterms:modified>
  <cp:category/>
  <cp:contentStatus/>
</cp:coreProperties>
</file>