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74B23DE6-34D1-764D-8BE8-721238E02D8D}" xr6:coauthVersionLast="47" xr6:coauthVersionMax="47" xr10:uidLastSave="{402AA8BF-FA80-4C4D-BE9E-F5A16701E44D}"/>
  <bookViews>
    <workbookView xWindow="-120" yWindow="-120" windowWidth="29040" windowHeight="15720" activeTab="1" xr2:uid="{7F1F00FF-7153-4354-B46B-DDD8F8BBB2EF}"/>
  </bookViews>
  <sheets>
    <sheet name="LISTAS" sheetId="48" state="hidden" r:id="rId1"/>
    <sheet name="PORTADA" sheetId="19" r:id="rId2"/>
    <sheet name="INSTRUCTIVO " sheetId="33" r:id="rId3"/>
    <sheet name="1. Información General" sheetId="13" r:id="rId4"/>
    <sheet name="2.Ambientes Adecuados y Seguros" sheetId="34" r:id="rId5"/>
    <sheet name="3. Alimentacion y Nutrición" sheetId="37" r:id="rId6"/>
    <sheet name="4. Mod. Atención Ce RAJ" sheetId="39" r:id="rId7"/>
    <sheet name="5. Situaciones especiales" sheetId="42" r:id="rId8"/>
    <sheet name="6. Código Ético" sheetId="20" r:id="rId9"/>
    <sheet name="7. Talento Humano" sheetId="25" r:id="rId10"/>
    <sheet name="8. Financiero" sheetId="43" r:id="rId11"/>
    <sheet name="9. Dotación" sheetId="35" r:id="rId12"/>
    <sheet name="Tabla 1. Áreas" sheetId="36" r:id="rId13"/>
    <sheet name="Tabla 2. Talento Humano" sheetId="28" r:id="rId14"/>
    <sheet name="Tabla 3. Evid. No_Cumplimiento" sheetId="3" r:id="rId15"/>
    <sheet name="Tabla 4. Registro Talento Human" sheetId="27" r:id="rId16"/>
    <sheet name="TEMP" sheetId="49" state="hidden" r:id="rId17"/>
    <sheet name="Condiciones NO cumplimiento" sheetId="45" r:id="rId18"/>
    <sheet name="Acta_Cierre" sheetId="46" r:id="rId19"/>
    <sheet name="Oculto " sheetId="47" state="hidden" r:id="rId20"/>
  </sheets>
  <externalReferences>
    <externalReference r:id="rId21"/>
    <externalReference r:id="rId22"/>
    <externalReference r:id="rId23"/>
  </externalReferences>
  <definedNames>
    <definedName name="_xlnm._FilterDatabase" localSheetId="4" hidden="1">'2.Ambientes Adecuados y Seguros'!$A$2:$G$93</definedName>
    <definedName name="_xlnm._FilterDatabase" localSheetId="5" hidden="1">'3. Alimentacion y Nutrición'!$A$2:$G$2</definedName>
    <definedName name="_xlnm._FilterDatabase" localSheetId="9" hidden="1">'7. Talento Humano'!$A$2:$J$2</definedName>
    <definedName name="_xlnm._FilterDatabase" localSheetId="10" hidden="1">'8. Financiero'!$A$2:$F$2</definedName>
    <definedName name="_xlnm._FilterDatabase" localSheetId="11" hidden="1">'9. Dotación'!$A$2:$G$8</definedName>
    <definedName name="_xlnm._FilterDatabase" localSheetId="17" hidden="1">'Condiciones NO cumplimiento'!$A$2:$G$2</definedName>
    <definedName name="_xlnm.Print_Area" localSheetId="4">'2.Ambientes Adecuados y Seguros'!$B$1:$E$93</definedName>
    <definedName name="_xlnm.Print_Area" localSheetId="5">'3. Alimentacion y Nutrición'!$B$1:$E$67</definedName>
    <definedName name="_xlnm.Print_Area" localSheetId="7">'5. Situaciones especiales'!$B$1:$E$123</definedName>
    <definedName name="_xlnm.Print_Area" localSheetId="9">'7. Talento Humano'!$B$1:$E$19</definedName>
    <definedName name="_xlnm.Print_Area" localSheetId="10">'8. Financiero'!$B$1:$E$14</definedName>
    <definedName name="_xlnm.Print_Area" localSheetId="11">'9. Dotación'!$B$1:$E$8</definedName>
    <definedName name="_xlnm.Print_Area" localSheetId="18">Acta_Cierre!$A$1:$F$48</definedName>
    <definedName name="_xlnm.Print_Area" localSheetId="17">'Condiciones NO cumplimiento'!$A$2:$G$40</definedName>
    <definedName name="_xlnm.Print_Area" localSheetId="1">PORTADA!$A$1:$E$41</definedName>
    <definedName name="_xlnm.Print_Area" localSheetId="12">'Tabla 1. Áreas'!$A$1:$H$77</definedName>
    <definedName name="_xlnm.Print_Area" localSheetId="13">'Tabla 2. Talento Humano'!$A$1:$B$18</definedName>
    <definedName name="_xlnm.Print_Area" localSheetId="16">TEMP!#REF!</definedName>
    <definedName name="Auditoría" localSheetId="2">#REF!</definedName>
    <definedName name="Auditoría">[1]!Acciones[Auditoría]</definedName>
    <definedName name="b" localSheetId="10">'[1]Verificables Comp. Legal'!$D$40</definedName>
    <definedName name="b" localSheetId="2">#REF!</definedName>
    <definedName name="b" localSheetId="19">'[1]Verificables Comp. Legal'!$D$40</definedName>
    <definedName name="b" localSheetId="12">'[1]Verificables Comp. Legal'!$D$40</definedName>
    <definedName name="b">'[1]Verificables Comp. Legal'!$D$40</definedName>
    <definedName name="ca" localSheetId="10">'[1]Verificables Comp. Legal'!$K$19</definedName>
    <definedName name="ca" localSheetId="2">#REF!</definedName>
    <definedName name="ca" localSheetId="19">'[1]Verificables Comp. Legal'!$K$19</definedName>
    <definedName name="ca" localSheetId="12">'[1]Verificables Comp. Legal'!$K$19</definedName>
    <definedName name="ca">'[1]Verificables Comp. Legal'!$K$19</definedName>
    <definedName name="camp" localSheetId="10">'[1]Verificables Comp. Legal'!$U$16</definedName>
    <definedName name="camp" localSheetId="2">#REF!</definedName>
    <definedName name="camp" localSheetId="19">'[1]Verificables Comp. Legal'!$U$16</definedName>
    <definedName name="camp" localSheetId="12">'[1]Verificables Comp. Legal'!$U$16</definedName>
    <definedName name="camp">'[1]Verificables Comp. Legal'!$U$16</definedName>
    <definedName name="cap" localSheetId="10">'[1]Verificables Comp. Legal'!$O$29</definedName>
    <definedName name="cap" localSheetId="2">#REF!</definedName>
    <definedName name="cap" localSheetId="19">'[1]Verificables Comp. Legal'!$O$29</definedName>
    <definedName name="cap" localSheetId="12">'[1]Verificables Comp. Legal'!$O$29</definedName>
    <definedName name="cap">'[1]Verificables Comp. Legal'!$O$29</definedName>
    <definedName name="car" localSheetId="10">'[1]Verificables Comp. Legal'!$K$16</definedName>
    <definedName name="car" localSheetId="2">#REF!</definedName>
    <definedName name="car" localSheetId="19">'[1]Verificables Comp. Legal'!$K$16</definedName>
    <definedName name="car" localSheetId="12">'[1]Verificables Comp. Legal'!$K$16</definedName>
    <definedName name="car">'[1]Verificables Comp. Legal'!$K$16</definedName>
    <definedName name="carg" localSheetId="10">'[1]Verificables Comp. Legal'!$K$17</definedName>
    <definedName name="carg" localSheetId="2">#REF!</definedName>
    <definedName name="carg" localSheetId="19">'[1]Verificables Comp. Legal'!$K$17</definedName>
    <definedName name="carg" localSheetId="12">'[1]Verificables Comp. Legal'!$K$17</definedName>
    <definedName name="carg">'[1]Verificables Comp. Legal'!$K$17</definedName>
    <definedName name="cargo" localSheetId="10">'[1]Verificables Comp. Legal'!$K$18</definedName>
    <definedName name="cargo" localSheetId="2">#REF!</definedName>
    <definedName name="cargo" localSheetId="19">'[1]Verificables Comp. Legal'!$K$18</definedName>
    <definedName name="cargo" localSheetId="12">'[1]Verificables Comp. Legal'!$K$18</definedName>
    <definedName name="cargo">'[1]Verificables Comp. Legal'!$K$18</definedName>
    <definedName name="cargoo" localSheetId="10">'[1]Verificables Comp. Legal'!$J$38</definedName>
    <definedName name="cargoo" localSheetId="2">#REF!</definedName>
    <definedName name="cargoo" localSheetId="19">'[1]Verificables Comp. Legal'!$J$38</definedName>
    <definedName name="cargoo" localSheetId="12">'[1]Verificables Comp. Legal'!$J$38</definedName>
    <definedName name="cargoo">'[1]Verificables Comp. Legal'!$J$38</definedName>
    <definedName name="cargooo" localSheetId="10">'[1]Verificables Comp. Legal'!$J$37</definedName>
    <definedName name="cargooo" localSheetId="2">#REF!</definedName>
    <definedName name="cargooo" localSheetId="19">'[1]Verificables Comp. Legal'!$J$37</definedName>
    <definedName name="cargooo" localSheetId="12">'[1]Verificables Comp. Legal'!$J$37</definedName>
    <definedName name="cargooo">'[1]Verificables Comp. Legal'!$J$37</definedName>
    <definedName name="carrr" localSheetId="10">'[1]Verificables Comp. Legal'!$J$39</definedName>
    <definedName name="carrr" localSheetId="2">#REF!</definedName>
    <definedName name="carrr" localSheetId="19">'[1]Verificables Comp. Legal'!$J$39</definedName>
    <definedName name="carrr" localSheetId="12">'[1]Verificables Comp. Legal'!$J$39</definedName>
    <definedName name="carrr">'[1]Verificables Comp. Legal'!$J$39</definedName>
    <definedName name="carrrr" localSheetId="10">'[1]Verificables Comp. Legal'!$J$40</definedName>
    <definedName name="carrrr" localSheetId="2">#REF!</definedName>
    <definedName name="carrrr" localSheetId="19">'[1]Verificables Comp. Legal'!$J$40</definedName>
    <definedName name="carrrr" localSheetId="12">'[1]Verificables Comp. Legal'!$J$40</definedName>
    <definedName name="carrrr">'[1]Verificables Comp. Legal'!$J$40</definedName>
    <definedName name="codpo" localSheetId="10">'[1]Verificables Comp. Legal'!$B$34</definedName>
    <definedName name="codpo" localSheetId="2">#REF!</definedName>
    <definedName name="codpo" localSheetId="19">'[1]Verificables Comp. Legal'!$B$34</definedName>
    <definedName name="codpo" localSheetId="12">'[1]Verificables Comp. Legal'!$B$34</definedName>
    <definedName name="codpo">'[1]Verificables Comp. Legal'!$B$34</definedName>
    <definedName name="com" localSheetId="10">'[1]Verificables Comp. Legal'!$U$17</definedName>
    <definedName name="com" localSheetId="2">#REF!</definedName>
    <definedName name="com" localSheetId="19">'[1]Verificables Comp. Legal'!$U$17</definedName>
    <definedName name="com" localSheetId="12">'[1]Verificables Comp. Legal'!$U$17</definedName>
    <definedName name="com">'[1]Verificables Comp. Legal'!$U$17</definedName>
    <definedName name="com´p" localSheetId="10">'[1]Verificables Comp. Legal'!$U$18</definedName>
    <definedName name="com´p" localSheetId="2">#REF!</definedName>
    <definedName name="com´p" localSheetId="19">'[1]Verificables Comp. Legal'!$U$18</definedName>
    <definedName name="com´p" localSheetId="12">'[1]Verificables Comp. Legal'!$U$18</definedName>
    <definedName name="com´p">'[1]Verificables Comp. Legal'!$U$18</definedName>
    <definedName name="compel" localSheetId="10">'[1]Verificables Comp. Legal'!$Q$38</definedName>
    <definedName name="compel" localSheetId="2">#REF!</definedName>
    <definedName name="compel" localSheetId="19">'[1]Verificables Comp. Legal'!$Q$38</definedName>
    <definedName name="compel" localSheetId="12">'[1]Verificables Comp. Legal'!$Q$38</definedName>
    <definedName name="compel">'[1]Verificables Comp. Legal'!$Q$38</definedName>
    <definedName name="compen" localSheetId="10">'[1]Verificables Comp. Legal'!$Q$37</definedName>
    <definedName name="compen" localSheetId="2">#REF!</definedName>
    <definedName name="compen" localSheetId="19">'[1]Verificables Comp. Legal'!$Q$37</definedName>
    <definedName name="compen" localSheetId="12">'[1]Verificables Comp. Legal'!$Q$37</definedName>
    <definedName name="compen">'[1]Verificables Comp. Legal'!$Q$37</definedName>
    <definedName name="compo" localSheetId="10">'[1]Verificables Comp. Legal'!$U$19</definedName>
    <definedName name="compo" localSheetId="2">#REF!</definedName>
    <definedName name="compo" localSheetId="19">'[1]Verificables Comp. Legal'!$U$19</definedName>
    <definedName name="compo" localSheetId="12">'[1]Verificables Comp. Legal'!$U$19</definedName>
    <definedName name="compo">'[1]Verificables Comp. Legal'!$U$19</definedName>
    <definedName name="comppa" localSheetId="10">'[1]Verificables Comp. Legal'!$Q$39</definedName>
    <definedName name="comppa" localSheetId="2">#REF!</definedName>
    <definedName name="comppa" localSheetId="19">'[1]Verificables Comp. Legal'!$Q$39</definedName>
    <definedName name="comppa" localSheetId="12">'[1]Verificables Comp. Legal'!$Q$39</definedName>
    <definedName name="comppa">'[1]Verificables Comp. Legal'!$Q$39</definedName>
    <definedName name="comppar" localSheetId="10">'[1]Verificables Comp. Legal'!$Q$40</definedName>
    <definedName name="comppar" localSheetId="2">#REF!</definedName>
    <definedName name="comppar" localSheetId="19">'[1]Verificables Comp. Legal'!$Q$40</definedName>
    <definedName name="comppar" localSheetId="12">'[1]Verificables Comp. Legal'!$Q$40</definedName>
    <definedName name="comppar">'[1]Verificables Comp. Legal'!$Q$40</definedName>
    <definedName name="correo" localSheetId="10">'[1]Verificables Comp. Legal'!$U$23</definedName>
    <definedName name="correo" localSheetId="2">#REF!</definedName>
    <definedName name="correo" localSheetId="19">'[1]Verificables Comp. Legal'!$U$23</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10">'[1]Verificables Comp. Legal'!$Q$29</definedName>
    <definedName name="cupo" localSheetId="2">#REF!</definedName>
    <definedName name="cupo" localSheetId="19">'[1]Verificables Comp. Legal'!$Q$29</definedName>
    <definedName name="cupo" localSheetId="12">'[1]Verificables Comp. Legal'!$Q$29</definedName>
    <definedName name="cupo">'[1]Verificables Comp. Legal'!$Q$29</definedName>
    <definedName name="cz" localSheetId="10">'[1]Verificables Comp. Legal'!$O$22</definedName>
    <definedName name="cz" localSheetId="2">#REF!</definedName>
    <definedName name="cz" localSheetId="19">'[1]Verificables Comp. Legal'!$O$22</definedName>
    <definedName name="cz" localSheetId="12">'[1]Verificables Comp. Legal'!$O$22</definedName>
    <definedName name="cz">'[1]Verificables Comp. Legal'!$O$22</definedName>
    <definedName name="desp" localSheetId="10">'[1]Verificables Comp. Legal'!$M$30</definedName>
    <definedName name="desp" localSheetId="2">#REF!</definedName>
    <definedName name="desp" localSheetId="19">'[1]Verificables Comp. Legal'!$M$30</definedName>
    <definedName name="desp" localSheetId="12">'[1]Verificables Comp. Legal'!$M$30</definedName>
    <definedName name="desp">'[1]Verificables Comp. Legal'!$M$30</definedName>
    <definedName name="dir" localSheetId="10">'[1]Verificables Comp. Legal'!$D$25</definedName>
    <definedName name="dir" localSheetId="2">#REF!</definedName>
    <definedName name="dir" localSheetId="19">'[1]Verificables Comp. Legal'!$D$25</definedName>
    <definedName name="dir" localSheetId="12">'[1]Verificables Comp. Legal'!$D$25</definedName>
    <definedName name="dir">'[1]Verificables Comp. Legal'!$D$25</definedName>
    <definedName name="dirse" localSheetId="10">'[1]Verificables Comp. Legal'!$D$32</definedName>
    <definedName name="dirse" localSheetId="2">#REF!</definedName>
    <definedName name="dirse" localSheetId="19">'[1]Verificables Comp. Legal'!$D$32</definedName>
    <definedName name="dirse" localSheetId="12">'[1]Verificables Comp. Legal'!$D$32</definedName>
    <definedName name="dirse">'[1]Verificables Comp. Legal'!$D$32</definedName>
    <definedName name="dr" localSheetId="10">'[1]Verificables Comp. Legal'!$K$28</definedName>
    <definedName name="dr" localSheetId="2">#REF!</definedName>
    <definedName name="dr" localSheetId="19">'[1]Verificables Comp. Legal'!$K$28</definedName>
    <definedName name="dr" localSheetId="12">'[1]Verificables Comp. Legal'!$K$28</definedName>
    <definedName name="dr">'[1]Verificables Comp. Legal'!$K$28</definedName>
    <definedName name="email" localSheetId="10">'[1]Verificables Comp. Legal'!$S$28</definedName>
    <definedName name="email" localSheetId="2">#REF!</definedName>
    <definedName name="email" localSheetId="19">'[1]Verificables Comp. Legal'!$S$28</definedName>
    <definedName name="email" localSheetId="12">'[1]Verificables Comp. Legal'!$S$28</definedName>
    <definedName name="email">'[1]Verificables Comp. Legal'!$S$28</definedName>
    <definedName name="fal" localSheetId="10">'[1]Verificables Comp. Legal'!$C$30</definedName>
    <definedName name="fal" localSheetId="2">#REF!</definedName>
    <definedName name="fal" localSheetId="19">'[1]Verificables Comp. Legal'!$C$30</definedName>
    <definedName name="fal" localSheetId="12">'[1]Verificables Comp. Legal'!$C$30</definedName>
    <definedName name="fal">'[1]Verificables Comp. Legal'!$C$30</definedName>
    <definedName name="fecha" localSheetId="10">'[1]Verificables Comp. Legal'!$D$11</definedName>
    <definedName name="fecha" localSheetId="2">#REF!</definedName>
    <definedName name="fecha" localSheetId="19">'[1]Verificables Comp. Legal'!$D$11</definedName>
    <definedName name="fecha" localSheetId="12">'[1]Verificables Comp. Legal'!$D$11</definedName>
    <definedName name="fecha">'[1]Verificables Comp. Legal'!$D$11</definedName>
    <definedName name="fechaa" localSheetId="10">'[1]Verificables Comp. Legal'!$D$13</definedName>
    <definedName name="fechaa" localSheetId="2">#REF!</definedName>
    <definedName name="fechaa" localSheetId="19">'[1]Verificables Comp. Legal'!$D$13</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0">'[1]Verificables Comp. Legal'!$M$26</definedName>
    <definedName name="lf" localSheetId="2">#REF!</definedName>
    <definedName name="lf" localSheetId="19">'[1]Verificables Comp. Legal'!$M$26</definedName>
    <definedName name="lf" localSheetId="12">'[1]Verificables Comp. Legal'!$M$26</definedName>
    <definedName name="lf">'[1]Verificables Comp. Legal'!$M$26</definedName>
    <definedName name="m" localSheetId="10">'[1]Verificables Comp. Legal'!$D$39</definedName>
    <definedName name="m" localSheetId="2">#REF!</definedName>
    <definedName name="m" localSheetId="19">'[1]Verificables Comp. Legal'!$D$39</definedName>
    <definedName name="m" localSheetId="12">'[1]Verificables Comp. Legal'!$D$39</definedName>
    <definedName name="m">'[1]Verificables Comp. Legal'!$D$39</definedName>
    <definedName name="mun" localSheetId="10">'[1]Verificables Comp. Legal'!$O$23</definedName>
    <definedName name="mun" localSheetId="2">#REF!</definedName>
    <definedName name="mun" localSheetId="19">'[1]Verificables Comp. Legal'!$O$23</definedName>
    <definedName name="mun" localSheetId="12">'[1]Verificables Comp. Legal'!$O$23</definedName>
    <definedName name="mun">'[1]Verificables Comp. Legal'!$O$23</definedName>
    <definedName name="muni" localSheetId="10">'[1]Verificables Comp. Legal'!$O$28</definedName>
    <definedName name="muni" localSheetId="2">#REF!</definedName>
    <definedName name="muni" localSheetId="19">'[1]Verificables Comp. Legal'!$O$28</definedName>
    <definedName name="muni" localSheetId="12">'[1]Verificables Comp. Legal'!$O$28</definedName>
    <definedName name="muni">'[1]Verificables Comp. Legal'!$O$28</definedName>
    <definedName name="n" localSheetId="10">'[1]Verificables Comp. Legal'!$D$37</definedName>
    <definedName name="n" localSheetId="2">#REF!</definedName>
    <definedName name="n" localSheetId="19">'[1]Verificables Comp. Legal'!$D$37</definedName>
    <definedName name="n" localSheetId="12">'[1]Verificables Comp. Legal'!$D$37</definedName>
    <definedName name="n">'[1]Verificables Comp. Legal'!$D$37</definedName>
    <definedName name="nit" localSheetId="10">'[1]Verificables Comp. Legal'!$J$23</definedName>
    <definedName name="nit" localSheetId="2">#REF!</definedName>
    <definedName name="nit" localSheetId="19">'[1]Verificables Comp. Legal'!$J$23</definedName>
    <definedName name="nit" localSheetId="12">'[1]Verificables Comp. Legal'!$J$23</definedName>
    <definedName name="nit">'[1]Verificables Comp. Legal'!$J$23</definedName>
    <definedName name="no" localSheetId="10">'[1]Verificables Comp. Legal'!$F$31</definedName>
    <definedName name="no" localSheetId="2">#REF!</definedName>
    <definedName name="no" localSheetId="19">'[1]Verificables Comp. Legal'!$F$31</definedName>
    <definedName name="no" localSheetId="12">'[1]Verificables Comp. Legal'!$F$31</definedName>
    <definedName name="no">'[1]Verificables Comp. Legal'!$F$31</definedName>
    <definedName name="noaplica" localSheetId="12">#REF!</definedName>
    <definedName name="noaplica">#REF!</definedName>
    <definedName name="nomb" localSheetId="10">'[1]Verificables Comp. Legal'!$D$23</definedName>
    <definedName name="nomb" localSheetId="2">#REF!</definedName>
    <definedName name="nomb" localSheetId="19">'[1]Verificables Comp. Legal'!$D$23</definedName>
    <definedName name="nomb" localSheetId="12">'[1]Verificables Comp. Legal'!$D$23</definedName>
    <definedName name="nomb">'[1]Verificables Comp. Legal'!$D$23</definedName>
    <definedName name="nombrep" localSheetId="10">'[1]Verificables Comp. Legal'!$D$24</definedName>
    <definedName name="nombrep" localSheetId="2">#REF!</definedName>
    <definedName name="nombrep" localSheetId="19">'[1]Verificables Comp. Legal'!$D$24</definedName>
    <definedName name="nombrep" localSheetId="12">'[1]Verificables Comp. Legal'!$D$24</definedName>
    <definedName name="nombrep">'[1]Verificables Comp. Legal'!$D$24</definedName>
    <definedName name="nomrep" localSheetId="10">'[1]Verificables Comp. Legal'!$D$29</definedName>
    <definedName name="nomrep" localSheetId="2">#REF!</definedName>
    <definedName name="nomrep" localSheetId="19">'[1]Verificables Comp. Legal'!$D$29</definedName>
    <definedName name="nomrep" localSheetId="12">'[1]Verificables Comp. Legal'!$D$29</definedName>
    <definedName name="nomrep">'[1]Verificables Comp. Legal'!$D$29</definedName>
    <definedName name="nomun" localSheetId="10">'[1]Verificables Comp. Legal'!$D$28</definedName>
    <definedName name="nomun" localSheetId="2">#REF!</definedName>
    <definedName name="nomun" localSheetId="19">'[1]Verificables Comp. Legal'!$D$28</definedName>
    <definedName name="nomun" localSheetId="12">'[1]Verificables Comp. Legal'!$D$28</definedName>
    <definedName name="nomun">'[1]Verificables Comp. Legal'!$D$28</definedName>
    <definedName name="numbe" localSheetId="10">'[1]Verificables Comp. Legal'!$S$29</definedName>
    <definedName name="numbe" localSheetId="2">#REF!</definedName>
    <definedName name="numbe" localSheetId="19">'[1]Verificables Comp. Legal'!$S$29</definedName>
    <definedName name="numbe" localSheetId="12">'[1]Verificables Comp. Legal'!$S$29</definedName>
    <definedName name="numbe">'[1]Verificables Comp. Legal'!$S$29</definedName>
    <definedName name="numbea" localSheetId="10">'[1]Verificables Comp. Legal'!$W$29</definedName>
    <definedName name="numbea" localSheetId="2">#REF!</definedName>
    <definedName name="numbea" localSheetId="19">'[1]Verificables Comp. Legal'!$W$29</definedName>
    <definedName name="numbea" localSheetId="12">'[1]Verificables Comp. Legal'!$W$29</definedName>
    <definedName name="numbea">'[1]Verificables Comp. Legal'!$W$29</definedName>
    <definedName name="numero" localSheetId="10">'[1]Verificables Comp. Legal'!$D$12</definedName>
    <definedName name="numero" localSheetId="2">#REF!</definedName>
    <definedName name="numero" localSheetId="19">'[1]Verificables Comp. Legal'!$D$12</definedName>
    <definedName name="numero" localSheetId="12">'[1]Verificables Comp. Legal'!$D$12</definedName>
    <definedName name="numero">'[1]Verificables Comp. Legal'!$D$12</definedName>
    <definedName name="numid" localSheetId="10">'[1]Verificables Comp. Legal'!$O$24</definedName>
    <definedName name="numid" localSheetId="2">#REF!</definedName>
    <definedName name="numid" localSheetId="19">'[1]Verificables Comp. Legal'!$O$24</definedName>
    <definedName name="numid" localSheetId="12">'[1]Verificables Comp. Legal'!$O$24</definedName>
    <definedName name="numid">'[1]Verificables Comp. Legal'!$O$24</definedName>
    <definedName name="o" localSheetId="10">'[1]Verificables Comp. Legal'!$D$38</definedName>
    <definedName name="o" localSheetId="2">#REF!</definedName>
    <definedName name="o" localSheetId="19">'[1]Verificables Comp. Legal'!$D$38</definedName>
    <definedName name="o" localSheetId="12">'[1]Verificables Comp. Legal'!$D$38</definedName>
    <definedName name="o">'[1]Verificables Comp. Legal'!$D$38</definedName>
    <definedName name="obj" localSheetId="10">'[1]Verificables Comp. Legal'!$D$14</definedName>
    <definedName name="obj" localSheetId="2">#REF!</definedName>
    <definedName name="obj" localSheetId="19">'[1]Verificables Comp. Legal'!$D$14</definedName>
    <definedName name="obj" localSheetId="12">'[1]Verificables Comp. Legal'!$D$14</definedName>
    <definedName name="obj">'[1]Verificables Comp. Legal'!$D$14</definedName>
    <definedName name="piyc" localSheetId="10">'[1]Verificables Comp. Legal'!$I$35</definedName>
    <definedName name="piyc" localSheetId="2">#REF!</definedName>
    <definedName name="piyc" localSheetId="19">'[1]Verificables Comp. Legal'!$I$35</definedName>
    <definedName name="piyc" localSheetId="12">'[1]Verificables Comp. Legal'!$I$35</definedName>
    <definedName name="piyc">'[1]Verificables Comp. Legal'!$I$35</definedName>
    <definedName name="pj" localSheetId="10">'[1]Verificables Comp. Legal'!$D$26</definedName>
    <definedName name="pj" localSheetId="2">#REF!</definedName>
    <definedName name="pj" localSheetId="19">'[1]Verificables Comp. Legal'!$D$26</definedName>
    <definedName name="pj" localSheetId="12">'[1]Verificables Comp. Legal'!$D$26</definedName>
    <definedName name="pj">'[1]Verificables Comp. Legal'!$D$26</definedName>
    <definedName name="porfe" localSheetId="10">'[1]Verificables Comp. Legal'!$D$19</definedName>
    <definedName name="porfe" localSheetId="2">#REF!</definedName>
    <definedName name="porfe" localSheetId="19">'[1]Verificables Comp. Legal'!$D$19</definedName>
    <definedName name="porfe" localSheetId="12">'[1]Verificables Comp. Legal'!$D$19</definedName>
    <definedName name="porfe">'[1]Verificables Comp. Legal'!$D$19</definedName>
    <definedName name="pro" localSheetId="10">'[1]Verificables Comp. Legal'!$D$17</definedName>
    <definedName name="pro" localSheetId="2">#REF!</definedName>
    <definedName name="pro" localSheetId="19">'[1]Verificables Comp. Legal'!$D$17</definedName>
    <definedName name="pro" localSheetId="12">'[1]Verificables Comp. Legal'!$D$17</definedName>
    <definedName name="pro">'[1]Verificables Comp. Legal'!$D$17</definedName>
    <definedName name="prof" localSheetId="10">'[1]Verificables Comp. Legal'!$D$18</definedName>
    <definedName name="prof" localSheetId="2">#REF!</definedName>
    <definedName name="prof" localSheetId="19">'[1]Verificables Comp. Legal'!$D$18</definedName>
    <definedName name="prof" localSheetId="12">'[1]Verificables Comp. Legal'!$D$18</definedName>
    <definedName name="prof">'[1]Verificables Comp. Legal'!$D$18</definedName>
    <definedName name="reg" localSheetId="10">'[1]Verificables Comp. Legal'!$D$22</definedName>
    <definedName name="reg" localSheetId="2">#REF!</definedName>
    <definedName name="reg" localSheetId="19">'[1]Verificables Comp. Legal'!$D$22</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10">'[1]Verificables Comp. Legal'!$D$16</definedName>
    <definedName name="respli" localSheetId="2">#REF!</definedName>
    <definedName name="respli" localSheetId="19">'[1]Verificables Comp. Legal'!$D$16</definedName>
    <definedName name="respli" localSheetId="12">'[1]Verificables Comp. Legal'!$D$16</definedName>
    <definedName name="respli">'[1]Verificables Comp. Legal'!$D$16</definedName>
    <definedName name="si" localSheetId="10">'[1]Verificables Comp. Legal'!$D$31</definedName>
    <definedName name="si" localSheetId="2">#REF!</definedName>
    <definedName name="si" localSheetId="19">'[1]Verificables Comp. Legal'!$D$31</definedName>
    <definedName name="si" localSheetId="12">'[1]Verificables Comp. Legal'!$D$31</definedName>
    <definedName name="si">'[1]Verificables Comp. Legal'!$D$31</definedName>
    <definedName name="te" localSheetId="10">'[1]Verificables Comp. Legal'!$K$29</definedName>
    <definedName name="te" localSheetId="2">#REF!</definedName>
    <definedName name="te" localSheetId="19">'[1]Verificables Comp. Legal'!$K$29</definedName>
    <definedName name="te" localSheetId="12">'[1]Verificables Comp. Legal'!$K$29</definedName>
    <definedName name="te">'[1]Verificables Comp. Legal'!$K$29</definedName>
    <definedName name="tel" localSheetId="10">'[1]Verificables Comp. Legal'!$W$24</definedName>
    <definedName name="tel" localSheetId="2">#REF!</definedName>
    <definedName name="tel" localSheetId="19">'[1]Verificables Comp. Legal'!$W$24</definedName>
    <definedName name="tel" localSheetId="12">'[1]Verificables Comp. Legal'!$W$24</definedName>
    <definedName name="tel">'[1]Verificables Comp. Legal'!$W$24</definedName>
    <definedName name="telad" localSheetId="10">'[1]Verificables Comp. Legal'!$O$25</definedName>
    <definedName name="telad" localSheetId="2">#REF!</definedName>
    <definedName name="telad" localSheetId="19">'[1]Verificables Comp. Legal'!$O$25</definedName>
    <definedName name="telad" localSheetId="12">'[1]Verificables Comp. Legal'!$O$25</definedName>
    <definedName name="telad">'[1]Verificables Comp. Legal'!$O$25</definedName>
    <definedName name="telun" localSheetId="10">'[1]Verificables Comp. Legal'!$W$28</definedName>
    <definedName name="telun" localSheetId="2">#REF!</definedName>
    <definedName name="telun" localSheetId="19">'[1]Verificables Comp. Legal'!$W$28</definedName>
    <definedName name="telun" localSheetId="12">'[1]Verificables Comp. Legal'!$W$28</definedName>
    <definedName name="telun">'[1]Verificables Comp. Legal'!$W$28</definedName>
    <definedName name="tipo" localSheetId="10">'[1]Lista Información'!$J$5:$K$5</definedName>
    <definedName name="tipo" localSheetId="2">#REF!</definedName>
    <definedName name="tipo" localSheetId="19">'[1]Lista Información'!$J$5:$K$5</definedName>
    <definedName name="tipo" localSheetId="12">'[1]Lista Información'!$J$5:$K$5</definedName>
    <definedName name="tipo">'[1]Lista Información'!$J$5:$K$5</definedName>
    <definedName name="tipoa" localSheetId="10">'[1]Verificables Comp. Legal'!$D$10</definedName>
    <definedName name="tipoa" localSheetId="2">#REF!</definedName>
    <definedName name="tipoa" localSheetId="19">'[1]Verificables Comp. Legal'!$D$10</definedName>
    <definedName name="tipoa" localSheetId="12">'[1]Verificables Comp. Legal'!$D$10</definedName>
    <definedName name="tipoa">'[1]Verificables Comp. Legal'!$D$10</definedName>
    <definedName name="tipoa2" localSheetId="10">'[1]Verificables Comp. Legal'!$P$10</definedName>
    <definedName name="tipoa2" localSheetId="2">#REF!</definedName>
    <definedName name="tipoa2" localSheetId="19">'[1]Verificables Comp. Legal'!$P$10</definedName>
    <definedName name="tipoa2" localSheetId="12">'[1]Verificables Comp. Legal'!$P$10</definedName>
    <definedName name="tipoa2">'[1]Verificables Comp. Legal'!$P$10</definedName>
    <definedName name="_xlnm.Print_Titles" localSheetId="17">'Condiciones NO cumplimiento'!$1:$2</definedName>
    <definedName name="verificacion" localSheetId="10">'[1]Verificables Comp. Legal'!$V$12</definedName>
    <definedName name="verificacion" localSheetId="2">#REF!</definedName>
    <definedName name="verificacion" localSheetId="19">'[1]Verificables Comp. Legal'!$V$12</definedName>
    <definedName name="verificacion" localSheetId="12">'[1]Verificables Comp. Legal'!$V$12</definedName>
    <definedName name="verificacion">'[1]Verificables Comp. Legal'!$V$12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K4" i="47" l="1"/>
  <c r="PJ4" i="47"/>
  <c r="PH4" i="47"/>
  <c r="PG4" i="47"/>
  <c r="PF4" i="47"/>
  <c r="PE4" i="47"/>
  <c r="PC4" i="47"/>
  <c r="PB4" i="47"/>
  <c r="OZ4" i="47"/>
  <c r="OY4" i="47"/>
  <c r="OW4" i="47"/>
  <c r="OV4" i="47"/>
  <c r="OU4" i="47"/>
  <c r="OT4" i="47"/>
  <c r="OS4" i="47"/>
  <c r="OR4" i="47"/>
  <c r="OP4" i="47"/>
  <c r="OO4" i="47"/>
  <c r="ON4" i="47"/>
  <c r="OM4" i="47"/>
  <c r="OK4" i="47"/>
  <c r="OJ4" i="47"/>
  <c r="OI4" i="47"/>
  <c r="OG4" i="47"/>
  <c r="OF4" i="47"/>
  <c r="OD4" i="47"/>
  <c r="OC4" i="47"/>
  <c r="OB4" i="47"/>
  <c r="OA4" i="47"/>
  <c r="NY4" i="47"/>
  <c r="NX4" i="47"/>
  <c r="NW4" i="47"/>
  <c r="NU4" i="47"/>
  <c r="NS4" i="47"/>
  <c r="NR4" i="47"/>
  <c r="NQ4" i="47"/>
  <c r="NP4" i="47"/>
  <c r="NO4" i="47"/>
  <c r="NN4" i="47"/>
  <c r="NM4" i="47"/>
  <c r="NL4" i="47"/>
  <c r="NK4" i="47"/>
  <c r="NJ4" i="47"/>
  <c r="NI4" i="47"/>
  <c r="NH4" i="47"/>
  <c r="NG4" i="47"/>
  <c r="NF4" i="47"/>
  <c r="NE4" i="47"/>
  <c r="ND4" i="47"/>
  <c r="NC4" i="47"/>
  <c r="NB4" i="47"/>
  <c r="NA4" i="47"/>
  <c r="MZ4" i="47"/>
  <c r="MY4" i="47"/>
  <c r="MX4" i="47"/>
  <c r="MW4" i="47"/>
  <c r="MV4" i="47"/>
  <c r="MU4" i="47"/>
  <c r="MT4" i="47"/>
  <c r="MP4" i="47"/>
  <c r="MO4" i="47"/>
  <c r="MN4" i="47"/>
  <c r="MM4" i="47"/>
  <c r="MK4" i="47"/>
  <c r="MJ4" i="47"/>
  <c r="MI4" i="47"/>
  <c r="MH4" i="47"/>
  <c r="MG4" i="47"/>
  <c r="MF4" i="47"/>
  <c r="ME4" i="47"/>
  <c r="MD4" i="47"/>
  <c r="MC4" i="47"/>
  <c r="MB4" i="47"/>
  <c r="MA4" i="47"/>
  <c r="LZ4" i="47"/>
  <c r="LY4" i="47"/>
  <c r="LX4" i="47"/>
  <c r="LW4" i="47"/>
  <c r="LV4" i="47"/>
  <c r="LU4" i="47"/>
  <c r="LT4" i="47"/>
  <c r="LS4" i="47"/>
  <c r="LP4" i="47"/>
  <c r="LO4" i="47"/>
  <c r="LN4" i="47"/>
  <c r="LM4" i="47"/>
  <c r="LL4" i="47"/>
  <c r="LK4" i="47"/>
  <c r="LJ4" i="47"/>
  <c r="LI4" i="47"/>
  <c r="LH4" i="47"/>
  <c r="LG4" i="47"/>
  <c r="LF4" i="47"/>
  <c r="LE4" i="47"/>
  <c r="LD4" i="47"/>
  <c r="LC4" i="47"/>
  <c r="LB4" i="47"/>
  <c r="KY4" i="47"/>
  <c r="KX4" i="47"/>
  <c r="KW4" i="47"/>
  <c r="KV4" i="47"/>
  <c r="KU4" i="47"/>
  <c r="KT4" i="47"/>
  <c r="KS4" i="47"/>
  <c r="KR4" i="47"/>
  <c r="KQ4" i="47"/>
  <c r="KP4" i="47"/>
  <c r="KO4" i="47"/>
  <c r="KN4" i="47"/>
  <c r="KM4" i="47"/>
  <c r="KL4" i="47"/>
  <c r="KK4" i="47"/>
  <c r="KJ4" i="47"/>
  <c r="KI4" i="47"/>
  <c r="KH4" i="47"/>
  <c r="KG4" i="47"/>
  <c r="KD4" i="47"/>
  <c r="KC4" i="47"/>
  <c r="KB4" i="47"/>
  <c r="KA4" i="47"/>
  <c r="JZ4" i="47"/>
  <c r="JY4" i="47"/>
  <c r="JX4" i="47"/>
  <c r="JW4" i="47"/>
  <c r="JV4" i="47"/>
  <c r="JU4" i="47"/>
  <c r="JT4" i="47"/>
  <c r="JR4" i="47"/>
  <c r="JQ4" i="47"/>
  <c r="JP4" i="47"/>
  <c r="JO4" i="47"/>
  <c r="JN4" i="47"/>
  <c r="JM4" i="47"/>
  <c r="JL4" i="47"/>
  <c r="JK4" i="47"/>
  <c r="JJ4" i="47"/>
  <c r="JI4" i="47"/>
  <c r="JH4" i="47"/>
  <c r="JF4" i="47"/>
  <c r="JE4" i="47"/>
  <c r="JD4" i="47"/>
  <c r="JC4" i="47"/>
  <c r="JB4" i="47"/>
  <c r="IZ4" i="47"/>
  <c r="IY4" i="47"/>
  <c r="IX4" i="47"/>
  <c r="IW4" i="47"/>
  <c r="IV4" i="47"/>
  <c r="IT4" i="47"/>
  <c r="IS4" i="47"/>
  <c r="IR4" i="47"/>
  <c r="IQ4" i="47"/>
  <c r="IP4" i="47"/>
  <c r="IO4" i="47"/>
  <c r="IM4" i="47"/>
  <c r="IL4" i="47"/>
  <c r="IK4" i="47"/>
  <c r="IJ4" i="47"/>
  <c r="II4" i="47"/>
  <c r="IH4" i="47"/>
  <c r="IG4" i="47"/>
  <c r="IF4" i="47"/>
  <c r="ID4" i="47"/>
  <c r="IC4" i="47"/>
  <c r="IB4" i="47"/>
  <c r="IA4" i="47"/>
  <c r="HY4" i="47"/>
  <c r="HX4" i="47"/>
  <c r="HW4" i="47"/>
  <c r="HV4" i="47"/>
  <c r="HU4" i="47"/>
  <c r="HT4" i="47"/>
  <c r="HR4" i="47"/>
  <c r="HQ4" i="47"/>
  <c r="HP4" i="47"/>
  <c r="HO4" i="47"/>
  <c r="HN4" i="47"/>
  <c r="HM4" i="47"/>
  <c r="HK4" i="47"/>
  <c r="HI4" i="47"/>
  <c r="HH4" i="47"/>
  <c r="HF4" i="47"/>
  <c r="HE4" i="47"/>
  <c r="HD4" i="47"/>
  <c r="HC4" i="47"/>
  <c r="HB4" i="47"/>
  <c r="HA4" i="47"/>
  <c r="GY4" i="47"/>
  <c r="GX4" i="47"/>
  <c r="GW4" i="47"/>
  <c r="GV4" i="47"/>
  <c r="GU4" i="47"/>
  <c r="GT4" i="47"/>
  <c r="GS4" i="47"/>
  <c r="GR4" i="47"/>
  <c r="GP4" i="47"/>
  <c r="GO4" i="47"/>
  <c r="GN4" i="47"/>
  <c r="GM4" i="47"/>
  <c r="GL4" i="47"/>
  <c r="GJ4" i="47"/>
  <c r="GH4" i="47"/>
  <c r="GG4" i="47"/>
  <c r="GF4" i="47"/>
  <c r="GD4" i="47"/>
  <c r="GC4" i="47"/>
  <c r="GB4" i="47"/>
  <c r="GA4" i="47"/>
  <c r="FY4" i="47"/>
  <c r="FX4" i="47"/>
  <c r="FW4" i="47"/>
  <c r="FU4" i="47"/>
  <c r="FT4" i="47"/>
  <c r="FS4" i="47"/>
  <c r="FR4" i="47"/>
  <c r="FQ4" i="47"/>
  <c r="FP4" i="47"/>
  <c r="FN4" i="47"/>
  <c r="FM4" i="47"/>
  <c r="FL4" i="47"/>
  <c r="FK4" i="47"/>
  <c r="FJ4" i="47"/>
  <c r="FI4" i="47"/>
  <c r="FH4" i="47"/>
  <c r="FG4" i="47"/>
  <c r="FE4" i="47"/>
  <c r="FD4" i="47"/>
  <c r="FC4" i="47"/>
  <c r="FB4" i="47"/>
  <c r="EZ4" i="47"/>
  <c r="EY4" i="47"/>
  <c r="EX4" i="47"/>
  <c r="EW4" i="47"/>
  <c r="EV4" i="47"/>
  <c r="EU4" i="47"/>
  <c r="ET4" i="47"/>
  <c r="ES4" i="47"/>
  <c r="ER4" i="47"/>
  <c r="EQ4" i="47"/>
  <c r="EP4" i="47"/>
  <c r="EO4" i="47"/>
  <c r="EN4" i="47"/>
  <c r="EM4" i="47"/>
  <c r="EL4" i="47"/>
  <c r="EK4" i="47"/>
  <c r="EJ4" i="47"/>
  <c r="EI4" i="47"/>
  <c r="EH4" i="47"/>
  <c r="EG4" i="47"/>
  <c r="EF4" i="47"/>
  <c r="EE4" i="47"/>
  <c r="ED4" i="47"/>
  <c r="EC4" i="47"/>
  <c r="EB4" i="47"/>
  <c r="EA4" i="47"/>
  <c r="DZ4" i="47"/>
  <c r="DY4" i="47"/>
  <c r="DX4" i="47"/>
  <c r="DW4" i="47"/>
  <c r="DV4" i="47"/>
  <c r="DU4" i="47"/>
  <c r="DT4" i="47"/>
  <c r="DS4" i="47"/>
  <c r="DR4" i="47"/>
  <c r="DQ4" i="47"/>
  <c r="DP4" i="47"/>
  <c r="DO4" i="47"/>
  <c r="DJ4" i="47"/>
  <c r="DI4" i="47"/>
  <c r="DH4" i="47"/>
  <c r="DG4" i="47"/>
  <c r="DF4" i="47"/>
  <c r="DE4" i="47"/>
  <c r="DD4" i="47"/>
  <c r="DC4" i="47"/>
  <c r="DB4" i="47"/>
  <c r="DA4" i="47"/>
  <c r="CZ4" i="47"/>
  <c r="CY4" i="47"/>
  <c r="CX4" i="47"/>
  <c r="CW4" i="47"/>
  <c r="CV4" i="47"/>
  <c r="CU4" i="47"/>
  <c r="CT4" i="47"/>
  <c r="CS4" i="47"/>
  <c r="CR4" i="47"/>
  <c r="CQ4" i="47"/>
  <c r="CP4" i="47"/>
  <c r="CO4" i="47"/>
  <c r="CN4" i="47"/>
  <c r="CM4" i="47"/>
  <c r="CL4" i="47"/>
  <c r="CH4" i="47"/>
  <c r="CG4" i="47"/>
  <c r="CF4" i="47"/>
  <c r="CE4" i="47"/>
  <c r="CD4" i="47"/>
  <c r="CC4" i="47"/>
  <c r="CA4" i="47"/>
  <c r="BY4" i="47"/>
  <c r="BW4" i="47"/>
  <c r="BU4" i="47"/>
  <c r="BT4" i="47"/>
  <c r="H55" i="49"/>
  <c r="H56" i="49"/>
  <c r="H54" i="49"/>
  <c r="H52" i="49"/>
  <c r="H50" i="49"/>
  <c r="H49" i="49"/>
  <c r="H48" i="49"/>
  <c r="H47" i="49"/>
  <c r="H45" i="49"/>
  <c r="H44" i="49"/>
  <c r="H42" i="49"/>
  <c r="H41" i="49"/>
  <c r="H40" i="49"/>
  <c r="H39" i="49"/>
  <c r="H38" i="49"/>
  <c r="H37" i="49"/>
  <c r="H36" i="49"/>
  <c r="H35" i="49"/>
  <c r="H34" i="49"/>
  <c r="H33" i="49"/>
  <c r="H32" i="49"/>
  <c r="H31" i="49"/>
  <c r="H30" i="49"/>
  <c r="H27" i="49"/>
  <c r="H26" i="49"/>
  <c r="H25" i="49"/>
  <c r="H24" i="49"/>
  <c r="H23" i="49"/>
  <c r="H22" i="49"/>
  <c r="H21" i="49"/>
  <c r="H20" i="49"/>
  <c r="H19" i="49"/>
  <c r="H18" i="49"/>
  <c r="H17" i="49"/>
  <c r="H15" i="49"/>
  <c r="H14" i="49"/>
  <c r="H13" i="49"/>
  <c r="H12" i="49"/>
  <c r="H11" i="49"/>
  <c r="H10" i="49"/>
  <c r="H9" i="49"/>
  <c r="H8" i="49"/>
  <c r="H7" i="49"/>
  <c r="H6" i="49"/>
  <c r="H5" i="49"/>
  <c r="H4" i="49"/>
  <c r="B12" i="28"/>
  <c r="B11" i="28"/>
  <c r="B10" i="28"/>
  <c r="B9" i="28"/>
  <c r="B14" i="28"/>
  <c r="B13" i="28"/>
  <c r="B8" i="28"/>
  <c r="B6" i="28"/>
  <c r="B5" i="28"/>
  <c r="B4" i="28"/>
  <c r="B3" i="28"/>
  <c r="E9" i="35"/>
  <c r="D9" i="35"/>
  <c r="PD4" i="47" s="1"/>
  <c r="E14" i="35"/>
  <c r="D14" i="35"/>
  <c r="PI4" i="47" s="1"/>
  <c r="E6" i="35"/>
  <c r="D6" i="35"/>
  <c r="PA4" i="47" s="1"/>
  <c r="E3" i="35"/>
  <c r="D3" i="35"/>
  <c r="OX4" i="47" s="1"/>
  <c r="E8" i="43"/>
  <c r="D8" i="43"/>
  <c r="E3" i="43"/>
  <c r="D3" i="43"/>
  <c r="OL4" i="47" s="1"/>
  <c r="E17" i="25"/>
  <c r="D17" i="25"/>
  <c r="OH4" i="47" s="1"/>
  <c r="E14" i="25"/>
  <c r="D14" i="25"/>
  <c r="OE4" i="47" s="1"/>
  <c r="E9" i="25"/>
  <c r="D9" i="25"/>
  <c r="NZ4" i="47" s="1"/>
  <c r="E5" i="25"/>
  <c r="D5" i="25"/>
  <c r="NV4" i="47" s="1"/>
  <c r="E3" i="25"/>
  <c r="D3" i="25"/>
  <c r="NT4" i="47" s="1"/>
  <c r="E5" i="20"/>
  <c r="D5" i="20"/>
  <c r="MS4" i="47" s="1"/>
  <c r="E4" i="20"/>
  <c r="D4" i="20"/>
  <c r="MR4" i="47" s="1"/>
  <c r="E3" i="20"/>
  <c r="D3" i="20"/>
  <c r="MQ4" i="47" s="1"/>
  <c r="D3" i="42"/>
  <c r="HZ4" i="47" s="1"/>
  <c r="E119" i="42"/>
  <c r="D119" i="42"/>
  <c r="ML4" i="47" s="1"/>
  <c r="E99" i="42"/>
  <c r="D99" i="42"/>
  <c r="LR4" i="47" s="1"/>
  <c r="E98" i="42"/>
  <c r="D98" i="42"/>
  <c r="LQ4" i="47" s="1"/>
  <c r="E82" i="42"/>
  <c r="D82" i="42"/>
  <c r="LA4" i="47" s="1"/>
  <c r="E81" i="42"/>
  <c r="D81" i="42"/>
  <c r="KZ4" i="47" s="1"/>
  <c r="E61" i="42"/>
  <c r="D61" i="42"/>
  <c r="KF4" i="47" s="1"/>
  <c r="E60" i="42"/>
  <c r="D60" i="42"/>
  <c r="KE4" i="47" s="1"/>
  <c r="E48" i="42"/>
  <c r="D48" i="42"/>
  <c r="JS4" i="47" s="1"/>
  <c r="E36" i="42"/>
  <c r="D36" i="42"/>
  <c r="JG4" i="47" s="1"/>
  <c r="E30" i="42"/>
  <c r="D30" i="42"/>
  <c r="JA4" i="47" s="1"/>
  <c r="E24" i="42"/>
  <c r="D24" i="42"/>
  <c r="IU4" i="47" s="1"/>
  <c r="E17" i="42"/>
  <c r="D17" i="42"/>
  <c r="IN4" i="47" s="1"/>
  <c r="E8" i="42"/>
  <c r="D8" i="42"/>
  <c r="IE4" i="47" s="1"/>
  <c r="E3" i="42"/>
  <c r="E3" i="39"/>
  <c r="D3" i="39"/>
  <c r="C28" i="49" s="1" a="1"/>
  <c r="D28" i="37"/>
  <c r="GE4" i="47" s="1"/>
  <c r="E28" i="37"/>
  <c r="D32" i="37"/>
  <c r="GI4" i="47" s="1"/>
  <c r="E32" i="37"/>
  <c r="D34" i="37"/>
  <c r="GK4" i="47" s="1"/>
  <c r="E34" i="37"/>
  <c r="D40" i="37"/>
  <c r="GQ4" i="47" s="1"/>
  <c r="E40" i="37"/>
  <c r="D49" i="37"/>
  <c r="GZ4" i="47" s="1"/>
  <c r="E49" i="37"/>
  <c r="D56" i="37"/>
  <c r="HG4" i="47" s="1"/>
  <c r="E56" i="37"/>
  <c r="D59" i="37"/>
  <c r="HJ4" i="47" s="1"/>
  <c r="E59" i="37"/>
  <c r="D61" i="37"/>
  <c r="HL4" i="47" s="1"/>
  <c r="E61" i="37"/>
  <c r="E23" i="37"/>
  <c r="D23" i="37"/>
  <c r="FZ4" i="47" s="1"/>
  <c r="E19" i="37"/>
  <c r="D19" i="37"/>
  <c r="FV4" i="47" s="1"/>
  <c r="E3" i="37"/>
  <c r="D3" i="37"/>
  <c r="FF4" i="47" s="1"/>
  <c r="E12" i="37"/>
  <c r="D12" i="37"/>
  <c r="FO4" i="47" s="1"/>
  <c r="E50" i="34"/>
  <c r="D50" i="34"/>
  <c r="DN4" i="47" s="1"/>
  <c r="E89" i="34"/>
  <c r="D89" i="34"/>
  <c r="FA4" i="47" s="1"/>
  <c r="E49" i="34"/>
  <c r="D49" i="34"/>
  <c r="DM4" i="47" s="1"/>
  <c r="E48" i="34"/>
  <c r="D48" i="34"/>
  <c r="DL4" i="47" s="1"/>
  <c r="E47" i="34"/>
  <c r="D47" i="34"/>
  <c r="DK4" i="47" s="1"/>
  <c r="E21" i="34"/>
  <c r="D21" i="34"/>
  <c r="CK4" i="47" s="1"/>
  <c r="E20" i="34"/>
  <c r="D20" i="34"/>
  <c r="CJ4" i="47" s="1"/>
  <c r="E19" i="34"/>
  <c r="D19" i="34"/>
  <c r="CI4" i="47" s="1"/>
  <c r="E12" i="34"/>
  <c r="D12" i="34"/>
  <c r="CB4" i="47" s="1"/>
  <c r="C16" i="49" l="1" a="1"/>
  <c r="C51" i="49" a="1"/>
  <c r="H16" i="49"/>
  <c r="H28" i="49"/>
  <c r="HS4" i="47"/>
  <c r="C29" i="49" a="1"/>
  <c r="C43" i="49" a="1"/>
  <c r="C46" i="49" a="1"/>
  <c r="H51" i="49"/>
  <c r="OQ4" i="47"/>
  <c r="C53" i="49" a="1"/>
  <c r="D6" i="34"/>
  <c r="BV4" i="47" s="1"/>
  <c r="E3" i="34"/>
  <c r="D3" i="34"/>
  <c r="BS4" i="47" s="1"/>
  <c r="G14" i="35"/>
  <c r="G9" i="35"/>
  <c r="G5" i="20"/>
  <c r="G4" i="20"/>
  <c r="G3" i="20"/>
  <c r="BR4" i="47"/>
  <c r="BQ4" i="47"/>
  <c r="BP4" i="47"/>
  <c r="BO4" i="47"/>
  <c r="BN4" i="47"/>
  <c r="BM4" i="47"/>
  <c r="BL4" i="47"/>
  <c r="BK4" i="47"/>
  <c r="BJ4" i="47"/>
  <c r="BI4" i="47"/>
  <c r="BH4" i="47"/>
  <c r="BG4" i="47"/>
  <c r="BF4" i="47"/>
  <c r="BE4" i="47"/>
  <c r="BD4" i="47"/>
  <c r="BC4" i="47"/>
  <c r="BB4" i="47"/>
  <c r="BA4" i="47"/>
  <c r="AZ4" i="47"/>
  <c r="AX4" i="47"/>
  <c r="AY4" i="47"/>
  <c r="AW4" i="47"/>
  <c r="AV4" i="47"/>
  <c r="AU4" i="47"/>
  <c r="AT4" i="47"/>
  <c r="AS4" i="47"/>
  <c r="AR4" i="47"/>
  <c r="AQ4" i="47"/>
  <c r="AP4" i="47"/>
  <c r="AO4" i="47" a="1"/>
  <c r="AN4" i="47"/>
  <c r="AM4" i="47"/>
  <c r="AL4" i="47"/>
  <c r="AK4" i="47"/>
  <c r="AJ4" i="47"/>
  <c r="AI4" i="47"/>
  <c r="AF4" i="47"/>
  <c r="AE4" i="47"/>
  <c r="AD4" i="47"/>
  <c r="AC4" i="47"/>
  <c r="AB4" i="47"/>
  <c r="AA4" i="47"/>
  <c r="Z4" i="47"/>
  <c r="Y4" i="47"/>
  <c r="X4" i="47"/>
  <c r="W4" i="47"/>
  <c r="V4" i="47"/>
  <c r="F26" i="13"/>
  <c r="D26" i="13"/>
  <c r="U4" i="47"/>
  <c r="T4" i="47"/>
  <c r="S4" i="47"/>
  <c r="R4" i="47"/>
  <c r="Q4" i="47"/>
  <c r="P4" i="47"/>
  <c r="O4" i="47"/>
  <c r="N4" i="47"/>
  <c r="M4" i="47"/>
  <c r="L4" i="47"/>
  <c r="K4" i="47"/>
  <c r="J4" i="47"/>
  <c r="I4" i="47"/>
  <c r="H4" i="47"/>
  <c r="G4" i="47"/>
  <c r="F4" i="47"/>
  <c r="E4" i="47"/>
  <c r="D167" i="48" a="1"/>
  <c r="D167" i="48" s="1"/>
  <c r="D33" i="20" l="1"/>
  <c r="C9" i="46" s="1"/>
  <c r="H3" i="49"/>
  <c r="H29" i="49"/>
  <c r="H43" i="49"/>
  <c r="H46" i="49"/>
  <c r="A3" i="45" a="1"/>
  <c r="H53" i="49"/>
  <c r="D34" i="20"/>
  <c r="D9" i="46" s="1"/>
  <c r="D35" i="20"/>
  <c r="E9" i="46" s="1"/>
  <c r="E167" i="48"/>
  <c r="F9" i="46" l="1"/>
  <c r="D4" i="47"/>
  <c r="C4" i="47"/>
  <c r="B4" i="47"/>
  <c r="A4" i="47"/>
  <c r="AV3" i="47"/>
  <c r="AU3" i="47"/>
  <c r="AT3" i="47"/>
  <c r="AS3" i="47"/>
  <c r="AR3" i="47"/>
  <c r="AQ3" i="47"/>
  <c r="AM3" i="47"/>
  <c r="AL3" i="47"/>
  <c r="G8" i="43" l="1"/>
  <c r="G3" i="43"/>
  <c r="G119" i="42"/>
  <c r="G99" i="42"/>
  <c r="G98" i="42"/>
  <c r="G82" i="42"/>
  <c r="G81" i="42"/>
  <c r="G61" i="42"/>
  <c r="G60" i="42"/>
  <c r="G48" i="42"/>
  <c r="G36" i="42"/>
  <c r="G30" i="42"/>
  <c r="G24" i="42"/>
  <c r="G17" i="42"/>
  <c r="G8" i="42"/>
  <c r="G3" i="42"/>
  <c r="G61" i="37"/>
  <c r="G59" i="37"/>
  <c r="G56" i="37"/>
  <c r="G49" i="37"/>
  <c r="G40" i="37"/>
  <c r="G34" i="37"/>
  <c r="G32" i="37"/>
  <c r="G28" i="37"/>
  <c r="G23" i="37"/>
  <c r="G19" i="37"/>
  <c r="G12" i="37"/>
  <c r="G3" i="37"/>
  <c r="D127" i="42" l="1"/>
  <c r="E8" i="46" s="1"/>
  <c r="D126" i="42"/>
  <c r="D8" i="46" s="1"/>
  <c r="D125" i="42"/>
  <c r="C8" i="46" s="1"/>
  <c r="D19" i="43"/>
  <c r="E11" i="46" s="1"/>
  <c r="D18" i="43"/>
  <c r="D11" i="46" s="1"/>
  <c r="D17" i="43"/>
  <c r="C11" i="46" s="1"/>
  <c r="D72" i="37"/>
  <c r="E6" i="46" s="1"/>
  <c r="D70" i="37"/>
  <c r="C6" i="46" s="1"/>
  <c r="D71" i="37"/>
  <c r="D6" i="46" s="1"/>
  <c r="F11" i="46" l="1"/>
  <c r="F8" i="46"/>
  <c r="F6" i="46"/>
  <c r="F72" i="36"/>
  <c r="F71" i="36"/>
  <c r="F70" i="36"/>
  <c r="F69" i="36"/>
  <c r="F68" i="36"/>
  <c r="F67" i="36"/>
  <c r="F66" i="36"/>
  <c r="F65" i="36"/>
  <c r="F64" i="36"/>
  <c r="F63" i="36"/>
  <c r="F62" i="36"/>
  <c r="F61" i="36"/>
  <c r="F60" i="36"/>
  <c r="F59" i="36"/>
  <c r="F58" i="36"/>
  <c r="F52" i="36"/>
  <c r="F51" i="36"/>
  <c r="F50" i="36"/>
  <c r="F49" i="36"/>
  <c r="F48" i="36"/>
  <c r="F47" i="36"/>
  <c r="F46" i="36"/>
  <c r="F45" i="36"/>
  <c r="F44" i="36"/>
  <c r="F43" i="36"/>
  <c r="F42" i="36"/>
  <c r="F41" i="36"/>
  <c r="F40" i="36"/>
  <c r="F39" i="36"/>
  <c r="F38" i="36"/>
  <c r="F37" i="36"/>
  <c r="F36" i="36"/>
  <c r="F35" i="36"/>
  <c r="F34" i="36"/>
  <c r="F33" i="36"/>
  <c r="E28" i="36"/>
  <c r="G28" i="36" s="1"/>
  <c r="E27" i="36"/>
  <c r="G27" i="36" s="1"/>
  <c r="E26" i="36"/>
  <c r="G26" i="36" s="1"/>
  <c r="E25" i="36"/>
  <c r="G25" i="36" s="1"/>
  <c r="E24" i="36"/>
  <c r="G24" i="36" s="1"/>
  <c r="E23" i="36"/>
  <c r="G23" i="36" s="1"/>
  <c r="E22" i="36"/>
  <c r="G22" i="36" s="1"/>
  <c r="E21" i="36"/>
  <c r="G21" i="36" s="1"/>
  <c r="E20" i="36"/>
  <c r="G20" i="36" s="1"/>
  <c r="E19" i="36"/>
  <c r="G19" i="36" s="1"/>
  <c r="E18" i="36"/>
  <c r="G18" i="36" s="1"/>
  <c r="E17" i="36"/>
  <c r="G17" i="36" s="1"/>
  <c r="E16" i="36"/>
  <c r="G16" i="36" s="1"/>
  <c r="E15" i="36"/>
  <c r="G15" i="36" s="1"/>
  <c r="E14" i="36"/>
  <c r="G14" i="36" s="1"/>
  <c r="E13" i="36"/>
  <c r="G13" i="36" s="1"/>
  <c r="E12" i="36"/>
  <c r="G12" i="36" s="1"/>
  <c r="E11" i="36"/>
  <c r="G11" i="36" s="1"/>
  <c r="E10" i="36"/>
  <c r="G10" i="36" s="1"/>
  <c r="E9" i="36"/>
  <c r="G9" i="36" s="1"/>
  <c r="E8" i="36"/>
  <c r="G8" i="36" s="1"/>
  <c r="E7" i="36"/>
  <c r="G7" i="36" s="1"/>
  <c r="E6" i="36"/>
  <c r="G6" i="36" s="1"/>
  <c r="E5" i="36"/>
  <c r="G5" i="36" s="1"/>
  <c r="E4" i="36"/>
  <c r="G4" i="36" s="1"/>
  <c r="G6" i="35"/>
  <c r="G3" i="35"/>
  <c r="G89" i="34"/>
  <c r="G47" i="34"/>
  <c r="G19" i="34"/>
  <c r="G12" i="34"/>
  <c r="E10" i="34"/>
  <c r="D10" i="34"/>
  <c r="E8" i="34"/>
  <c r="D8" i="34"/>
  <c r="E6" i="34"/>
  <c r="G6" i="34"/>
  <c r="G3" i="34"/>
  <c r="G8" i="34" l="1"/>
  <c r="BX4" i="47"/>
  <c r="C3" i="49" a="1"/>
  <c r="G10" i="34"/>
  <c r="BZ4" i="47"/>
  <c r="G50" i="34"/>
  <c r="D20" i="35"/>
  <c r="D12" i="46" s="1"/>
  <c r="D19" i="35"/>
  <c r="C12" i="46" s="1"/>
  <c r="D21" i="35"/>
  <c r="E12" i="46" s="1"/>
  <c r="G49" i="34"/>
  <c r="G48" i="34"/>
  <c r="G20" i="34"/>
  <c r="G21" i="34"/>
  <c r="D95" i="34" l="1"/>
  <c r="C5" i="46" s="1"/>
  <c r="D97" i="34"/>
  <c r="E5" i="46" s="1"/>
  <c r="D96" i="34"/>
  <c r="D5" i="46" s="1"/>
  <c r="F12" i="46"/>
  <c r="E2" i="33"/>
  <c r="B2" i="28"/>
  <c r="G17" i="25"/>
  <c r="G14" i="25"/>
  <c r="G9" i="25"/>
  <c r="G5" i="25"/>
  <c r="G3" i="25"/>
  <c r="D24" i="25" l="1"/>
  <c r="E10" i="46" s="1"/>
  <c r="D23" i="25"/>
  <c r="D10" i="46" s="1"/>
  <c r="D22" i="25"/>
  <c r="C10" i="46" s="1"/>
  <c r="F5" i="46"/>
  <c r="F10" i="46" l="1"/>
  <c r="G3" i="39"/>
  <c r="D11" i="39" s="1"/>
  <c r="C7" i="46" s="1"/>
  <c r="C13" i="46" l="1"/>
  <c r="D12" i="39"/>
  <c r="D7" i="46" s="1"/>
  <c r="D13" i="46" s="1"/>
  <c r="D13" i="39"/>
  <c r="E7" i="46" l="1"/>
  <c r="E13" i="46" l="1"/>
  <c r="F7" i="46"/>
  <c r="F13" i="46"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<sst xmlns="http://schemas.openxmlformats.org/spreadsheetml/2006/main" count="4388" uniqueCount="2680">
  <si>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</si>
  <si>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</si>
  <si>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</si>
  <si>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</si>
  <si>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</si>
  <si>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</si>
  <si>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</si>
  <si>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</si>
  <si>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</si>
  <si>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</si>
  <si>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</si>
  <si>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</si>
  <si>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</si>
  <si>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</si>
  <si>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</si>
  <si>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</si>
  <si>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</si>
  <si>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</si>
  <si>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</si>
  <si>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</si>
  <si>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</si>
  <si>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</si>
  <si>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</si>
  <si>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</si>
  <si>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</si>
  <si>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</si>
  <si>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</si>
  <si>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</si>
  <si>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</si>
  <si>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</si>
  <si>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</si>
  <si>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</si>
  <si>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</si>
  <si>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</si>
  <si>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</si>
  <si>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</si>
  <si>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</si>
  <si>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</si>
  <si>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</si>
  <si>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</si>
  <si>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</si>
  <si>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</si>
  <si>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</si>
  <si>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</si>
  <si>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</si>
  <si>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</si>
  <si>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</si>
  <si>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</si>
  <si>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</si>
  <si>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</si>
  <si>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</si>
  <si>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</si>
  <si>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</si>
  <si>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</si>
  <si>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</si>
  <si>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</si>
  <si>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</si>
  <si>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</si>
  <si>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</si>
  <si>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</si>
  <si>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</si>
  <si>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</si>
  <si>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</si>
  <si>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</si>
  <si>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</si>
  <si>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</si>
  <si>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</si>
  <si>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</si>
  <si>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</si>
  <si>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</si>
  <si>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</si>
  <si>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</si>
  <si>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</si>
  <si>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</si>
  <si>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</si>
  <si>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</si>
  <si>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</si>
  <si>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</si>
  <si>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</si>
  <si>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</si>
  <si>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</si>
  <si>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</si>
  <si>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</si>
  <si>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</si>
  <si>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</si>
  <si>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</si>
  <si>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</si>
  <si>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</si>
  <si>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</si>
  <si>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</si>
  <si>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</si>
  <si>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</si>
  <si>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</si>
  <si>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</si>
  <si>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</si>
  <si>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</si>
  <si>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</si>
  <si>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</si>
  <si>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</si>
  <si>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</si>
  <si>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</si>
  <si>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</si>
  <si>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</si>
  <si>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</si>
  <si>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</si>
  <si>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</si>
  <si>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</si>
  <si>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</si>
  <si>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</si>
  <si>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</si>
  <si>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</si>
  <si>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</si>
  <si>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</si>
  <si>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</si>
  <si>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</si>
  <si>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</si>
  <si>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</si>
  <si>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</si>
  <si>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</si>
  <si>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</si>
  <si>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</si>
  <si>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</si>
  <si>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</si>
  <si>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</si>
  <si>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</si>
  <si>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</si>
  <si>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</si>
  <si>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</si>
  <si>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</si>
  <si>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</si>
  <si>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</si>
  <si>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</si>
  <si>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</si>
  <si>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</si>
  <si>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</si>
  <si>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</si>
  <si>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</si>
  <si>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</si>
  <si>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</si>
  <si>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</si>
  <si>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</si>
  <si>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</si>
  <si>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</si>
  <si>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</si>
  <si>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</si>
  <si>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</si>
  <si>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</si>
  <si>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</si>
  <si>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</si>
  <si>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</si>
  <si>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</si>
  <si>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</si>
  <si>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</si>
  <si>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</si>
  <si>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</si>
  <si>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</si>
  <si>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</si>
  <si>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</si>
  <si>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</si>
  <si>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</si>
  <si>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</si>
  <si>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</si>
  <si>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</si>
  <si>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</si>
  <si>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</si>
  <si>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</si>
  <si>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</si>
  <si>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</si>
  <si>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</si>
  <si>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</si>
  <si>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</si>
  <si>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</si>
  <si>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</si>
  <si>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</si>
  <si>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</si>
  <si>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</si>
  <si>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</si>
  <si>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</si>
  <si>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</si>
  <si>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</si>
  <si>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</si>
  <si>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</si>
  <si>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</si>
  <si>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</si>
  <si>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</si>
  <si>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</si>
  <si>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</si>
  <si>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</si>
  <si>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</si>
  <si>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</si>
  <si>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</si>
  <si>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</si>
  <si>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</si>
  <si>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</si>
  <si>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</si>
  <si>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</si>
  <si>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</si>
  <si>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</si>
  <si>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</si>
  <si>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</si>
  <si>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</si>
  <si>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</si>
  <si>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</si>
  <si>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</si>
  <si>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</si>
  <si>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</si>
  <si>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</si>
  <si>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</si>
  <si>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</si>
  <si>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</si>
  <si>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</si>
  <si>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</si>
  <si>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</si>
  <si>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</si>
  <si>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</si>
  <si>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</si>
  <si>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</si>
  <si>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</si>
  <si>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</si>
  <si>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</si>
  <si>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</si>
  <si>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</si>
  <si>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</si>
  <si>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</si>
  <si>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</si>
  <si>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</si>
  <si>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</si>
  <si>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</si>
  <si>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</si>
  <si>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</si>
  <si>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</si>
  <si>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</si>
  <si>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</si>
  <si>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</si>
  <si>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</si>
  <si>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</si>
  <si>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</si>
  <si>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</si>
  <si>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</si>
  <si>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</si>
  <si>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</si>
  <si>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</si>
  <si>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</si>
  <si>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</si>
  <si>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</si>
  <si>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</si>
  <si>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</si>
  <si>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</si>
  <si>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</si>
  <si>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</si>
  <si>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</si>
  <si>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</si>
  <si>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</si>
  <si>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</si>
  <si>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</si>
  <si>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</si>
  <si>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</si>
  <si>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</si>
  <si>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</si>
  <si>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</si>
  <si>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</si>
  <si>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</si>
  <si>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</si>
  <si>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</si>
  <si>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</si>
  <si>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</si>
  <si>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</si>
  <si>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</si>
  <si>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</si>
  <si>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</si>
  <si>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</si>
  <si>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</si>
  <si>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</si>
  <si>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</si>
  <si>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</si>
  <si>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</si>
  <si>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</si>
  <si>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</si>
  <si>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</si>
  <si>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</si>
  <si>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</si>
  <si>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</si>
  <si>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</si>
  <si>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</si>
  <si>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</si>
  <si>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</si>
  <si>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</si>
  <si>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</si>
  <si>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</si>
  <si>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</si>
  <si>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</si>
  <si>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</si>
  <si>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</si>
  <si>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</si>
  <si>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</si>
  <si>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</si>
  <si>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</si>
  <si>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</si>
  <si>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</si>
  <si>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</si>
  <si>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</si>
  <si>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</si>
  <si>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</si>
  <si>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</si>
  <si>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</si>
  <si>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</si>
  <si>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</si>
  <si>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</si>
  <si>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</si>
  <si>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</si>
  <si>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</si>
  <si>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</si>
  <si>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</si>
  <si>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</si>
  <si>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</si>
  <si>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</si>
  <si>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</si>
  <si>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</si>
  <si>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</si>
  <si>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</si>
  <si>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</si>
  <si>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</si>
  <si>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</si>
  <si>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</si>
  <si>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</si>
  <si>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</si>
  <si>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</si>
  <si>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</si>
  <si>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</si>
  <si>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</si>
  <si>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</si>
  <si>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</si>
  <si>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</si>
  <si>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</si>
  <si>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</si>
  <si>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</si>
  <si>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</si>
  <si>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</si>
  <si>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</si>
  <si>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</si>
  <si>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</si>
  <si>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</si>
  <si>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</si>
  <si>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</si>
  <si>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</si>
  <si>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</si>
  <si>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</si>
  <si>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</si>
  <si>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</si>
  <si>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</si>
  <si>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</si>
  <si>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</si>
  <si>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</si>
  <si>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</si>
  <si>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</si>
  <si>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</si>
  <si>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</si>
  <si>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</si>
  <si>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</si>
  <si>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</si>
  <si>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</si>
  <si>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</si>
  <si>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</si>
  <si>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</si>
  <si>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</si>
  <si>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</si>
  <si>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</si>
  <si>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</si>
  <si>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</si>
  <si>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</si>
  <si>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</si>
  <si>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</si>
  <si>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</si>
  <si>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</si>
  <si>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</si>
  <si>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</si>
  <si>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</si>
  <si>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</si>
  <si>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</si>
  <si>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</si>
  <si>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</si>
  <si>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</si>
  <si>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</si>
  <si>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</si>
  <si>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</si>
  <si>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</si>
  <si>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</si>
  <si>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</si>
  <si>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</si>
  <si>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</si>
  <si>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</si>
  <si>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</si>
  <si>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</si>
  <si>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</si>
  <si>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</si>
  <si>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</si>
  <si>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</si>
  <si>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</si>
  <si>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</si>
  <si>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</si>
  <si>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</si>
  <si>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</si>
  <si>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</si>
  <si>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</si>
  <si>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</si>
  <si>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</si>
  <si>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</si>
  <si>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</si>
  <si>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</si>
  <si>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</si>
  <si>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</si>
  <si>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</si>
  <si>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</si>
  <si>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</si>
  <si>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</si>
  <si>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</si>
  <si>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</si>
  <si>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</si>
  <si>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</si>
  <si>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</si>
  <si>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</si>
  <si>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</si>
  <si>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</si>
  <si>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</si>
  <si>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</si>
  <si>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</si>
  <si>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</si>
  <si>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</si>
  <si>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</si>
  <si>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</si>
  <si>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</si>
  <si>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</si>
  <si>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</si>
  <si>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</si>
  <si>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</si>
  <si>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</si>
  <si>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</si>
  <si>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</si>
  <si>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</si>
  <si>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</si>
  <si>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</si>
  <si>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</si>
  <si>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</si>
  <si>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</si>
  <si>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</si>
  <si>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</si>
  <si>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</si>
  <si>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</si>
  <si>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</si>
  <si>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</si>
  <si>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</si>
  <si>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</si>
  <si>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</si>
  <si>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</si>
  <si>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</si>
  <si>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</si>
  <si>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</si>
  <si>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</si>
  <si>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</si>
  <si>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</si>
  <si>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</si>
  <si>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</si>
  <si>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</si>
  <si>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</si>
  <si>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</si>
  <si>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</si>
  <si>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</si>
  <si>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</si>
  <si>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</si>
  <si>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</si>
  <si>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</si>
  <si>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</si>
  <si>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</si>
  <si>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</si>
  <si>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</si>
  <si>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</si>
  <si>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</si>
  <si>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</si>
  <si>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</si>
  <si>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</si>
  <si>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</si>
  <si>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</si>
  <si>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</si>
  <si>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</si>
  <si>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</si>
  <si>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</si>
  <si>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</si>
  <si>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</si>
  <si>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</si>
  <si>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</si>
  <si>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</si>
  <si>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</si>
  <si>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</si>
  <si>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</si>
  <si>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</si>
  <si>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</si>
  <si>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</si>
  <si>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</si>
  <si>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</si>
  <si>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</si>
  <si>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</si>
  <si>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</si>
  <si>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</si>
  <si>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</si>
  <si>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</si>
  <si>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</si>
  <si>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</si>
  <si>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</si>
  <si>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</si>
  <si>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</si>
  <si>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</si>
  <si>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</si>
  <si>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</si>
  <si>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</si>
  <si>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</si>
  <si>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</si>
  <si>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</si>
  <si>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</si>
  <si>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</si>
  <si>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</si>
  <si>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</si>
  <si>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</si>
  <si>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</si>
  <si>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</si>
  <si>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</si>
  <si>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</si>
  <si>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</si>
  <si>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</si>
  <si>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</si>
  <si>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</si>
  <si>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</si>
  <si>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</si>
  <si>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</si>
  <si>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</si>
  <si>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</si>
  <si>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</si>
  <si>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</si>
  <si>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</si>
  <si>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</si>
  <si>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</si>
  <si>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</si>
  <si>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</si>
  <si>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</si>
  <si>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</si>
  <si>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</si>
  <si>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</si>
  <si>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</si>
  <si>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</si>
  <si>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</si>
  <si>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</si>
  <si>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</si>
  <si>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</si>
  <si>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</si>
  <si>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</si>
  <si>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</si>
  <si>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</si>
  <si>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</si>
  <si>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</si>
  <si>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</si>
  <si>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</si>
  <si>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</si>
  <si>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</si>
  <si>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</si>
  <si>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</si>
  <si>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</si>
  <si>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</si>
  <si>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</si>
  <si>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</si>
  <si>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</si>
  <si>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</si>
  <si>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</si>
  <si>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</si>
  <si>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</si>
  <si>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</si>
  <si>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</si>
  <si>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</si>
  <si>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</si>
  <si>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</si>
  <si>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</si>
  <si>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</si>
  <si>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</si>
  <si>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</si>
  <si>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</si>
  <si>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</si>
  <si>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</si>
  <si>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</si>
  <si>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</si>
  <si>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</si>
  <si>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</si>
  <si>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</si>
  <si>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</si>
  <si>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</si>
  <si>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</si>
  <si>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</si>
  <si>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</si>
  <si>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</si>
  <si>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</si>
  <si>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</si>
  <si>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</si>
  <si>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</si>
  <si>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</si>
  <si>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</si>
  <si>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</si>
  <si>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</si>
  <si>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</si>
  <si>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</si>
  <si>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</si>
  <si>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</si>
  <si>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</si>
  <si>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</si>
  <si>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</si>
  <si>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</si>
  <si>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</si>
  <si>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</si>
  <si>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</si>
  <si>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</si>
  <si>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</si>
  <si>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</si>
  <si>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</si>
  <si>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</si>
  <si>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</si>
  <si>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</si>
  <si>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</si>
  <si>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</si>
  <si>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</si>
  <si>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</si>
  <si>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</si>
  <si>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</si>
  <si>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</si>
  <si>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</si>
  <si>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</si>
  <si>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</si>
  <si>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</si>
  <si>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</si>
  <si>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</si>
  <si>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</si>
  <si>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</si>
  <si>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</si>
  <si>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</si>
  <si>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</si>
  <si>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</si>
  <si>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</si>
  <si>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</si>
  <si>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</si>
  <si>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</si>
  <si>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</si>
  <si>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</si>
  <si>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</si>
  <si>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</si>
  <si>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</si>
  <si>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</si>
  <si>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</si>
  <si>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</si>
  <si>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</si>
  <si>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</si>
  <si>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</si>
  <si>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</si>
  <si>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</si>
  <si>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</si>
  <si>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</si>
  <si>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</si>
  <si>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</si>
  <si>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</si>
  <si>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</si>
  <si>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</si>
  <si>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</si>
  <si>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</si>
  <si>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</si>
  <si>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</si>
  <si>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</si>
  <si>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</si>
  <si>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</si>
  <si>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</si>
  <si>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</si>
  <si>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</si>
  <si>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</si>
  <si>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</si>
  <si>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</si>
  <si>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</si>
  <si>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</si>
  <si>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</si>
  <si>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</si>
  <si>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</si>
  <si>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</si>
  <si>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</si>
  <si>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</si>
  <si>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</si>
  <si>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</si>
  <si>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</si>
  <si>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</si>
  <si>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</si>
  <si>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</si>
  <si>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</si>
  <si>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</si>
  <si>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</si>
  <si>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</si>
  <si>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</si>
  <si>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</si>
  <si>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</si>
  <si>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</si>
  <si>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</si>
  <si>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</si>
  <si>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</si>
  <si>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</si>
  <si>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</si>
  <si>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</si>
  <si>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</si>
  <si>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</si>
  <si>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</si>
  <si>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</si>
  <si>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</si>
  <si>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</si>
  <si>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</si>
  <si>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</si>
  <si>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</si>
  <si>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</si>
  <si>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</si>
  <si>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</si>
  <si>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</si>
  <si>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</si>
  <si>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</si>
  <si>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</si>
  <si>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</si>
  <si>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</si>
  <si>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</si>
  <si>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</si>
  <si>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</si>
  <si>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</si>
  <si>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</si>
  <si>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</si>
  <si>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</si>
  <si>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</si>
  <si>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</si>
  <si>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</si>
  <si>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</si>
  <si>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</si>
  <si>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</si>
  <si>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</si>
  <si>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</si>
  <si>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</si>
  <si>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</si>
  <si>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</si>
  <si>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</si>
  <si>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</si>
  <si>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</si>
  <si>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</si>
  <si>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</si>
  <si>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</si>
  <si>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</si>
  <si>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</si>
  <si>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</si>
  <si>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</si>
  <si>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</si>
  <si>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</si>
  <si>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</si>
  <si>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</si>
  <si>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</si>
  <si>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</si>
  <si>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</si>
  <si>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</si>
  <si>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</si>
  <si>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</si>
  <si>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</si>
  <si>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</si>
  <si>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</si>
  <si>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</si>
  <si>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</si>
  <si>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</si>
  <si>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</si>
  <si>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</si>
  <si>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</si>
  <si>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</si>
  <si>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</si>
  <si>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</si>
  <si>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</si>
  <si>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</si>
  <si>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</si>
  <si>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</si>
  <si>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</si>
  <si>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</si>
  <si>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</si>
  <si>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</si>
  <si>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</si>
  <si>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</si>
  <si>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</si>
  <si>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</si>
  <si>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</si>
  <si>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</si>
  <si>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</si>
  <si>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</si>
  <si>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</si>
  <si>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</si>
  <si>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</si>
  <si>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</si>
  <si>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</si>
  <si>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</si>
  <si>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</si>
  <si>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</si>
  <si>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</si>
  <si>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</si>
  <si>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</si>
  <si>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</si>
  <si>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</si>
  <si>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</si>
  <si>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</si>
  <si>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</si>
  <si>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</si>
  <si>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</si>
  <si>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</si>
  <si>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</si>
  <si>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</si>
  <si>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</si>
  <si>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</si>
  <si>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</si>
  <si>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</si>
  <si>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</si>
  <si>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</si>
  <si>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</si>
  <si>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</si>
  <si>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</si>
  <si>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</si>
  <si>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</si>
  <si>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</si>
  <si>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</si>
  <si>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</si>
  <si>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</si>
  <si>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</si>
  <si>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</si>
  <si>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</si>
  <si>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</si>
  <si>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</si>
  <si>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</si>
  <si>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</si>
  <si>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</si>
  <si>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</si>
  <si>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</si>
  <si>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</si>
  <si>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</si>
  <si>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</si>
  <si>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</si>
  <si>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</si>
  <si>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</si>
  <si>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</si>
  <si>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</si>
  <si>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</si>
  <si>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</si>
  <si>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</si>
  <si>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</si>
  <si>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</si>
  <si>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</si>
  <si>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</si>
  <si>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</si>
  <si>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</si>
  <si>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</si>
  <si>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</si>
  <si>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</si>
  <si>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</si>
  <si>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</si>
  <si>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</si>
  <si>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</si>
  <si>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</si>
  <si>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</si>
  <si>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</si>
  <si>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</si>
  <si>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</si>
  <si>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</si>
  <si>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</si>
  <si>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</si>
  <si>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</si>
  <si>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</si>
  <si>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</si>
  <si>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</si>
  <si>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</si>
  <si>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</si>
  <si>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</si>
  <si>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</si>
  <si>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</si>
  <si>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</si>
  <si>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</si>
  <si>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</si>
  <si>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</si>
  <si>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</si>
  <si>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</si>
  <si>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</si>
  <si>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</si>
  <si>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</si>
  <si>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</si>
  <si>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</si>
  <si>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</si>
  <si>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</si>
  <si>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</si>
  <si>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</si>
  <si>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</si>
  <si>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</si>
  <si>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</si>
  <si>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</si>
  <si>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</si>
  <si>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</si>
  <si>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</si>
  <si>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</si>
  <si>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</si>
  <si>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</si>
  <si>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</si>
  <si>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</si>
  <si>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</si>
  <si>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</si>
  <si>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</si>
  <si>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</si>
  <si>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</si>
  <si>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</si>
  <si>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</si>
  <si>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</si>
  <si>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</si>
  <si>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</si>
  <si>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</si>
  <si>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</si>
  <si>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</si>
  <si>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</si>
  <si>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</si>
  <si>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</si>
  <si>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</si>
  <si>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</si>
  <si>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</si>
  <si>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</si>
  <si>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</si>
  <si>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</si>
  <si>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</si>
  <si>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</si>
  <si>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</si>
  <si>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</si>
  <si>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</si>
  <si>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</si>
  <si>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</si>
  <si>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</si>
  <si>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</si>
  <si>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</si>
  <si>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</si>
  <si>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</si>
  <si>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</si>
  <si>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</si>
  <si>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</si>
  <si>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</si>
  <si>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</si>
  <si>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</si>
  <si>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</si>
  <si>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</si>
  <si>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</si>
  <si>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</si>
  <si>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</si>
  <si>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</si>
  <si>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</si>
  <si>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</si>
  <si>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</si>
  <si>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</si>
  <si>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</si>
  <si>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</si>
  <si>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</si>
  <si>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</si>
  <si>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</si>
  <si>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</si>
  <si>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</si>
  <si>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</si>
  <si>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</si>
  <si>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</si>
  <si>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</si>
  <si>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</si>
  <si>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</si>
  <si>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</si>
  <si>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</si>
  <si>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</si>
  <si>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</si>
  <si>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</si>
  <si>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</si>
  <si>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</si>
  <si>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</si>
  <si>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</si>
  <si>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</si>
  <si>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</si>
  <si>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</si>
  <si>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</si>
  <si>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</si>
  <si>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</si>
  <si>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</si>
  <si>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</si>
  <si>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</si>
  <si>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</si>
  <si>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</si>
  <si>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</si>
  <si>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</si>
  <si>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</si>
  <si>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</si>
  <si>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</si>
  <si>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</si>
  <si>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</si>
  <si>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</si>
  <si>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</si>
  <si>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</si>
  <si>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</si>
  <si>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</si>
  <si>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</si>
  <si>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</si>
  <si>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</si>
  <si>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</si>
  <si>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</si>
  <si>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</si>
  <si>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</si>
  <si>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</si>
  <si>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</si>
  <si>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</si>
  <si>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</si>
  <si>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</si>
  <si>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</si>
  <si>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</si>
  <si>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</si>
  <si>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</si>
  <si>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</si>
  <si>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</si>
  <si>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</si>
  <si>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</si>
  <si>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</si>
  <si>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</si>
  <si>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</si>
  <si>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</si>
  <si>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</si>
  <si>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</si>
  <si>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</si>
  <si>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</si>
  <si>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</si>
  <si>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</si>
  <si>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</si>
  <si>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</si>
  <si>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</si>
  <si>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</si>
  <si>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</si>
  <si>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</si>
  <si>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</si>
  <si>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</si>
  <si>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</si>
  <si>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</si>
  <si>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</si>
  <si>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</si>
  <si>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</si>
  <si>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</si>
  <si>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</si>
  <si>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</si>
  <si>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</si>
  <si>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</si>
  <si>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</si>
  <si>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</si>
  <si>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</si>
  <si>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</si>
  <si>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</si>
  <si>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</si>
  <si>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</si>
  <si>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</si>
  <si>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</si>
  <si>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</si>
  <si>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</si>
  <si>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</si>
  <si>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</si>
  <si>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</si>
  <si>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</si>
  <si>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</si>
  <si>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</si>
  <si>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</si>
  <si>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</si>
  <si>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</si>
  <si>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</si>
  <si>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</si>
  <si>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</si>
  <si>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</si>
  <si>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</si>
  <si>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</si>
  <si>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</si>
  <si>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</si>
  <si>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</si>
  <si>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</si>
  <si>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</si>
  <si>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</si>
  <si>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</si>
  <si>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</si>
  <si>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</si>
  <si>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</si>
  <si>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</si>
  <si>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</si>
  <si>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</si>
  <si>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</si>
  <si>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</si>
  <si>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</si>
  <si>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</si>
  <si>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</si>
  <si>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</si>
  <si>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</si>
  <si>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</si>
  <si>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</si>
  <si>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</si>
  <si>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</si>
  <si>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</si>
  <si>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</si>
  <si>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</si>
  <si>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</si>
  <si>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</si>
  <si>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</si>
  <si>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</si>
  <si>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</si>
  <si>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</si>
  <si>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</si>
  <si>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</si>
  <si>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</si>
  <si>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</si>
  <si>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</si>
  <si>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</si>
  <si>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</si>
  <si>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</si>
  <si>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</si>
  <si>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</si>
  <si>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</si>
  <si>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</si>
  <si>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</si>
  <si>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</si>
  <si>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</si>
  <si>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</si>
  <si>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</si>
  <si>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</si>
  <si>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</si>
  <si>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</si>
  <si>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</si>
  <si>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</si>
  <si>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</si>
  <si>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</si>
  <si>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</si>
  <si>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</si>
  <si>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</si>
  <si>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</si>
  <si>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</si>
  <si>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</si>
  <si>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</si>
  <si>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</si>
  <si>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</si>
  <si>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</si>
  <si>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</si>
  <si>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</si>
  <si>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</si>
  <si>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</si>
  <si>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</si>
  <si>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</si>
  <si>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</si>
  <si>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</si>
  <si>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</si>
  <si>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</si>
  <si>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</si>
  <si>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</si>
  <si>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</si>
  <si>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</si>
  <si>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</si>
  <si>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</si>
  <si>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</si>
  <si>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</si>
  <si>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</si>
  <si>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</si>
  <si>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</si>
  <si>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</si>
  <si>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</si>
  <si>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</si>
  <si>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</si>
  <si>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</si>
  <si>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</si>
  <si>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</si>
  <si>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</si>
  <si>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</si>
  <si>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</si>
  <si>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</si>
  <si>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</si>
  <si>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</si>
  <si>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</si>
  <si>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</si>
  <si>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</si>
  <si>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</si>
  <si>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</si>
  <si>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</si>
  <si>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</si>
  <si>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</si>
  <si>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</si>
  <si>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</si>
  <si>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</si>
  <si>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</si>
  <si>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</si>
  <si>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</si>
  <si>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</si>
  <si>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</si>
  <si>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</si>
  <si>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</si>
  <si>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</si>
  <si>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</si>
  <si>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</si>
  <si>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</si>
  <si>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</si>
  <si>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</si>
  <si>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</si>
  <si>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</si>
  <si>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</si>
  <si>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</si>
  <si>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</si>
  <si>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</si>
  <si>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</si>
  <si>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</si>
  <si>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</si>
  <si>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</si>
  <si>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</si>
  <si>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</si>
  <si>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</si>
  <si>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</si>
  <si>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</si>
  <si>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</si>
  <si>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</si>
  <si>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</si>
  <si>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</si>
  <si>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</si>
  <si>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</si>
  <si>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</si>
  <si>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</si>
  <si>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</si>
  <si>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</si>
  <si>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</si>
  <si>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</si>
  <si>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</si>
  <si>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</si>
  <si>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</si>
  <si>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</si>
  <si>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</si>
  <si>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</si>
  <si>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</si>
  <si>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</si>
  <si>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</si>
  <si>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</si>
  <si>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</si>
  <si>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</si>
  <si>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</si>
  <si>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</si>
  <si>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</si>
  <si>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</si>
  <si>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</si>
  <si>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</si>
  <si>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</si>
  <si>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</si>
  <si>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</si>
  <si>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</si>
  <si>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</si>
  <si>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</si>
  <si>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</si>
  <si>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</si>
  <si>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</si>
  <si>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</si>
  <si>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</si>
  <si>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</si>
  <si>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</si>
  <si>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</si>
  <si>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</si>
  <si>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</si>
  <si>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</si>
  <si>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</si>
  <si>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</si>
  <si>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</si>
  <si>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</si>
  <si>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</si>
  <si>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</si>
  <si>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</si>
  <si>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</si>
  <si>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</si>
  <si>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</si>
  <si>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</si>
  <si>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</si>
  <si>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</si>
  <si>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</si>
  <si>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</si>
  <si>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</si>
  <si>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</si>
  <si>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</si>
  <si>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</si>
  <si>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</si>
  <si>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</si>
  <si>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</si>
  <si>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</si>
  <si>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</si>
  <si>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</si>
  <si>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</si>
  <si>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</si>
  <si>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</si>
  <si>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</si>
  <si>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</si>
  <si>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</si>
  <si>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</si>
  <si>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</si>
  <si>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</si>
  <si>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</si>
  <si>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</si>
  <si>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</si>
  <si>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</si>
  <si>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</si>
  <si>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</si>
  <si>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</si>
  <si>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</si>
  <si>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</si>
  <si>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</si>
  <si>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</si>
  <si>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</si>
  <si>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</si>
  <si>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</si>
  <si>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</si>
  <si>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</si>
  <si>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</si>
  <si>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</si>
  <si>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</si>
  <si>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</si>
  <si>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</si>
  <si>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</si>
  <si>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</si>
  <si>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</si>
  <si>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</si>
  <si>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</si>
  <si>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</si>
  <si>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</si>
  <si>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</si>
  <si>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</si>
  <si>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</si>
  <si>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</si>
  <si>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</si>
  <si>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</si>
  <si>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</si>
  <si>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</si>
  <si>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</si>
  <si>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</si>
  <si>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</si>
  <si>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</si>
  <si>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</si>
  <si>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</si>
  <si>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</si>
  <si>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</si>
  <si>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</si>
  <si>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</si>
  <si>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</si>
  <si>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</si>
  <si>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</si>
  <si>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</si>
  <si>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</si>
  <si>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</si>
  <si>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</si>
  <si>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</si>
  <si>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</si>
  <si>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</si>
  <si>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</si>
  <si>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</si>
  <si>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</si>
  <si>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</si>
  <si>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</si>
  <si>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</si>
  <si>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</si>
  <si>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</si>
  <si>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</si>
  <si>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</si>
  <si>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</si>
  <si>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</si>
  <si>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</si>
  <si>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</si>
  <si>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</si>
  <si>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</si>
  <si>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</si>
  <si>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</si>
  <si>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</si>
  <si>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</si>
  <si>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</si>
  <si>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</si>
  <si>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</si>
  <si>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</si>
  <si>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</si>
  <si>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</si>
  <si>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</si>
  <si>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</si>
  <si>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</si>
  <si>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</si>
  <si>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</si>
  <si>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</si>
  <si>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</si>
  <si>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</si>
  <si>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</si>
  <si>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</si>
  <si>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</si>
  <si>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</si>
  <si>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</si>
  <si>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</si>
  <si>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</si>
  <si>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</si>
  <si>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</si>
  <si>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</si>
  <si>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</si>
  <si>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</si>
  <si>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</si>
  <si>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</si>
  <si>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</si>
  <si>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</si>
  <si>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</si>
  <si>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</si>
  <si>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</si>
  <si>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</si>
  <si>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</si>
  <si>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</si>
  <si>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</si>
  <si>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</si>
  <si>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</si>
  <si>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</si>
  <si>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</si>
  <si>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</si>
  <si>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</si>
  <si>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</si>
  <si>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</si>
  <si>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</si>
  <si>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</si>
  <si>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</si>
  <si>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</si>
  <si>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</si>
  <si>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</si>
  <si>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</si>
  <si>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</si>
  <si>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</si>
  <si>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</si>
  <si>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</si>
  <si>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</si>
  <si>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</si>
  <si>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</si>
  <si>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</si>
  <si>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</si>
  <si>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</si>
  <si>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</si>
  <si>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</si>
  <si>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</si>
  <si>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</si>
  <si>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</si>
  <si>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</si>
  <si>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</si>
  <si>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</si>
  <si>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</si>
  <si>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</si>
  <si>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</si>
  <si>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</si>
  <si>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</si>
  <si>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</si>
  <si>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</si>
  <si>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</si>
  <si>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</si>
  <si>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</si>
  <si>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</si>
  <si>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</si>
  <si>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</si>
  <si>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</si>
  <si>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</si>
  <si>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</si>
  <si>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</si>
  <si>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</si>
  <si>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</si>
  <si>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</si>
  <si>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</si>
  <si>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</si>
  <si>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</si>
  <si>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</si>
  <si>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</si>
  <si>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</si>
  <si>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</si>
  <si>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</si>
  <si>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</si>
  <si>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</si>
  <si>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</si>
  <si>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</si>
  <si>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</si>
  <si>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</si>
  <si>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</si>
  <si>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</si>
  <si>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</si>
  <si>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</si>
  <si>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</si>
  <si>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</si>
  <si>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CENTRO DE EMERGENCIA RAJ</t>
  </si>
  <si>
    <t>Portada</t>
  </si>
  <si>
    <t>ÍTEM</t>
  </si>
  <si>
    <t>DESCRIPCIÓN</t>
  </si>
  <si>
    <t>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</si>
  <si>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</si>
  <si>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</si>
  <si>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</si>
  <si>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</si>
  <si>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</si>
  <si>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</si>
  <si>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</si>
  <si>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</si>
  <si>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</si>
  <si>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</si>
  <si>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</si>
  <si>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</si>
  <si>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</si>
  <si>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</si>
  <si>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</si>
  <si>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</si>
  <si>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</si>
  <si>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</si>
  <si>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</si>
  <si>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</si>
  <si>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</si>
  <si>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</si>
  <si>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</si>
  <si>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</si>
  <si>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</si>
  <si>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</si>
  <si>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</si>
  <si>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</si>
  <si>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</si>
  <si>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</si>
  <si>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</si>
  <si>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</si>
  <si>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</si>
  <si>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</si>
  <si>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</si>
  <si>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</si>
  <si>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</si>
  <si>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</si>
  <si>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</si>
  <si>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</si>
  <si>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</si>
  <si>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</si>
  <si>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</si>
  <si>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</si>
  <si>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</si>
  <si>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</si>
  <si>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</si>
  <si>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</si>
  <si>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</si>
  <si>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</si>
  <si>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</si>
  <si>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</si>
  <si>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</si>
  <si>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</si>
  <si>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</si>
  <si>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</si>
  <si>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</si>
  <si>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</si>
  <si>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</si>
  <si>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</si>
  <si>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</si>
  <si>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</si>
  <si>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</si>
  <si>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</si>
  <si>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</si>
  <si>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</si>
  <si>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</si>
  <si>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</si>
  <si>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</si>
  <si>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</si>
  <si>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</si>
  <si>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</si>
  <si>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</si>
  <si>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</si>
  <si>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</si>
  <si>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</si>
  <si>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</si>
  <si>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</si>
  <si>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</si>
  <si>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</si>
  <si>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</si>
  <si>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</si>
  <si>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</si>
  <si>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</si>
  <si>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</si>
  <si>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</si>
  <si>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</si>
  <si>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</si>
  <si>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</si>
  <si>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</si>
  <si>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</si>
  <si>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</si>
  <si>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</si>
  <si>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COMPONENTES</t>
  </si>
  <si>
    <t>Responsable del Registro</t>
  </si>
  <si>
    <t>Rol responsable del diligenciamiento del verificable:</t>
  </si>
  <si>
    <t>ING / ARQ: Ingeniero (a) o Arquitecto (a)</t>
  </si>
  <si>
    <t>ND / ING AL: Nutricionista Dietista o Ingeniero (a) de Alimentos</t>
  </si>
  <si>
    <t>PSIC / TS: Psicologo (a) o Trabajador (a) Social</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</si>
  <si>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</si>
  <si>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</si>
  <si>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</si>
  <si>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</si>
  <si>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</si>
  <si>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</si>
  <si>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</si>
  <si>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</si>
  <si>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</si>
  <si>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</si>
  <si>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6. Código de Ética</t>
  </si>
  <si>
    <t>6.1.10.Privación del suministro de medicamentos prescritos por profesionales de la medicina o alguna de sus especialidades.
6.1.11. Uso de medicamentos cuya fecha de vencimiento se haya cumplido.
6.1.12. Suministro de medicamentos sin formulación por parte de profesional médico autorizado.</t>
  </si>
  <si>
    <t>El resultado de este verificable debe estar en concordancia con el resultado del verificable 3.1.4 del Componente de Alimentación y Nutrición.</t>
  </si>
  <si>
    <t>6.1.13. Negación en la provisión de dotación personal y/o institucional (cama, colchón, ropa de cama, vestuario, elementos de aseo o material pedagógico).</t>
  </si>
  <si>
    <t>El resultado de este verificable de estar en concordancia con el resultado con las condiciones de calidad del componente 8. de dotación.</t>
  </si>
  <si>
    <t>9. Dotación</t>
  </si>
  <si>
    <t xml:space="preserve">9.1. Cuenta con la dotación de dormitorios requerida para la atención de los usuarios conforme a las particularidades del servicio. 
9.2. Cuenta con la dotación de aseo e higiene personal para la atención de los usuarios
conforme a las particularidades del servicio.
9.3. Cuenta con la dotación personal de vestuario requerida para los usuarios.
9.4.Cuenta con la dotación de material de elementos lúdicos, deportivos, culturales y de centros de interés
</t>
  </si>
  <si>
    <t>El resultado de estas condiciones debe estar en concordancia con el resultado del verificable 6.1.13 del Código de Ética.</t>
  </si>
  <si>
    <t>9.3. Cuenta con la dotación personal de vestuario requerida para los usuarios.</t>
  </si>
  <si>
    <t>Previo a la evaluación de este verificable, consulte con los profesionales de psicólogía o trabajo social, Las particularidades o características identitarias  a tener encuenta en la muestra seleccionada. Lo anterior con el fin de establecer si la dotación personal, cumple con la implementación del enfoque etario y diferencial según corresponda.</t>
  </si>
  <si>
    <t>Tabla 2. Talento Humano</t>
  </si>
  <si>
    <t>Cantidad de usuarios del servicio</t>
  </si>
  <si>
    <t>Registre la cantidad de usuarios que encuentra en el servicio. La tabla calculará automáticamente el personal requerido de acuerdo con el Manual Operativo.</t>
  </si>
  <si>
    <t>ACTA DE CIERRE</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</si>
  <si>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</si>
  <si>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</si>
  <si>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</si>
  <si>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</si>
  <si>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</si>
  <si>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</si>
  <si>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</si>
  <si>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</si>
  <si>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</si>
  <si>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1.1. SEDE / UNIDAD OPERATIVA 1</t>
  </si>
  <si>
    <t>1.2. SEDE/ UNIDAD OPERATIVA 2</t>
  </si>
  <si>
    <t>Ubicación</t>
  </si>
  <si>
    <t>Departamento</t>
  </si>
  <si>
    <t>Municipio o Ciudad</t>
  </si>
  <si>
    <t>Dirección de la Sede Operativa / Unidad</t>
  </si>
  <si>
    <t>Seleccione el estado de tenencia del inmueble:</t>
  </si>
  <si>
    <t>Indique las entidades o personas (naturales o jurídicas) que participan en la tenencia del inmueble.</t>
  </si>
  <si>
    <t>Capacidad Instalada</t>
  </si>
  <si>
    <t>Coordenadas Georreferenciadas en Google Maps</t>
  </si>
  <si>
    <t>Latitud N</t>
  </si>
  <si>
    <t>Longitud W</t>
  </si>
  <si>
    <t>3. INFORMACIÓN GENERAL DE LA VISITA</t>
  </si>
  <si>
    <t>Fecha de finalización Visita</t>
  </si>
  <si>
    <t>Número de auto de la visita</t>
  </si>
  <si>
    <t>Número de la bitácora</t>
  </si>
  <si>
    <t>SISTEMA DE RESPONSABIIDAD PENAL PARA ADOLESCENTES - SRPA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</si>
  <si>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</si>
  <si>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</si>
  <si>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</si>
  <si>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</si>
  <si>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</si>
  <si>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</si>
  <si>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</si>
  <si>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</si>
  <si>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</si>
  <si>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</si>
  <si>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</si>
  <si>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</si>
  <si>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</si>
  <si>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</si>
  <si>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</si>
  <si>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</si>
  <si>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</si>
  <si>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</si>
  <si>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MODALIDADES COMPLEMENTARIAS Y DE RESTABLECIMIENTOS EN ADMINISTRACIÓN DE JUSTICIA</t>
  </si>
  <si>
    <t>CENTRO DE EMERGENCIA EN RESTABLECIMIENTO DE ADMINISTRACION DE JUSTICIA - RAJ</t>
  </si>
  <si>
    <t>4. INFORMACIÓN DEL CONTRATO</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</si>
  <si>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</si>
  <si>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</si>
  <si>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</si>
  <si>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</si>
  <si>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</si>
  <si>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</si>
  <si>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</si>
  <si>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</si>
  <si>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</si>
  <si>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</si>
  <si>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DE MEDIDAS COMPLEMENTARIAS Y ALTERNATIVAS AL PROCESO JUDICIAL SRPA - RESTABLECIMIENTO EN ADMINISTRACION DE JUSTICIA RAJ  MO2.PP Versión 4 del 25/07/2024. Pág. (4)
LINEAMIENTO TÉCNICO MODELO DE ATENCIÓN PARA ADOLESCENTES Y JÓVENES EN CONFLICTO CON LA LEY SRPA LM15.P versión 4 del 06/03/2020
2.2.1. Actuaciones en situaciones de emergencia (incendios, terremotos, inundaciones), pág. (180 - 181)
LINEAMIENTO TÉCNICO MODELO DE ATENCIÓN PARA ADOLESCENTES Y JÓVENES EN CONFLICTO CON LA LEY SRPA LM15.P versión 4 del 06/03/2020.
2.2.1.1 Código de Ética. Pág. (161 a 163)</t>
  </si>
  <si>
    <t>ING / ARQ</t>
  </si>
  <si>
    <t>2.1.1</t>
  </si>
  <si>
    <t xml:space="preserve">Cuenta con un Plan de Emergencias documentado en función del espacio donde se presta el servicio y este se encuentra socializado a todos con los participantes del servicio. </t>
  </si>
  <si>
    <t>MANUAL OPERATIVO DE MEDIDAS COMPLEMENTARIAS Y ALTERNATIVAS AL PROCESO JUDICIAL SRPA - RESTABLECIMIENTO EN ADMINISTRACION DE JUSTICIA RAJ  MO2.PP Versión 4 del 25/07/2024. Pág. (4)
LINEAMIENTO TÉCNICO MODELO DE ATENCIÓN PARA ADOLESCENTES Y JÓVENES EN CONFLICTO CON LA LEYSRPA LM15.P versión 4 del 06/03/2020
2.2.1. Actuaciones en situaciones de emergencia (incendios, terremotos, inundaciones), pág. (180 - 181)</t>
  </si>
  <si>
    <t>2.1.2</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</si>
  <si>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</si>
  <si>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</si>
  <si>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</si>
  <si>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MANUAL OPERATIVO DE MEDIDAS COMPLEMENTARIAS Y ALTERNATIVAS AL PROCESO JUDICIAL SRPA - RESTABLECIMIENTO EN ADMINISTRACION DE JUSTICIA RAJ  MO2.PP Versión 4 del 25/07/2024. Pág. (21)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</si>
  <si>
    <t>2.2.1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</si>
  <si>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</si>
  <si>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</si>
  <si>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</si>
  <si>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</si>
  <si>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</si>
  <si>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</si>
  <si>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</si>
  <si>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</si>
  <si>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MANUAL OPERATIVO DE MEDIDAS COMPLEMENTARIAS Y ALTERNATIVAS AL PROCESO JUDICIAL SRPA - RESTABLECIMIENTO EN ADMINISTRACION DE JUSTICIA RAJ  MO2.PP Versión 4 del 25/07/2024. Pág. (21)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</si>
  <si>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2.4.1</t>
  </si>
  <si>
    <t>El inmueble cuenta con el concepto sanitario favorable expedido por la autoridad de salud competente.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</si>
  <si>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</si>
  <si>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t>
  </si>
  <si>
    <t>Cumple con las condiciones generales de infraestructura para la prestación del servicio.</t>
  </si>
  <si>
    <t>MANUAL OPERATIVO DE MEDIDAS COMPLEMENTARIAS Y ALTERNATIVAS AL PROCESO JUDICIAL SRPA - RESTABLECIMIENTO EN ADMINISTRACION DE JUSTICIA RAJ  MO2.PP Versión 4 del 25/07/2024. Pág. (21)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</si>
  <si>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2.5.1</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</si>
  <si>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</si>
  <si>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</si>
  <si>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</si>
  <si>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</si>
  <si>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</si>
  <si>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</si>
  <si>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2.5.4</t>
  </si>
  <si>
    <t>La infraestructura cuenta con energía eléctrica.</t>
  </si>
  <si>
    <t>2.5.5</t>
  </si>
  <si>
    <t>Cuenta con sistema de comunicación (internet, telefonía fija y móvil).</t>
  </si>
  <si>
    <t>2.5.6</t>
  </si>
  <si>
    <t>El inmueble garantiza la accesibilidad para personas con discapacidad en forma gradual, ajustada a las características de la institución y a la demanda que pueden hacer las personas en condición de discapacidad como usuarios, funcionarios y administrativos.</t>
  </si>
  <si>
    <t>2.6</t>
  </si>
  <si>
    <t>Cuenta con las condiciones locativas adecuadas para la prestación del servicio.</t>
  </si>
  <si>
    <t>MANUAL OPERATIVO DE MEDIDAS COMPLEMENTARIAS Y ALTERNATIVAS AL PROCESO JUDICIAL SRPA - RESTABLECIMIENTO EN ADMINISTRACION DE JUSTICIA RAJ  MO2.PP Versión 4 del 25/07/2024. Pág. (21)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LM15.P versión 4 del 06/03/2020.
2.2.1.1 Código de Ética. Pág. (161 a 163)</t>
  </si>
  <si>
    <t>2.6.1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</si>
  <si>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</si>
  <si>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</si>
  <si>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</si>
  <si>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</si>
  <si>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</si>
  <si>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</si>
  <si>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</si>
  <si>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</si>
  <si>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</si>
  <si>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</si>
  <si>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</si>
  <si>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</si>
  <si>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</si>
  <si>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</si>
  <si>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</si>
  <si>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</si>
  <si>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</si>
  <si>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</si>
  <si>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</si>
  <si>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</si>
  <si>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</si>
  <si>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</si>
  <si>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</si>
  <si>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t>Todos los bombillos son ahorradores de energía.</t>
  </si>
  <si>
    <t>2.6.13</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</si>
  <si>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</si>
  <si>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</si>
  <si>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t>2.6.14</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</si>
  <si>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</si>
  <si>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2.6.15</t>
  </si>
  <si>
    <t>Si el inmueble presenta balcones estos cuentan con protección.</t>
  </si>
  <si>
    <t>2.6.16</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</si>
  <si>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</si>
  <si>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</si>
  <si>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2.6.17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</si>
  <si>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</si>
  <si>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2.6.18</t>
  </si>
  <si>
    <t xml:space="preserve">Las tomas eléctricas cuentan con tapas protectoras, cableado fijado adecuadamente, sin enchufes o tornillos sueltos, sin cables pelados o expuestos al calor o la humedad. </t>
  </si>
  <si>
    <t>2.6.19</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</si>
  <si>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</si>
  <si>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2.6.20</t>
  </si>
  <si>
    <t xml:space="preserve">Los medicamentos están almacenados en espacios destinados de acuerdo a las normas vigentes establecidas con seguridad para el acceso de personal no autorizado. Fuera del alcance de los adolescentes y jóvenes. </t>
  </si>
  <si>
    <t>2.6.21</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</si>
  <si>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</si>
  <si>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2.6.22</t>
  </si>
  <si>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</si>
  <si>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</si>
  <si>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2.6.23</t>
  </si>
  <si>
    <t>El inmueble cuenta con ambientación o decoración agradable y cálida para la acogida y atención de los usuarios.</t>
  </si>
  <si>
    <t>2.6.24</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</si>
  <si>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</si>
  <si>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</si>
  <si>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t>2.6.25</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</si>
  <si>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</si>
  <si>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</si>
  <si>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2.7</t>
  </si>
  <si>
    <t>Cuenta con las áreas y espacios adecuados en la infraestructura para la atención de usuarios que pernoctan durante la prestación del servicio.</t>
  </si>
  <si>
    <t>MANUAL OPERATIVO DE MEDIDAS COMPLEMENTARIAS Y ALTERNATIVAS AL PROCESO JUDICIAL SRPA - RESTABLECIMIENTO EN ADMINISTRACION DE JUSTICIA RAJ  MO2.PP Versión 4 del 25/07/2024. Pág. (21)
Guía de estándares de calidad para modalidades de medidas y sanciones del proceso judicial-SRPA y modalidades complementarias y alternativas al proceso judicial SRPA restablecimiento en administración de justicia - RAJ [G1.M1.P] Versión 1del 03/07/2024.
numeral 5.1.1. pág. (7 - 9)</t>
  </si>
  <si>
    <t>2.7.1</t>
  </si>
  <si>
    <r>
      <t xml:space="preserve">La infraestructura cuenta con espacios de dormitorios y cada uno garantiza como mínimo un área de </t>
    </r>
    <r>
      <rPr>
        <b/>
        <sz val="11"/>
        <rFont val="Arial"/>
        <family val="2"/>
      </rPr>
      <t>3.0</t>
    </r>
    <r>
      <rPr>
        <sz val="11"/>
        <rFont val="Arial"/>
        <family val="2"/>
      </rPr>
      <t xml:space="preserve"> m² por usuario.
</t>
    </r>
    <r>
      <rPr>
        <b/>
        <sz val="11"/>
        <rFont val="Arial"/>
        <family val="2"/>
      </rPr>
      <t>Nota 1:</t>
    </r>
    <r>
      <rPr>
        <sz val="11"/>
        <rFont val="Arial"/>
        <family val="2"/>
      </rPr>
      <t xml:space="preserve"> Se incluye el espacio ocupado por cama, el mobiliario y el espacio de circulación. 
</t>
    </r>
    <r>
      <rPr>
        <b/>
        <sz val="11"/>
        <rFont val="Arial"/>
        <family val="2"/>
      </rPr>
      <t xml:space="preserve">Nota 2: </t>
    </r>
    <r>
      <rPr>
        <sz val="11"/>
        <rFont val="Arial"/>
        <family val="2"/>
      </rPr>
      <t xml:space="preserve">Se considera viable la ubicación de dos adolescentes o jóvenes, en un dormitorio dotado con camarote sencillo con capacidad de dos plazas verticales, con asignación de un adolescente o joven por cada plaza, siempre y cuando se garantice un espacio de movilidad (mínimo </t>
    </r>
    <r>
      <rPr>
        <b/>
        <sz val="11"/>
        <rFont val="Arial"/>
        <family val="2"/>
      </rPr>
      <t>4.0</t>
    </r>
    <r>
      <rPr>
        <sz val="11"/>
        <rFont val="Arial"/>
        <family val="2"/>
      </rPr>
      <t xml:space="preserve"> m²  incluido el espacio ocupado por el mobiliario), con la precisión de que el camarote no debe tener nido, ni colchoneta en el piso, medida que debe complementarse con acompañamiento y vigilancia nocturna para garantizar la protección y seguridad de los ocupantes, aspectos que deben ser corroborados por la Dirección Regional respectiva.</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</si>
  <si>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t>
  </si>
  <si>
    <t>2.7.2</t>
  </si>
  <si>
    <t>La infraestructura cuenta con salón multifunción con capacidad según cupos atendidos.</t>
  </si>
  <si>
    <t>2.7.3</t>
  </si>
  <si>
    <t>La infraestructura cuenta con espacio para la  lavandería (zona de lavado) según capacidad instalada.</t>
  </si>
  <si>
    <t>2.7.4</t>
  </si>
  <si>
    <t>La infraestructura cuenta con un espacio de oficinas administrativas con seguridad para el acceso de personal no autorizado.</t>
  </si>
  <si>
    <t>2.7.5</t>
  </si>
  <si>
    <r>
      <t xml:space="preserve">La infraestructura cuenta con cubículos o espacios de atención individual y familiar 
</t>
    </r>
    <r>
      <rPr>
        <b/>
        <sz val="11"/>
        <rFont val="Arial"/>
        <family val="2"/>
      </rPr>
      <t>Nota:</t>
    </r>
    <r>
      <rPr>
        <sz val="11"/>
        <rFont val="Arial"/>
        <family val="2"/>
      </rPr>
      <t xml:space="preserve"> Corresponde a espacios para atención pedagógica, psicosocial, orientación o de gestión.</t>
    </r>
  </si>
  <si>
    <t>2.7.6</t>
  </si>
  <si>
    <t>La infraestructura cuenta con cuarto o área de archivo de anexos de la historia de atención, con seguridad para el acceso de personal no autorizado.</t>
  </si>
  <si>
    <t>2.7.7</t>
  </si>
  <si>
    <t>La infraestructura cuenta con zona de recreación al aire libre.</t>
  </si>
  <si>
    <t>2.7.8</t>
  </si>
  <si>
    <t>La infraestructura cuenta con un punto ecológico</t>
  </si>
  <si>
    <t>2.7.9</t>
  </si>
  <si>
    <r>
      <t>La infraestructura cuenta con espacio para disposición de basuras de acuerdo con la normativa vigente:</t>
    </r>
    <r>
      <rPr>
        <sz val="11"/>
        <rFont val="Arial"/>
        <family val="2"/>
      </rPr>
      <t xml:space="preserv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</si>
  <si>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t>Guía de estándares de calidad para modalidades de medidas y sanciones del proceso judicial-SRPA y modalidades complementarias y alternativas al proceso judicial SRPA restablecimiento en administración de justicia - RAJ [G1.M1.P] Versión 1del 03/07/2024.
numeral 5.1.1. pág. (7 - 9) y tabla No. 3, pág. (11 - 13)
Para espacio de residuos, la norma vigente:
Decreto 1077 del 26/05/2015, ARTÍCULO 2.3.2.2.2.2.19. Sistemas de almacenamiento colectivo de residuos sólidos.
Para código de colores de canecas, la norma vigente: 
Resolución 2184 de 2019</t>
  </si>
  <si>
    <t>2.7.10</t>
  </si>
  <si>
    <r>
      <t>La infraestructura  cuenta con servicios sanitarios (pueden estar ubicados dentro o contiguos a los alojamientos), como mínimo se requiere</t>
    </r>
    <r>
      <rPr>
        <sz val="11"/>
        <rFont val="Arial"/>
        <family val="2"/>
      </rPr>
      <t xml:space="preserve">:
a. </t>
    </r>
    <r>
      <rPr>
        <b/>
        <sz val="11"/>
        <rFont val="Arial"/>
        <family val="2"/>
      </rPr>
      <t>un (1)</t>
    </r>
    <r>
      <rPr>
        <sz val="11"/>
        <rFont val="Arial"/>
        <family val="2"/>
      </rPr>
      <t xml:space="preserve"> sanitario por cada </t>
    </r>
    <r>
      <rPr>
        <b/>
        <sz val="11"/>
        <rFont val="Arial"/>
        <family val="2"/>
      </rPr>
      <t>diez (10)</t>
    </r>
    <r>
      <rPr>
        <sz val="11"/>
        <rFont val="Arial"/>
        <family val="2"/>
      </rPr>
      <t xml:space="preserve"> adolescentes y jóvenes.
b.</t>
    </r>
    <r>
      <rPr>
        <b/>
        <sz val="11"/>
        <rFont val="Arial"/>
        <family val="2"/>
      </rPr>
      <t xml:space="preserve"> un (1)</t>
    </r>
    <r>
      <rPr>
        <sz val="11"/>
        <rFont val="Arial"/>
        <family val="2"/>
      </rPr>
      <t xml:space="preserve"> orinal por cada </t>
    </r>
    <r>
      <rPr>
        <b/>
        <sz val="11"/>
        <rFont val="Arial"/>
        <family val="2"/>
      </rPr>
      <t>diez (10)</t>
    </r>
    <r>
      <rPr>
        <sz val="11"/>
        <rFont val="Arial"/>
        <family val="2"/>
      </rPr>
      <t xml:space="preserve"> adolescentes y jóvenes (aplica para atención de población masculina).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y jóvenes.
d. </t>
    </r>
    <r>
      <rPr>
        <b/>
        <sz val="11"/>
        <rFont val="Arial"/>
        <family val="2"/>
      </rPr>
      <t>una (1)</t>
    </r>
    <r>
      <rPr>
        <sz val="11"/>
        <rFont val="Arial"/>
        <family val="2"/>
      </rPr>
      <t xml:space="preserve"> ducha por cada </t>
    </r>
    <r>
      <rPr>
        <b/>
        <sz val="11"/>
        <rFont val="Arial"/>
        <family val="2"/>
      </rPr>
      <t>diez (10)</t>
    </r>
    <r>
      <rPr>
        <sz val="11"/>
        <rFont val="Arial"/>
        <family val="2"/>
      </rPr>
      <t xml:space="preserve"> adolescentes y jóvenes.
</t>
    </r>
    <r>
      <rPr>
        <b/>
        <sz val="11"/>
        <rFont val="Arial"/>
        <family val="2"/>
      </rPr>
      <t>Nota 1:</t>
    </r>
    <r>
      <rPr>
        <sz val="11"/>
        <rFont val="Arial"/>
        <family val="2"/>
      </rPr>
      <t xml:space="preserve"> Para servicios únicamente con población masculina, si cuentan con orinales la proporción de sanitarios pueden ser de </t>
    </r>
    <r>
      <rPr>
        <b/>
        <sz val="11"/>
        <rFont val="Arial"/>
        <family val="2"/>
      </rPr>
      <t>1</t>
    </r>
    <r>
      <rPr>
        <sz val="11"/>
        <rFont val="Arial"/>
        <family val="2"/>
      </rPr>
      <t xml:space="preserve"> por cada </t>
    </r>
    <r>
      <rPr>
        <b/>
        <sz val="11"/>
        <rFont val="Arial"/>
        <family val="2"/>
      </rPr>
      <t>15</t>
    </r>
    <r>
      <rPr>
        <sz val="11"/>
        <rFont val="Arial"/>
        <family val="2"/>
      </rPr>
      <t xml:space="preserve"> usuarios.
</t>
    </r>
    <r>
      <rPr>
        <b/>
        <sz val="11"/>
        <rFont val="Arial"/>
        <family val="2"/>
      </rPr>
      <t>Nota 2:</t>
    </r>
    <r>
      <rPr>
        <sz val="11"/>
        <rFont val="Arial"/>
        <family val="2"/>
      </rPr>
      <t xml:space="preserve"> En el caso que la infraestructura no cuente con orinales y no permita sus adecuaciones se deben garantizar (</t>
    </r>
    <r>
      <rPr>
        <b/>
        <sz val="11"/>
        <rFont val="Arial"/>
        <family val="2"/>
      </rPr>
      <t>2</t>
    </r>
    <r>
      <rPr>
        <sz val="11"/>
        <rFont val="Arial"/>
        <family val="2"/>
      </rPr>
      <t xml:space="preserve"> sanitarios por cada </t>
    </r>
    <r>
      <rPr>
        <b/>
        <sz val="11"/>
        <rFont val="Arial"/>
        <family val="2"/>
      </rPr>
      <t xml:space="preserve">10 </t>
    </r>
    <r>
      <rPr>
        <sz val="11"/>
        <rFont val="Arial"/>
        <family val="2"/>
      </rPr>
      <t>adolescentes y jóvenes).</t>
    </r>
  </si>
  <si>
    <t>2.7.11</t>
  </si>
  <si>
    <t>Se garantiza el suministro permanente de agua potable y alcantarillado en los baños.</t>
  </si>
  <si>
    <t>2.7.12</t>
  </si>
  <si>
    <t>Los baños se encuentran limpios en óptimo estado de aseo.</t>
  </si>
  <si>
    <t>2.7.13</t>
  </si>
  <si>
    <t>Los enchapes de piso a techo y aparatos sanitarios no presentan roturas ni grietas</t>
  </si>
  <si>
    <t>2.7.14</t>
  </si>
  <si>
    <t>Los baños cuentan con puertas que garantice la intimidad de los usuarios.</t>
  </si>
  <si>
    <t>2.7.15</t>
  </si>
  <si>
    <t>Los baños cuentan con adecuada iluminación y ventilación.</t>
  </si>
  <si>
    <t>2.7.16</t>
  </si>
  <si>
    <t>Los baños están localizados permitiendo el control y visibilidad, no generan riesgo en atención a la prevención del daño antijurídico. (prevenir el riesgo de suicidio, lesiones por quemaduras, abuso sexual, lesiones o muertes por riñas, entre otros).</t>
  </si>
  <si>
    <t>2.7.17</t>
  </si>
  <si>
    <t>La infraestructura cuenta con espacio de comedor con puesto en mesa con silla según capacidad y organización por turnos.</t>
  </si>
  <si>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y Tabla 3. pág. (11-13)
</t>
  </si>
  <si>
    <t>2.7.18</t>
  </si>
  <si>
    <r>
      <rPr>
        <u/>
        <sz val="11"/>
        <rFont val="Arial"/>
        <family val="2"/>
      </rPr>
      <t>La infraestructura cuenta con bodegaje o despensa para el almacenamiento de los alimentos</t>
    </r>
    <r>
      <rPr>
        <sz val="11"/>
        <rFont val="Arial"/>
        <family val="2"/>
      </rPr>
      <t xml:space="preserve">.
</t>
    </r>
    <r>
      <rPr>
        <b/>
        <sz val="11"/>
        <rFont val="Arial"/>
        <family val="2"/>
      </rPr>
      <t xml:space="preserve">Nota: </t>
    </r>
    <r>
      <rPr>
        <sz val="11"/>
        <rFont val="Arial"/>
        <family val="2"/>
      </rPr>
      <t>No aplica cuando el servicio de alimentación es tercerizado en su totalidad.</t>
    </r>
  </si>
  <si>
    <t>2.7.19</t>
  </si>
  <si>
    <r>
      <rPr>
        <u/>
        <sz val="11"/>
        <rFont val="Arial"/>
        <family val="2"/>
      </rPr>
      <t>La infraestructura cuenta con un espacio de cocina</t>
    </r>
    <r>
      <rPr>
        <sz val="11"/>
        <rFont val="Arial"/>
        <family val="2"/>
      </rPr>
      <t>.</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</si>
  <si>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2.7.20</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</si>
  <si>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</si>
  <si>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Para Cocina, comedor y despensa:
GUÍA PARA EL IMPULSO A LA SOBERANÍA ALIMENTARIA POR EL DERECHO HUMANO A LA ALIMENTACIÓN ADECUADA EN LAS MODALIDADES Y SERVICIOS DEL ICBF - G36.PP - Versión 1 del 04/12/2024, pág. (71 - 73)
Resolución 2674 / 2013
</t>
  </si>
  <si>
    <t>2.7.21</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</si>
  <si>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</si>
  <si>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2.7.22</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</si>
  <si>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</si>
  <si>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2.7.23</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</si>
  <si>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</si>
  <si>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2.7.24</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</si>
  <si>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</si>
  <si>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2.7.25</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</si>
  <si>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</si>
  <si>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2.7.26</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</si>
  <si>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</si>
  <si>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2.7.27</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</si>
  <si>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</si>
  <si>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2.7.28</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</si>
  <si>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</si>
  <si>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2.7.29</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</si>
  <si>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</si>
  <si>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2.7.30</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</si>
  <si>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</si>
  <si>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2.7.31</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</si>
  <si>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</si>
  <si>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2.7.32</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</si>
  <si>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</si>
  <si>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2.7.33</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</si>
  <si>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</si>
  <si>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2.7.34</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</si>
  <si>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</si>
  <si>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2.7.35</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</si>
  <si>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</si>
  <si>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2.7.36</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</si>
  <si>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</si>
  <si>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2.7.37</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</si>
  <si>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</si>
  <si>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2.7.38</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</si>
  <si>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</si>
  <si>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t>
  </si>
  <si>
    <t>Cuenta con la dotación institucional necesaria en los diferentes espacios de la infraestructura para garantizar la adecuada funcionalidad del servicio.</t>
  </si>
  <si>
    <t>MANUAL OPERATIVO DE MEDIDAS COMPLEMENTARIAS Y ALTERNATIVAS AL PROCESO JUDICIAL SRPA - RESTABLECIMIENTO EN ADMINISTRACION DE JUSTICIA RAJ  MO2.PP Versión 4 del 25/07/2024. Pág. (21)
Guía de estándares de calidad para modalidades de medidas y sanciones del proceso judicial-SRPA y modalidades complementarias y alternativas al proceso judicial SRPA restablecimiento en administración de justicia - RAJ [G1.M1.P] Versión 1del 03/07/2024. pág. (11 a 13)</t>
  </si>
  <si>
    <t>2.8.1</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</si>
  <si>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</si>
  <si>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13)</t>
  </si>
  <si>
    <t>2.8.2</t>
  </si>
  <si>
    <t>Espacio para atención pedagógica, psicosocial, orientación o de gestión cuenta con la siguiente dotación requerida:
a. computador (según necesidad de atención).
b. un archivador.
c. una mesa o escritorio por cubículo para la atención psicosocial.
d. dos sillas.</t>
  </si>
  <si>
    <t>2.8.3</t>
  </si>
  <si>
    <t>La lavandería cuenta con máquinas lavadoras, maquinas secadoras (opcional), alberca con lavaderos (opcional) y tendedero, todo proporcional al número de cupos contratados.</t>
  </si>
  <si>
    <t>2.8.4</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</si>
  <si>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</si>
  <si>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</si>
  <si>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</si>
  <si>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</si>
  <si>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</si>
  <si>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</si>
  <si>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</si>
  <si>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 Herramientas para la atención.
2.2.1 Herramientas de desarrollo.
2.2.1.1 Código de Ética. Pág. 162.  
2.2.1.4 Anexo historia de atención. Pag.177
B) Acciones por la garantía del derecho a la salud.Pág 216
Guía para el impulso a la soberanía alimentaria por el derecho humano a la alimentación adecuada en las modalidades y servicios del ICBF. G6.PP. Versión 2 del 30/12/2025. Pág. 113.
Protocolo intervención en crisis para servicios de restablecimiento en administración de justicia.  PT1.P.  Versión 1 del 09/03/2020.
Pág.- 7 - 26.
Memorando 202420000000041783, asunto: Orientaciones sobre el alcance de las competencias de los operadores de las modalidades de restablecimiento de derechos y del Sistema de Responsabilidad Penal para Adolescentes, frente a la prestación directa de servicios de salud.</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</si>
  <si>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</si>
  <si>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</si>
  <si>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</si>
  <si>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Lineamiento técnico modelo de atención para adolescentes y jóvenes en conflicto con la ley-SRPA. versión 4 del 06/03/2020. 
2.2.1 HERRAMIENTAS DE DESARROLLO
2.2.1.4 Anexo historia de atención. Pag.177
Guía para el impulso a la soberanía alimentaria por el derecho humano a la alimentación adecuada en las modalidades y servicios del ICBF. G6.PP. Versión 2 del 30/12/2025. Pág. 113..</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</si>
  <si>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</si>
  <si>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adolescentes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r>
      <rPr>
        <b/>
        <sz val="11"/>
        <rFont val="Arial"/>
        <family val="2"/>
      </rPr>
      <t>Nota 3:</t>
    </r>
    <r>
      <rPr>
        <sz val="11"/>
        <rFont val="Arial"/>
        <family val="2"/>
      </rPr>
      <t xml:space="preserve"> En caso de que se hayan realizado activaciones en salud cuentan con los soportes de las atenciones.</t>
    </r>
  </si>
  <si>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2.2.1 HERRAMIENTAS DE DESARROLLO
2.2.1.4 Anexo historia de atención. Pag.177
B) Acciones por la garantía del derecho a la salud.Pág 216
Manual Operativo de las Modalidades que Atienden Medidas y Sanciones del Proceso Judicial. Versión 4 del 25/07/2024. 
Permanencia.Pág.94.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
Protocolo intervención en crisis para servicios de restablecimiento en administración de justicia.  PT1.P.  Versión 2 del 02/03/2026.
Pág.- 12 - 48.</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</si>
  <si>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</si>
  <si>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</si>
  <si>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108 - 1113</t>
  </si>
  <si>
    <t>3.1.4.</t>
  </si>
  <si>
    <t>Cuenta con prescripción médica y  soportes del suministro de  medicamentos.</t>
  </si>
  <si>
    <t>Lineamiento técnico modelo de atención para adolescentes y jóvenes en conflicto con la ley-SRPA. LM15.p versión 4 del 06/03/2020.  
2.2 Herramientas para la atención.
2.2.1 Herramientas de desarrollo.
2.2.1.1 Código de Ética. Pág. 162.  
Memorando 202420000000041783, asunto: Orientaciones sobre el alcance de las competencias de los operadores de las modalidades de restablecimiento de derechos y del Sistema de Responsabilidad Penal para Adolescentes, frente a la prestación directa de servicios de salud.</t>
  </si>
  <si>
    <t>3.1.5.</t>
  </si>
  <si>
    <t>En diálogo con los adolescentes y sus familias o red vincular, se evidencia la asistencia a las valoraciones integrales.</t>
  </si>
  <si>
    <t>Guía para el impulso a la soberanía alimentaria por el derecho humano a la alimentación adecuada en las modalidades y servicios del ICBF. G36.PP. Versión 1 del 04/12/2024.
4.6. Valoración y Seguimiento del Estado Nutricional y de Salud.. Página 90.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t>
  </si>
  <si>
    <t>3.1.6.</t>
  </si>
  <si>
    <r>
      <t xml:space="preserve">En observación de la atención y diálogo con los adolescentes y sus familias o red vincular se evidencia, que se le están suministrando los medicamentos en los horarios establecidos, según lo prescrito.
</t>
    </r>
    <r>
      <rPr>
        <b/>
        <sz val="11"/>
        <rFont val="Arial"/>
        <family val="2"/>
      </rPr>
      <t xml:space="preserve">Nota: </t>
    </r>
    <r>
      <rPr>
        <sz val="11"/>
        <rFont val="Arial"/>
        <family val="2"/>
      </rPr>
      <t>Verifica mediante observación que el suministro de medicamentos se realiza aplicando los cinco correctos: 1. Usuario correcto. 2. Medicamento correcto. 3. Dosis correcta. 4. Hora correcta. 5. Vía correcta.</t>
    </r>
  </si>
  <si>
    <t>3.1.7.</t>
  </si>
  <si>
    <t xml:space="preserve">En observación de la atención se evidencia que no existen medicamentos vencidos. </t>
  </si>
  <si>
    <t>3.1.8.</t>
  </si>
  <si>
    <t>El talento humano identifica los pasos a seguir ante la presencia de una Enfermedad Transmitida por Alimentos (ETA).</t>
  </si>
  <si>
    <t>Guía para el impulso a la soberanía alimentaria por el derecho humano a la alimentación adecuada en las modalidades y servicios del ICBF. G6.PP. Versión 2 del 30/12/2025. 
Caso Vs Brote de ETA.  Pág.  84.</t>
  </si>
  <si>
    <t>3.2</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</si>
  <si>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</si>
  <si>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1 del 04/12/2024. Pág. 72, 73 y 74.</t>
  </si>
  <si>
    <t>En observación del área de servicio de alimentos se evidencia:</t>
  </si>
  <si>
    <t>3.2.1</t>
  </si>
  <si>
    <t xml:space="preserve">Que el espacio permite la secuencia lógica de los procesos y es adecuado para el manejo de equipos, circulación, traslado de productos y permite la inocuidad de los alimentos. </t>
  </si>
  <si>
    <t xml:space="preserve">Guía para el impulso a la soberanía alimentaria por el derecho humano a la alimentación adecuada en las modalidades y servicios del ICBF. G36.PP. Versión 2 del 30/12/2025.                                                                                                                                             4.5.Complementación alimentaria con calidad. pag 50.
4.5.4. Calidad e inocuidad en los alimentos, condiciones básicas de higiene en la preparación y manufactura de alimentos (BPM).pag 72.
4.5.4.1. Requisitos sanitarios del servicio de alimentos, Infraestructura, Planta física
Pág. 72                                                                                                                                                                                                                                                               </t>
  </si>
  <si>
    <t>3.2.2</t>
  </si>
  <si>
    <t xml:space="preserve">Que las instalaciones sanitarias están limpias, están separadas de las áreas de elaboración y están dotadas con los instrumentos y elementos para facilitar la higiene personal. </t>
  </si>
  <si>
    <t>3.2.3</t>
  </si>
  <si>
    <t>Que no hay presencia de animales domésticos en el servicio de alimentos.</t>
  </si>
  <si>
    <t>3.2.4</t>
  </si>
  <si>
    <t xml:space="preserve">Que los equipos y utensilios del servicio de alimentos son suficientes para la prestación del servicio. </t>
  </si>
  <si>
    <t>3.2.5</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</si>
  <si>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</si>
  <si>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3.3</t>
  </si>
  <si>
    <t>Cuenta con el ciclo de menús de acuerdo con la minuta patrón, teniendo en cuenta las prácticas culturales de alimentación y de consumo, de acuerdo con el Modelo de Enfoque Diferencial de Derechos - MEDD</t>
  </si>
  <si>
    <t xml:space="preserve">Guía para el impulso a la soberanía alimentaria por el derecho humano a la alimentación adecuada en las modalidades y servicios del ICBF. G36.PP. Versión 2 del 30/12/2025.
4.5. COMPLEMENTACIÓN ALIMENTARIA CON CALIDAD pag 50.
                                                                                                                                                                                                                                                                                                               </t>
  </si>
  <si>
    <t>3.3.1</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</si>
  <si>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adolescentes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 Soporte de aprobación por el supervisor de contrato.</t>
    </r>
  </si>
  <si>
    <t xml:space="preserve">Guía para el impulso a la soberanía alimentaria por el derecho humano a la alimentación adecuada en las modalidades y servicios del ICBF. G36.PP. Versión 2 del 30/12/2025.
4.5. COMPLEMENTACIÓN ALIMENTARIA CON CALIDAD pag 52.
                                                                                                                                                                                                                                                                                                               </t>
  </si>
  <si>
    <t>3.3.2</t>
  </si>
  <si>
    <t>Cuenta con registro de intercambios de alimentos con la respectiva justificación, fecha y tiempo de alimentación, no excede dos (2) en la minuta diaria.</t>
  </si>
  <si>
    <t>Guía para el impulso a la soberanía alimentaria por el derecho humano a la alimentación adecuada en las modalidades y servicios del ICBF. G36.PP. Versión 2 del 30/12/2025.                                     .
Homogeneidad en el servicio.  Pág. 66.</t>
  </si>
  <si>
    <t>3.3.3</t>
  </si>
  <si>
    <t xml:space="preserve">Soporte de aplicación de dos (2) encuestas de satisfacción de los ciclos de menús dirigidas a mínimo el 20% de los usuarios directos y al total de usuarios indirectos del servicio. </t>
  </si>
  <si>
    <t xml:space="preserve"> Guía para el impulso a la soberanía alimentaria por el derecho humano a la alimentación adecuada en las modalidades y servicios del ICBF. G36.PP. Versión 2 del 30/12/2025.                                     .
4.5.3. Prestación del servicio de alimentación por tipo de ración.
4.5.3.1. Preparación y distribución de Ración Preparada.
Acciones de mejora y evaluación de los ciclos de menús.
Pág.  65.</t>
  </si>
  <si>
    <t>3.4</t>
  </si>
  <si>
    <t>Implementa el ciclo de menús de acuerdo con la minuta patrón, teniendo en cuenta las prácticas culturales de alimentación y de consumo, de acuerdo con el Modelo de Enfoque Diferencial de Derechos - MEDD</t>
  </si>
  <si>
    <t xml:space="preserve">Manual Operativo de las Modalidades que Atienden Medidas y Sanciones del Proceso Judicial. Versión 4 del 25/07/2024. 
1.2.2. Componente alimentación y nutrición.  Pág.  13.
Guía para el impulso a la soberanía alimentaria por el derecho humano a la alimentación adecuada en las modalidades y servicios del ICBF. G36.PP. Versión 2 del 30/12/2025.    Pág. 62-65.         </t>
  </si>
  <si>
    <t>3.4.1</t>
  </si>
  <si>
    <t xml:space="preserve">Indagar, mediante diálogo informal, sobre la entrega de refrigerio (el que esté contemplado en el menú de ese día) más agua para hidratación  en el  momento que el usuario ingrese a la institución, sin importar la hora de ingreso, adicional a la alimentación contemplada para ese día.  </t>
  </si>
  <si>
    <t>Manual Operativo de las Modalidades que Atienden Medidas y Sanciones del Proceso Judicial. Versión 4 del 25/07/2024. 
1.2.2. Componente alimentación y nutrición.  Pág.  13.</t>
  </si>
  <si>
    <t>3.4.2</t>
  </si>
  <si>
    <t>En observación y muestreo en sitio se evidencia que se cumple con las porciones servidas, garantizando la uniformidad del servido y el cumplimiento a la minuta patrón.</t>
  </si>
  <si>
    <t>Guía para el impulso a la soberanía alimentaria por el derecho humano a la alimentación adecuada en las modalidades y servicios del ICBF. G36.PP. Versión 2 del 30/12/2025.
4.5. Complementación Alimentaria con Calidad.
4.5.3.1  Preparación y distribución de Ración preparada. Pág. 66.</t>
  </si>
  <si>
    <t>3.4.3</t>
  </si>
  <si>
    <t xml:space="preserve">En observación se evidencia que el ciclo de menús se encuentran publicado en el área común y en el área de preparación de alimentos. </t>
  </si>
  <si>
    <t>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62.</t>
  </si>
  <si>
    <t>3.4.4</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</si>
  <si>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la toma de peso y talla tomadas en la modalidad, ajusta el plan de alimentación del adolescente según se requiera. 
b. El Modelo de Enfoque Diferencial de Derechos - MEDD para la construcción de ciclos de menú. Los intercambios no exceden dos (2) en la minuta diaria. </t>
  </si>
  <si>
    <t>Manual Operativo de las Modalidades que Atienden Medidas y Sanciones del Proceso Judicial. Versión 4 del 25/07/2024. 
1.2.2. Componente alimentación y nutrición.  Pág. 13
Guía para el impulso a la soberanía alimentaria por el derecho humano a la alimentación adecuada en las modalidades y servicios del ICBF. G36.PP. Versión 2 del 30/12/2025.
4.5. Complementación Alimentaria con Calidad.
4.5.3. Prestación del servicio de alimentación por tipo de ración.
4.5.3.1. Preparación y distribución de Ración Preparada
Homogeneidad en el servicio.
Pág.  66.</t>
  </si>
  <si>
    <t>3.5</t>
  </si>
  <si>
    <t>Cuenta e implementa programa de capacitación a cargo del servicio de alimentación</t>
  </si>
  <si>
    <t>Guía para el impulso a la soberanía alimentaria por el derecho humano a la alimentación adecuada en las modalidades y servicios del ICBF. G36.PP. Versión 2 del 30/12/2025. Pág. 89.</t>
  </si>
  <si>
    <t>3.5.1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</si>
  <si>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</si>
  <si>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Guía para el impulso a la soberanía alimentaria por el derecho humano a la alimentación adecuada en las modalidades y servicios del ICBF. G36.PP. Versión 2 del 30/12/2025.
Población con discapacidad o con alteración de la deglución voluntaria y/o enfermedades
crónicas no trasmisibles.  Pág. 89.</t>
  </si>
  <si>
    <t>3.5.2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</si>
  <si>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</si>
  <si>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3.5.3</t>
  </si>
  <si>
    <t xml:space="preserve">Mediante diálogo con el personal gestor de alimentos se indaga sobre conocimiento de las temáticas del programa de capacitación, la minuta patrón, guía de preparaciones, listas de intercambios y estandarización de porciones de alimentos servidos.
</t>
  </si>
  <si>
    <t>3.6</t>
  </si>
  <si>
    <t>Cuenta con el concepto higiénico sanitario Favorable, emitido por la autoridad sanitaria competente.</t>
  </si>
  <si>
    <t>Guía para el impulso a la soberanía alimentaria por el derecho humano a la alimentación adecuada en las modalidades y servicios del ICBF. G36.PP. Versión 2 del 30/12/2025.
4.5. Complementación Alimentaria con Calidad.
Organización del servicio de alimentos  pág. 71.</t>
  </si>
  <si>
    <t>3.6.1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</si>
  <si>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</si>
  <si>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Guía para el impulso a la soberanía alimentaria por el derecho humano a la alimentación adecuada en las modalidades y servicios del ICBF. G33.PP. Versión 1 del 04/12/2024.
4.5. Complementación Alimentaria con Calidad.
Organización del servicio de alimentos  pág. 70.</t>
  </si>
  <si>
    <t>3.7</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</si>
  <si>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</si>
  <si>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Pág. 87 - 89.</t>
  </si>
  <si>
    <t>3.7.1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</si>
  <si>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</si>
  <si>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para el impulso a la soberanía alimentaria por el derecho humano a la alimentación adecuada en las modalidades y servicios del ICBF. G36.PP. Versión 2 del 30/12/2025.
4.5.4.5.  Requisitos del servicio de alimentos
Plan de saneamiento básico.
Pág. 87 - 89.</t>
  </si>
  <si>
    <t>3.7.2</t>
  </si>
  <si>
    <t>Cuenta con actas, listados de asistencia, registros fotográficos, etc., que evidencien la capacitación del talento humano en los programas del plan de saneamiento básico.</t>
  </si>
  <si>
    <t>3.7.3</t>
  </si>
  <si>
    <t>En observación de la atención se evidencia la implementación de los cuatro (4) programas básicos del plan de saneamiento básico.</t>
  </si>
  <si>
    <t>3.7.4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</si>
  <si>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</si>
  <si>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3.7.5</t>
  </si>
  <si>
    <t>En diálogo con el talento humano se evidencia el conocimiento sobre temas específicos del Plan de Saneamiento Básico.</t>
  </si>
  <si>
    <t>3.8</t>
  </si>
  <si>
    <t xml:space="preserve">Implementa las Buenas Prácticas de Manufactura - BPM en los procesos con alimentos. </t>
  </si>
  <si>
    <t>Guía para el impulso a la soberanía alimentaria por el derecho humano a la alimentación adecuada en las modalidades y servicios del ICBF. G36.PP. Versión 2 del 30/12/2025  Págs.. 78, 79, 82 y 83.
Guía orientadora para la estrategia del abastecimiento alimentario. G38.PP.  Versión 1 del 16/01/2025. Págs. 19, 21, 22 y 23. Guía técnica para la metrología aplicable a los programas de los procesos misionales del ICBF.  G8.PP.  Versión 8 del 5/03/2025. Pág.  30.</t>
  </si>
  <si>
    <t>En observación de la atención se evidencia que:</t>
  </si>
  <si>
    <t>3.8.1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</si>
  <si>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</si>
  <si>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orientadora para la estrategia del abastecimiento alimentario. G38.PP.  Versión 1 del 16/01/2025.
4.3.4. Recepción.  Pág. 19.</t>
  </si>
  <si>
    <t>3.8.2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</si>
  <si>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</si>
  <si>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orientadora para la estrategia del abastecimiento alimentario. G38.PP.  Versión 1 del 16/01/2025.
4.3.4. Almacenamiento.  Pág. 22-24.</t>
  </si>
  <si>
    <t>3.8.3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</si>
  <si>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</si>
  <si>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Guía para el impulso a la soberanía alimentaria por el derecho humano a la alimentación adecuada en las modalidades y servicios del ICBF. G36.PP. Versión 2 del 30/12/2025.
4.5.1.2.  Tipos de ración.  Pág. 52- 54.
Procesos con alimentos, en los servicios de alimentación 
Aspectos a tener en cuenta en la Preparación.  Pág.  81 y 82.</t>
  </si>
  <si>
    <t>3.8.4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</si>
  <si>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</si>
  <si>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 Versión 2 del 30/12/2025.
Procesos con alimentos, en los servicios de alimentación
Servido y distribución Pag 82 y 83. 
Guía técnica para la metrología aplicable a los programas de los procesos misionales del ICBF.  G8.PP.  Versión 8 del 5/03/2025.
Pág.  30.</t>
  </si>
  <si>
    <t>3.8.5</t>
  </si>
  <si>
    <t>El gestor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</si>
  <si>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G36.PP. Versión 2 del 30/12/2025.
Prácticas higiénicas y medidas de protección Pág. 80.</t>
  </si>
  <si>
    <t>3.8.6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</si>
  <si>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</si>
  <si>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2 del 30/12/2025.
4.5.4.3. Talento Humano.
Estado de Salud.. Pág. 78.</t>
  </si>
  <si>
    <t>3.8.7</t>
  </si>
  <si>
    <t xml:space="preserve">El personal gestor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</si>
  <si>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 Versión 2 del 30/12/2025.
4.5.4.3. Talento Humano.
Educación y capacitación.  Pág. 79.</t>
  </si>
  <si>
    <t>3.9</t>
  </si>
  <si>
    <t>Cumple con los criterios de metrología para los equipos de prestación del servicio.</t>
  </si>
  <si>
    <t>Guía técnica para la metrología aplicable a los programas de los procesos misionales del ICBF.  G8.PP.  Versión 8 del 05/03/2025. Págs. 13 ,14 ,16, 17, 21 , 22, 25 y 39. Guía orientadora para la estrategia del abastecimiento alimentario.  G38.PP.  Versión 1 del 16/01/2025. Pág.  23.</t>
  </si>
  <si>
    <t>3.9.1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</si>
  <si>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</si>
  <si>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</si>
  <si>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3.9.2</t>
  </si>
  <si>
    <t xml:space="preserve">Cuenta con la documentación el termómetro de punzón para alimentos:  
-Hoja de vida.
-Certificado de calibración.
-Verificaciones intermedias.
-Inspección de equipos. </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</si>
  <si>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</si>
  <si>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3.9.3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</si>
  <si>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</si>
  <si>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</si>
  <si>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3.9.4</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</si>
  <si>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</si>
  <si>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</si>
  <si>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3.9.5</t>
  </si>
  <si>
    <t>En observación de la atención se evidencia que se cuenta con vasos medidores estandarizados para los alimentos en presentación líquida (ej.: sopa, lácteos líquidos, jugos, etc.) y son de material resistente al calor.</t>
  </si>
  <si>
    <t>3.9.6</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</si>
  <si>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</si>
  <si>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</si>
  <si>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3.10</t>
  </si>
  <si>
    <t>Cuenta e implementa el Programa de Selección y Evaluación de Proveedores.</t>
  </si>
  <si>
    <t xml:space="preserve">Guía orientadora para la estrategia del abastecimiento alimentario. G38.PP.  Versión 1 del 16/01/2025. Págs. 16 y 17.
</t>
  </si>
  <si>
    <t>3.10.1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</si>
  <si>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</si>
  <si>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</si>
  <si>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3.10.2</t>
  </si>
  <si>
    <t xml:space="preserve">En observación de la atención se evidencia el cumplimiento del programa de selección y evaluación de proveedores, asegurando los criterios de aceptabilidad y calificación de proveedores para la compra de alimentos. </t>
  </si>
  <si>
    <t>3.11</t>
  </si>
  <si>
    <t xml:space="preserve">Implementa acciones de educación para la salud alimentaría. </t>
  </si>
  <si>
    <t>Guía para el impulso a la soberanía alimentaria por el derecho humano a la alimentación adecuada en las modalidades y servicios del ICBF. G33.PP. Versión 2 del 30/12/2025.
4.4. Ruta Metodológica de la Educación para la salud Alimentaria. Pag. 39-41</t>
  </si>
  <si>
    <t>3.11.1</t>
  </si>
  <si>
    <t>Cuenta con evidencias de implementación de la planeación de acciones de educación para la salud alimentaría.
Nota: estas evidencias pueden ser fotografías, videos, actas firmadas, listados de asistencia,etc.</t>
  </si>
  <si>
    <t>Guía para el impulso a la soberanía alimentaria por el derecho humano a la alimentación adecuada en las modalidades y servicios del ICBF. G33.PP. Versión 2 del 30/12/2025.
4.4. Ruta Metodológica de la Educación para la salud Alimentaria.
4.4.1.2. Segundo momento: Vamos a construir
4.4.2. Acciones de movilización social para la educación en salud alimentaria
Página 39 - 41.</t>
  </si>
  <si>
    <t>3.12</t>
  </si>
  <si>
    <t xml:space="preserve">Cumple con los requisitos para el servicio de alimentos contratados con terceros o descentralizados (Si aplica). </t>
  </si>
  <si>
    <t>Guía para el impulso a la soberanía alimentaria por el derecho humano a la alimentación adecuada en las modalidades y servicios del ICBF. G33.PP. Versión 2 del 30/12/2025. Págs.  71 y 72.</t>
  </si>
  <si>
    <t>3.12.1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</si>
  <si>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</si>
  <si>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para el impulso a la soberanía alimentaria por el derecho humano a la alimentación adecuada en las modalidades y servicios del ICBF. G33.PP. Versión 2 del 30/12/2025.
Organización del servicio de alimentos.  Pág.  71 y 72.</t>
  </si>
  <si>
    <t>3.12.2</t>
  </si>
  <si>
    <t>Cuenta con concepto higiénico sanitario Favorable, emitido por la autoridad sanitaria competente.</t>
  </si>
  <si>
    <t>3.12.3</t>
  </si>
  <si>
    <t xml:space="preserve">Cuenta con certificado médico vigente que registre la aptitud para manipular alimentos.
Nota: Certificado de reconocimiento médico, por lo menos una (1) vez al año o cada vez que se considere necesario por razones clínicas y epidemiológicas. </t>
  </si>
  <si>
    <t>3.12.4</t>
  </si>
  <si>
    <t xml:space="preserve">Cuenta con certificado de capacitación en Buenas Practicas de Manufactura y Prácticas Higiénicas en manipulación de Alimentos con vigencia no superior a un año. </t>
  </si>
  <si>
    <t>3.12.5</t>
  </si>
  <si>
    <t>Manual de Buenas Practicas de Manufactura y Prácticas Higiénico Sanitarias, donde se detallan los procedimientos y equipos para asegurar el cumplimiento de las normas higiénico-sanitarias.</t>
  </si>
  <si>
    <t>Guía para el impulso a la soberanía alimentaria por el derecho humano a la alimentación adecuada en las modalidades y servicios del ICBF. G33.PP. Versión 2 del 30/12/2025.
Organización del servicio de alimentos.  Pág.  71 y 72..</t>
  </si>
  <si>
    <t>3.12.6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</si>
  <si>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</si>
  <si>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 xml:space="preserve">4. COMPONENTE MODELO DE ATENCIÓN </t>
  </si>
  <si>
    <t xml:space="preserve">SITUACIÓN ENCONTRADA DEL NO CUMPLE </t>
  </si>
  <si>
    <t>4.1.</t>
  </si>
  <si>
    <t>Cuenta e implementa la atención acorde con los criterios establecidos en los documentos técnicos.</t>
  </si>
  <si>
    <t>MANUAL OPERATIVO DE MEDIDAS COMPLEMENTARIAS Y ALTERNATIVAS AL PROCESO JUDICIAL SRPA – RESTABLECIMIENTO EN ADMINISTRACION DE JUSTICIA RAJ aprobado mediante Resolución No.3111 del 10 de julio de 2024
2.3.4.2. Atributos de calidad. 2.3.4.2.1. Atención. Pág. 19, 20</t>
  </si>
  <si>
    <t>En observación de la atención, diálogos con los adolescentes, jóvenes, familias, el talento humano y contrastado con el anexo de historia de atención se evidencia que:</t>
  </si>
  <si>
    <t/>
  </si>
  <si>
    <t>PSIC / TS</t>
  </si>
  <si>
    <t>4.1.1</t>
  </si>
  <si>
    <t>Cuenta con un plan de actividades general con las acciones sugeridas a desarrollar durante los ocho (8) días de permanencia del adolescente.</t>
  </si>
  <si>
    <t>4.1.2</t>
  </si>
  <si>
    <t>Realiza con el adolescente o joven las siguientes acciones: 
a. la recepción
b. la presentación del personal y del programa
c. el recorrido por espacios donde se desarrollan actividades
d. informar sobre la modalidad de atención, motivo de ingreso y duración de la ubicación en el servicio .
e. Socializar pautas de convivencia
f.  Cuenta con cartelera  o mural informativo  dentro de la unidad de servicio con las actividades del diario vivir semanal.</t>
  </si>
  <si>
    <t>MANUAL OPERATIVO DE MEDIDAS COMPLEMENTARIAS Y ALTERNATIVAS AL PROCESO JUDICIAL SRPA – RESTABLECIMIENTO EN ADMINISTRACION DE JUSTICIA RAJ aprobado mediante Resolución No.3111 del 10 de julio de 2024
2.3.4.2. Atributos de calidad. 2.3.4.2.1. Atención. Pág. 19, 20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3</t>
  </si>
  <si>
    <t>4.1.3</t>
  </si>
  <si>
    <t>Elabora y entrega a la autoridad competente:
a. Los conceptos preliminares por áreas
b. El concepto integral 
c. El informe inicial preliminar a los siete días hábiles como insumo para el Plan de Atención Individual.</t>
  </si>
  <si>
    <t>4.1.4</t>
  </si>
  <si>
    <t>Cuenta con instrumentos de registro para las acciones desarrolladas con cada adolescente durante el tiempo de permanencia en el servicio, propuestas por el operador y aprobadas por el supervisor.</t>
  </si>
  <si>
    <t>4.1.5</t>
  </si>
  <si>
    <t>Desarrolla acciones con el adolescente o joven para: 
a. Escuchar e identificar las necesidades del adolescente.  
b. Proponer acciones de contención psicoemocional.  
c. Reconocer aspectos de la historia de vida del adolescente. 
d. Reconocer necesidades afectivas. 
e. Realizar búsqueda y contacto con la familia o red de apoyo, conjuntamente con la autoridad administrativa, que permita su vinculación al proceso de atención.
f. Realizar actividades lúdicas y recreativas en espacios internos o al aire libre a través de exploración en centros de interés (si la infraestructura cuenta con esta posibilidad). 
g. Promover la vinculación del adolescente a actividades de convivencia. 
h. Promover acciones de ocupación del tiempo libre, manualidades, cine foros, trabajo grupal</t>
  </si>
  <si>
    <t>5. SITUACIONES ESPECIALES</t>
  </si>
  <si>
    <t xml:space="preserve">No </t>
  </si>
  <si>
    <t>SITUACIONES A VERIFICAR</t>
  </si>
  <si>
    <t>CUMPLE/NO CUMPLE</t>
  </si>
  <si>
    <r>
      <t xml:space="preserve">NORMATIVA
</t>
    </r>
    <r>
      <rPr>
        <sz val="12"/>
        <rFont val="Aptos Narrow"/>
        <family val="2"/>
        <scheme val="minor"/>
      </rPr>
      <t>(Coloque la Normativa así: Nombre del documento, código, Versión, Fecha, Numeral-Literal-Título, Página)</t>
    </r>
  </si>
  <si>
    <t>5.1</t>
  </si>
  <si>
    <t>Cuenta e implementa acciones en caso de Fallecimiento</t>
  </si>
  <si>
    <t>LINEAMIENTO TÉCNICO MODELO DE ATENCIÓN PARA ADOLESCENTES Y JÓVENES EN CONFLICTO CON LA LEY SRPA, versión 4 del 6/03/2020
2.2.1.7 Situación especial por fallecimiento de un adolescente o joven mientras está cobijado por alguno de los servicios del SRPA. Pág.. 181</t>
  </si>
  <si>
    <t>En los documentos aportados se evidencia:</t>
  </si>
  <si>
    <t>5.1.1</t>
  </si>
  <si>
    <r>
      <t>Da aviso a la autoridad administrativa a cargo del caso vía telefónica de forma urgente e inmediata, en caso de</t>
    </r>
    <r>
      <rPr>
        <b/>
        <sz val="12"/>
        <color rgb="FF000000"/>
        <rFont val="Aptos Narrow"/>
        <family val="2"/>
        <scheme val="minor"/>
      </rPr>
      <t xml:space="preserve"> fallecimiento</t>
    </r>
    <r>
      <rPr>
        <sz val="12"/>
        <color rgb="FF000000"/>
        <rFont val="Aptos Narrow"/>
        <family val="2"/>
        <scheme val="minor"/>
      </rPr>
      <t xml:space="preserve"> de un adolescente o joven.</t>
    </r>
  </si>
  <si>
    <t>5.1.2</t>
  </si>
  <si>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</si>
  <si>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</si>
  <si>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5.1.3</t>
  </si>
  <si>
    <t>En el anexo de historia de atención se encuentra la constancia emitida por la Fiscalía sobre la determinación o no de abrir la investigación por homicidio.</t>
  </si>
  <si>
    <t>5.2</t>
  </si>
  <si>
    <t>Cuenta e Implementa acciones en caso de evasión individual y múltiple</t>
  </si>
  <si>
    <t>LINEAMIENTO TÉCNICO MODELO DE ATENCIÓN PARA ADOLESCENTES Y JÓVENES EN CONFLICTO CON LA LEY SRPA, versión 4 del 6/03/2020
Eventos de evasión Individual y múltiple. Pág.. 182</t>
  </si>
  <si>
    <t>En observación de la atención y diálogo con el  adolescente, joven, familias y/o colaboradores así como en los documentos aportados se evidencia:</t>
  </si>
  <si>
    <t>5.2.1</t>
  </si>
  <si>
    <r>
      <t xml:space="preserve">En el anexo de historia de atención registra la constancia e informe de egreso rendido al Juez y a la autoridad administrativa de forma inmediata para los casos de </t>
    </r>
    <r>
      <rPr>
        <b/>
        <sz val="12"/>
        <color rgb="FF000000"/>
        <rFont val="Aptos Narrow"/>
        <family val="2"/>
        <scheme val="minor"/>
      </rPr>
      <t>evasión individual y múltiple.</t>
    </r>
  </si>
  <si>
    <t>5.2.2</t>
  </si>
  <si>
    <t>En el anexo de historia de atención se encuentra la información y solicitud a la Policía Nacional para la búsqueda inmediata en casos de evasión individual y múltiple.</t>
  </si>
  <si>
    <t>5.2.3</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</si>
  <si>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</si>
  <si>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5.2.4</t>
  </si>
  <si>
    <t>Cuentan con solicitud de reunión de emergencia con los representantes del comité de convivencia y atención a emergencias, de acuerdo a la gravedad de los hechos.</t>
  </si>
  <si>
    <t>5.2.5</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</si>
  <si>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</si>
  <si>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</si>
  <si>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5.2.6</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</si>
  <si>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</si>
  <si>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</si>
  <si>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5.2.7</t>
  </si>
  <si>
    <t>Realiza la atención individual de los casos de regresos masivos.</t>
  </si>
  <si>
    <t>5.3</t>
  </si>
  <si>
    <t>Cuenta e Implementa acciones en caso de situaciones de agresión</t>
  </si>
  <si>
    <t>5.3.1</t>
  </si>
  <si>
    <r>
      <t xml:space="preserve">Realiza el abordaje de los adolescentes o jóvenes implicados en las </t>
    </r>
    <r>
      <rPr>
        <b/>
        <sz val="12"/>
        <color rgb="FF000000"/>
        <rFont val="Aptos Narrow"/>
        <family val="2"/>
        <scheme val="minor"/>
      </rPr>
      <t>situaciones de agresión</t>
    </r>
    <r>
      <rPr>
        <sz val="12"/>
        <color rgb="FF000000"/>
        <rFont val="Aptos Narrow"/>
        <family val="2"/>
        <scheme val="minor"/>
      </rPr>
      <t xml:space="preserve"> conforme a las indicaciones de la guía de intervención en crisis.</t>
    </r>
  </si>
  <si>
    <t>LINEAMIENTO TÉCNICO MODELO DE ATENCIÓN PARA ADOLESCENTES Y JÓVENES EN CONFLICTO CON LA LEY SRPA, versión 4 del 6/03/2020
Agresiones físicas (peleas, riñas, lesiones) entre adolescentes y jóvenes. Págs.. 184, 185</t>
  </si>
  <si>
    <t>5.3.2</t>
  </si>
  <si>
    <t>Determina el estado emocional y actitudinal de los involucrados en las situaciones de agresión y se realiza el encuentro de análisis y mediación para favorecer su proceso de atención pedagógico y restaurativo.</t>
  </si>
  <si>
    <t>LINEAMIENTO TÉCNICO MODELO DE ATENCIÓN PARA ADOLESCENTES Y JÓVENES EN CONFLICTO CON LA LEY SRPA, versión 4 del 6/03/2020
Agresiones físicas (peleas, riñas, lesiones) entre adolescentes y jóvenes. Pàg.185</t>
  </si>
  <si>
    <t>5.3.3</t>
  </si>
  <si>
    <t>Realiza un encuentro grupal con los demás adolescentes y jóvenes que participaron indirectamente o fueron testigos de la agresión, estableciendo conclusiones, estrategias y acuerdos que permitan la convivencia, el respeto y la restauración</t>
  </si>
  <si>
    <t>5.3.4</t>
  </si>
  <si>
    <t xml:space="preserve">Informa a la autoridad administrativa y a la autoridad judicial competente, en situaciones de agresión que permanecen activas o se prevee la ocurrencia de nuevas agresiones entre los implicados. </t>
  </si>
  <si>
    <t>5.3.5</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</si>
  <si>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</si>
  <si>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LINEAMIENTO TÉCNICO MODELO DE ATENCIÓN PARA ADOLESCENTES Y JÓVENES EN CONFLICTO CON LA LEY SRPA, versión 4 del 6/03/2020
Agresiones físicas (peleas, riñas, lesiones) entre adolescentes y jóvenes. Pàgs.185, 186</t>
  </si>
  <si>
    <t>5.4</t>
  </si>
  <si>
    <t>LINEAMIENTO TÉCNICO MODELO DE ATENCIÓN PARA ADOLESCENTES Y JÓVENES EN CONFLICTO CON LA LEY SRPA, versión 4 del 6/03/2020
El Amotinamiento. Pág.186</t>
  </si>
  <si>
    <t>5.4.1</t>
  </si>
  <si>
    <t>Informan de manera inmediata a la Policía de Infancia y Adolescencia en caso de amotinamiento.</t>
  </si>
  <si>
    <t>5.4.2</t>
  </si>
  <si>
    <t>Informa a las entidades de prevención y atención de riesgos, en caso de amotinamiento y que paralelamente se esté dando un evento de incendio o inundación.</t>
  </si>
  <si>
    <t>5.4.3</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</si>
  <si>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</si>
  <si>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</si>
  <si>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5.4.4</t>
  </si>
  <si>
    <t>Informa a la supervisión de contrato, autoridad administrativa y autoridad judicial competentes sobre el amotinamiento.</t>
  </si>
  <si>
    <t>5.5</t>
  </si>
  <si>
    <t>Cuenta e Implementa acciones en caso de situaciones que afectan la convivencia</t>
  </si>
  <si>
    <t>LINEAMIENTO TÉCNICO MODELO DE ATENCIÓN PARA ADOLESCENTES Y JÓVENES EN CONFLICTO CON LA LEY SRPA, versión 4 del 6/03/2020
Gestiones sobre las situaciones que afectan la convivencia. Pág.187</t>
  </si>
  <si>
    <t>5.5.1</t>
  </si>
  <si>
    <r>
      <t xml:space="preserve">Avisa de inmediato a la Policía de Infancia y Adolescencia y a la familia del adolescente, ante </t>
    </r>
    <r>
      <rPr>
        <b/>
        <sz val="12"/>
        <color rgb="FF000000"/>
        <rFont val="Aptos Narrow"/>
        <family val="2"/>
        <scheme val="minor"/>
      </rPr>
      <t>situaciones que afectan la convivencia.</t>
    </r>
  </si>
  <si>
    <t>5.5.2</t>
  </si>
  <si>
    <t>Informa por escrito de forma inmediata a la autoridad judicial, autoridad administrativa competente, al líder SRPA de la Regional y al supervisor de contrato, ante situaciones que afectan la convivencia.</t>
  </si>
  <si>
    <t>5.5.3</t>
  </si>
  <si>
    <t>Registra la novedad e informa de eventos de alteración de disciplina, ante situaciones que afectan la convivencia</t>
  </si>
  <si>
    <t>5.5.4</t>
  </si>
  <si>
    <t>Registran las acciones desarrolladas ante la ocurrencia de situaciones que afectan la convivencia en el anexo de historia de atención del adolescente y/o joven.</t>
  </si>
  <si>
    <t>5.6</t>
  </si>
  <si>
    <t>Cuenta e Implementa acciones para la atención en crisis.</t>
  </si>
  <si>
    <t>PROTOCOLO INTERVENCIÓN EN CRISIS PARA SERVICIOS DE RESTABLECIMIENTO EN ADMINISTRACIÓN DE JUSTICIA . 09/03/2020. Versión  1.  
4. Desarrollo. Págs. 7, 9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</si>
  <si>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5.6.1</t>
  </si>
  <si>
    <t>Que todo el talento humano está formado y capacitado en:
a. primeros auxilios psicológicos
b.  discernir sobre necesidades de atención, 
c. formación en detección de riesgos en salud e identificación de alteraciones que requieran de valoración en salud prioritaria 
d. conocimiento de cómo realizar la activación del sistema de respuesta de emergencia</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</si>
  <si>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</si>
  <si>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5.6.2</t>
  </si>
  <si>
    <t>Realiza intervención en primera instancia (primeros auxilios psicológicos)  al adolescente o joven por parte del profesional que preferiblemente cuenta con capacitación específica en el manejo de crisis  y que tenga conocimiento  o acceso a los insumos que se han adquirido desde la fase de acogida y evaluación del caso.</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</si>
  <si>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</si>
  <si>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5.6.3</t>
  </si>
  <si>
    <t>Realiza intervención en crisis en segunda instancia acompañando y apoyando al adolescente o joven  para que el evento o situación asociada a la crisis se integre de manera funcional a su vida</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</si>
  <si>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</si>
  <si>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5.6.4</t>
  </si>
  <si>
    <t xml:space="preserve">Realiza el análisis de caso para evaluar si la crisis implica sumar la activación de diversas rutas de atención entre las dispuestas por el Sistema General de Seguridad Social en Salud (SGSSS). </t>
  </si>
  <si>
    <t>versión 2 del 02/03/2026, 5.4.2. 5.1. Atención en crisis en adolescentes y jóvenes del SRPA. .   Pág.10-23;   5.4.7. Recomendaciones para la Activación de la Ruta de Atención en Salud Mental en Casos de Emergencia Pág.45-60</t>
  </si>
  <si>
    <t>5.6.5</t>
  </si>
  <si>
    <t xml:space="preserve">Se promueve (en caso de que sea necesario) el contacto con un referente afectivo positivo en la comunidad institucional que favorezca la regulación emocional.  </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</si>
  <si>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</si>
  <si>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5.6.6</t>
  </si>
  <si>
    <t xml:space="preserve">Se informa sobre la crisis de manera inmediata a la Defensoría de Familia, para realizar las acciones necesarias oportunamente desde la garantía de derechos, de acuerdo con las rutas integrales de atención en salud. </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</si>
  <si>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</si>
  <si>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5.6.7</t>
  </si>
  <si>
    <t xml:space="preserve">En el anexo de historia de atención se identifica la evaluación que se realiza sobre la necesidad de activar rutas de atención especializadas y se informa a la autoridad administrativa. </t>
  </si>
  <si>
    <t>5.6.8</t>
  </si>
  <si>
    <t xml:space="preserve">Se garantiza el acompañamiento permanente por parte del equipo interdisciplinario y se valora la pertinencia de integrar o de no al adolescente o joven en otras actividades institucionales (formativas, académicas, etc.). </t>
  </si>
  <si>
    <t>5.6.9</t>
  </si>
  <si>
    <t>Cuenta con valoración médica por urgencias de acuerdo con la intensidad de los signos y síntomas presentados del síndrome de abstinencia generado a partir de la suspensión del consumo de sustancias psicoactivas.</t>
  </si>
  <si>
    <t xml:space="preserve"> PROTOCOLO DE INTERVENCIÓN EN CRISIS PARA LAS MODALIDADES DE ATENCIÓN DEL SRPA,versión 2 del 02/03/2026, 5.4.2. 5.1. Atención en crisis en adolescentes y jóvenes del SRPA. .   Pág.10-23;   5.4.7. Recomendaciones para la Activación de la Ruta de Atención en Salud Mental en Casos de Emergencia Pág.45-60</t>
  </si>
  <si>
    <t>5.6.10</t>
  </si>
  <si>
    <t>Se gestiona la atención en salud para el adolescente o joven ante la EPS para garantizar procesos de tratamiento especializado cuando se requiera.</t>
  </si>
  <si>
    <t>5.7</t>
  </si>
  <si>
    <r>
      <t xml:space="preserve">Cuenta e Implementa acciones de </t>
    </r>
    <r>
      <rPr>
        <sz val="11"/>
        <color theme="1"/>
        <rFont val="Aptos Narrow"/>
        <family val="2"/>
        <scheme val="minor"/>
      </rPr>
      <t>prevención y atención ante la conducta suicida</t>
    </r>
  </si>
  <si>
    <t xml:space="preserve">
PROTOCOLO DE INTERVENCIÓN EN CRISIS PARA LAS MODALIDADES DE ATENCIÓN DEL SRPA versión 2 del 02/03/2026, 5.4.2. La conducta suicida.   Pág.23-28;   5.4.7. Recomendaciones para la Activación de la Ruta de Atención en Salud Mental en Casos de Emergencia Pág.45-60</t>
  </si>
  <si>
    <t>5.7.1</t>
  </si>
  <si>
    <t>Garantiza el acompañamiento y supervisión permanente a los adolescentes y jóvenes para evitar riesgos en torno al suicidio.</t>
  </si>
  <si>
    <t>5.7.2</t>
  </si>
  <si>
    <t>Implementa acciones para identificar condiciones y manifestaciones para identificar la intención de suicidio.</t>
  </si>
  <si>
    <t xml:space="preserve">
PROTOCOLO DE INTERVENCIÓN EN CRISIS PARA LAS MODALIDADES DE ATENCIÓN DEL SRPA versión 2 del 02/03/2026, 5.4.2. La conducta suicida.   Pág.23-28;   5.4.7. Recomendaciones para la Activación de la Ruta de Atención en Salud Mental en Casos de Emergencia Pág.45-61</t>
  </si>
  <si>
    <t>5.7.3</t>
  </si>
  <si>
    <t>Se conoce a los adolescentes y jóvenes por parte del equipo interdisciplinario, en especial los educadores/formadores diurnos/nocturnos en el cumplimiento de su labor y ante cualquier señal se comunica  a los profesionales en psicología</t>
  </si>
  <si>
    <t xml:space="preserve">
PROTOCOLO DE INTERVENCIÓN EN CRISIS PARA LAS MODALIDADES DE ATENCIÓN DEL SRPA versión 2 del 02/03/2026, 5.4.2. La conducta suicida.   Pág.23-28;   5.4.7. Recomendaciones para la Activación de la Ruta de Atención en Salud Mental en Casos de Emergencia Pág.45-62</t>
  </si>
  <si>
    <t>5.7.4</t>
  </si>
  <si>
    <t>Se identifican factores de riesgo del adolescente o joven en la valoración inicial de psicología .</t>
  </si>
  <si>
    <t xml:space="preserve">
PROTOCOLO DE INTERVENCIÓN EN CRISIS PARA LAS MODALIDADES DE ATENCIÓN DEL SRPA versión 2 del 02/03/2026, 5.4.2. La conducta suicida.   Pág.23-28;   5.4.7. Recomendaciones para la Activación de la Ruta de Atención en Salud Mental en Casos de Emergencia Pág.45-63</t>
  </si>
  <si>
    <t>5.7.5</t>
  </si>
  <si>
    <t>Se generan alertas de urgencia de atención psicosocial para el adolescente o joven en los casos que puedan inferirse o comprobarse eventos o situaciones de riesgo para la manifestación de alguna conducta suicida.</t>
  </si>
  <si>
    <t xml:space="preserve">
PROTOCOLO DE INTERVENCIÓN EN CRISIS PARA LAS MODALIDADES DE ATENCIÓN DEL SRPA versión 2 del 02/03/2026, 5.4.2. La conducta suicida.   Pág.23-28;   5.4.7. Recomendaciones para la Activación de la Ruta de Atención en Salud Mental en Casos de Emergencia Pág.45-64</t>
  </si>
  <si>
    <t>5.7.6</t>
  </si>
  <si>
    <t>Implementa acciones para la atención y abordaje de situaciones de crisis respecto a la intención o ideación suicida adoptando medidas de manera inmediata.</t>
  </si>
  <si>
    <t xml:space="preserve">
PROTOCOLO DE INTERVENCIÓN EN CRISIS PARA LAS MODALIDADES DE ATENCIÓN DEL SRPA versión 2 del 02/03/2026, 5.4.2. La conducta suicida.   Pág.23-28;   5.4.7. Recomendaciones para la Activación de la Ruta de Atención en Salud Mental en Casos de Emergencia Pág.45-65</t>
  </si>
  <si>
    <t>5.7.7</t>
  </si>
  <si>
    <t>Se realiza la intervención en primera instancia conforme lo definido en el Protocolo de intervención en Crisis del ICBF vigente</t>
  </si>
  <si>
    <t xml:space="preserve">
PROTOCOLO DE INTERVENCIÓN EN CRISIS PARA LAS MODALIDADES DE ATENCIÓN DEL SRPA versión 2 del 02/03/2026, 5.4.2. La conducta suicida.   Pág.23-28;   5.4.7. Recomendaciones para la Activación de la Ruta de Atención en Salud Mental en Casos de Emergencia Pág.45-66</t>
  </si>
  <si>
    <t>5.7.8</t>
  </si>
  <si>
    <t>Cuenta con contrato pedagógico pactado con el adolescente o joven, integrando acciones de ayuda o apoyo específicas que contribuyen a mitigar el riesgo</t>
  </si>
  <si>
    <t xml:space="preserve">
PROTOCOLO DE INTERVENCIÓN EN CRISIS PARA LAS MODALIDADES DE ATENCIÓN DEL SRPA versión 2 del 02/03/2026, 5.4.2. La conducta suicida.   Pág.23-28;   5.4.7. Recomendaciones para la Activación de la Ruta de Atención en Salud Mental en Casos de Emergencia Pág.45-67</t>
  </si>
  <si>
    <t>5.7.9</t>
  </si>
  <si>
    <t>Se activa la ruta en salud y se remite de manera inmediata a urgencias en caso que el evento de crisis ocurra  en horas en las cuales el profesional de psicología no está presente.</t>
  </si>
  <si>
    <t xml:space="preserve">
PROTOCOLO DE INTERVENCIÓN EN CRISIS PARA LAS MODALIDADES DE ATENCIÓN DEL SRPA versión 2 del 02/03/2026, 5.4.2. La conducta suicida.   Pág.23-28;   5.4.7. Recomendaciones para la Activación de la Ruta de Atención en Salud Mental en Casos de Emergencia Pág.45-68</t>
  </si>
  <si>
    <t>5.7.10</t>
  </si>
  <si>
    <t>El anexo de historia de atención del adolescente o joven cuenta con  la valoración y el concepto de psiquiatría, las recomendaciones del servicio de salud , se da continuidad al tratamiento y se realizan los respectivos seguimientos.</t>
  </si>
  <si>
    <t xml:space="preserve">
PROTOCOLO DE INTERVENCIÓN EN CRISIS PARA LAS MODALIDADES DE ATENCIÓN DEL SRPA versión 2 del 02/03/2026, 5.4.2. La conducta suicida.   Pág.23-28;   5.4.7. Recomendaciones para la Activación de la Ruta de Atención en Salud Mental en Casos de Emergencia Pág.45-69</t>
  </si>
  <si>
    <t>5.8</t>
  </si>
  <si>
    <t>Detecta e implementa acciones en caso de presentarse un evento de violencia sexual</t>
  </si>
  <si>
    <t>PROTOCOLO DE INTERVENCIÓN EN CRISIS PARA LAS MODALIDADES DE ATENCIÓN DEL SRPA , versión 2 del 02/03/2026, 5.4.3. La violencia sexual. Pág.29-35; 5.4.7. Recomendaciones para la Activación de la Ruta de Atención en Salud Mental en Casos de Emergencia Pág.45-60</t>
  </si>
  <si>
    <t>5.8.1</t>
  </si>
  <si>
    <t>Implementan acciones para la detección de violencias sexuales ante cambios conductuales, emocionales y psicológicos, signos físicos en los adolescentes o jóvenes.</t>
  </si>
  <si>
    <t>5.8.2</t>
  </si>
  <si>
    <t>Se socializa el procedimiento a llevar a cabo, incluyendo los procedimientos definidos en el Protocolo de Intervención en Crisis del ICBF vigente.</t>
  </si>
  <si>
    <t>PROTOCOLO DE INTERVENCIÓN EN CRISIS PARA LAS MODALIDADES DE ATENCIÓN DEL SRPA , versión 2 del 02/03/2026, 5.4.3. La violencia sexual. Pág.29-35; 5.4.7. Recomendaciones para la Activación de la Ruta de Atención en Salud Mental en Casos de Emergencia Pág.45-61</t>
  </si>
  <si>
    <t>5.8.3</t>
  </si>
  <si>
    <t>Cuenta con un profesional asignado, que conoce la situación y realiza las acciones específicas del caso para preservar su confidencialidad.</t>
  </si>
  <si>
    <t>PROTOCOLO DE INTERVENCIÓN EN CRISIS PARA LAS MODALIDADES DE ATENCIÓN DEL SRPA , versión 2 del 02/03/2026, 5.4.3. La violencia sexual. Pág.29-35; 5.4.7. Recomendaciones para la Activación de la Ruta de Atención en Salud Mental en Casos de Emergencia Pág.45-62</t>
  </si>
  <si>
    <t>5.8.4</t>
  </si>
  <si>
    <t>Se identifica el centro hospitalario más cercano.</t>
  </si>
  <si>
    <t>PROTOCOLO DE INTERVENCIÓN EN CRISIS PARA LAS MODALIDADES DE ATENCIÓN DEL SRPA , versión 2 del 02/03/2026, 5.4.3. La violencia sexual. Pág.29-35; 5.4.7. Recomendaciones para la Activación de la Ruta de Atención en Salud Mental en Casos de Emergencia Pág.45-63</t>
  </si>
  <si>
    <t>5.8.5</t>
  </si>
  <si>
    <t>Se realiza contacto con el líder del equipo institucional para el abordaje de los casos de violencia sexual conforme la Resolución 459 de 2012 o aquellas que la modifiquen o sustituyan.</t>
  </si>
  <si>
    <t>PROTOCOLO DE INTERVENCIÓN EN CRISIS PARA LAS MODALIDADES DE ATENCIÓN DEL SRPA , versión 2 del 02/03/2026, 5.4.3. La violencia sexual. Pág.29-35; 5.4.7. Recomendaciones para la Activación de la Ruta de Atención en Salud Mental en Casos de Emergencia Pág.45-64</t>
  </si>
  <si>
    <t>5.8.6</t>
  </si>
  <si>
    <t>Se determina la ruta en conjunto con la IPS para activación de atención inmediata y cuando se requiera remisión y acompañamiento a urgencias para atención integral en salud.</t>
  </si>
  <si>
    <t>PROTOCOLO DE INTERVENCIÓN EN CRISIS PARA LAS MODALIDADES DE ATENCIÓN DEL SRPA , versión 2 del 02/03/2026, 5.4.3. La violencia sexual. Pág.29-35; 5.4.7. Recomendaciones para la Activación de la Ruta de Atención en Salud Mental en Casos de Emergencia Pág.45-65</t>
  </si>
  <si>
    <t>5.8.7</t>
  </si>
  <si>
    <t>Cuenta con directorio institucional de fácil acceso, actualizado periódicamente y con todos los datos de contacto y ubicación de las personas  responsables o con las que se debe hacer contacto en caso de sospecha de violencia sexual.</t>
  </si>
  <si>
    <t>PROTOCOLO DE INTERVENCIÓN EN CRISIS PARA LAS MODALIDADES DE ATENCIÓN DEL SRPA , versión 2 del 02/03/2026, 5.4.3. La violencia sexual. Pág.29-35; 5.4.7. Recomendaciones para la Activación de la Ruta de Atención en Salud Mental en Casos de Emergencia Pág.45-66</t>
  </si>
  <si>
    <t>5.8.8</t>
  </si>
  <si>
    <t>Disponen de una persona encargada del acompañamiento al adolescente o joven para el traslado a valoración inicial en IPS.</t>
  </si>
  <si>
    <t>PROTOCOLO DE INTERVENCIÓN EN CRISIS PARA LAS MODALIDADES DE ATENCIÓN DEL SRPA , versión 2 del 02/03/2026, 5.4.3. La violencia sexual. Pág.29-35; 5.4.7. Recomendaciones para la Activación de la Ruta de Atención en Salud Mental en Casos de Emergencia Pág.45-67</t>
  </si>
  <si>
    <t>5.8.9</t>
  </si>
  <si>
    <t>Cuentan con los documentos de identidad del adolescente o joven.</t>
  </si>
  <si>
    <t>PROTOCOLO DE INTERVENCIÓN EN CRISIS PARA LAS MODALIDADES DE ATENCIÓN DEL SRPA , versión 2 del 02/03/2026, 5.4.3. La violencia sexual. Pág.29-35; 5.4.7. Recomendaciones para la Activación de la Ruta de Atención en Salud Mental en Casos de Emergencia Pág.45-68</t>
  </si>
  <si>
    <t>5.8.10</t>
  </si>
  <si>
    <t xml:space="preserve">Se activa la ruta de atención integral en casos de violencia sexual y se  avisa  a la Defensoría de familia competente de manera inmediata para que coordine con salud la atención a la posible víctima.
</t>
  </si>
  <si>
    <t>PROTOCOLO DE INTERVENCIÓN EN CRISIS PARA LAS MODALIDADES DE ATENCIÓN DEL SRPA , versión 2 del 02/03/2026, 5.4.3. La violencia sexual. Pág.29-35; 5.4.7. Recomendaciones para la Activación de la Ruta de Atención en Salud Mental en Casos de Emergencia Pág.45-69</t>
  </si>
  <si>
    <t>5.8.11</t>
  </si>
  <si>
    <t>Se realiza la intervención en primera instancia de manera cuidadosa con el lenguaje verbal y no verbal o cualquier otra emoción que pueda revictimizar al adolescente o joven</t>
  </si>
  <si>
    <t>PROTOCOLO DE INTERVENCIÓN EN CRISIS PARA LAS MODALIDADES DE ATENCIÓN DEL SRPA , versión 2 del 02/03/2026, 5.4.3. La violencia sexual. Pág.29-35; 5.4.7. Recomendaciones para la Activación de la Ruta de Atención en Salud Mental en Casos de Emergencia Pág.45-70</t>
  </si>
  <si>
    <t>5.8.12</t>
  </si>
  <si>
    <t>Se separa la presunta víctima de la persona agresora, llevando al adolescente o joven a un espacio preferiblemente privado,  informando el derecho a la confidencialidad, la necesidad de tomar medidas de protección luego de la activación de la ruta y procurando que no esté solo(a).</t>
  </si>
  <si>
    <t>PROTOCOLO DE INTERVENCIÓN EN CRISIS PARA LAS MODALIDADES DE ATENCIÓN DEL SRPA , versión 2 del 02/03/2026, 5.4.3. La violencia sexual. Pág.29-35; 5.4.7. Recomendaciones para la Activación de la Ruta de Atención en Salud Mental en Casos de Emergencia Pág.45-71</t>
  </si>
  <si>
    <t>5.8.13</t>
  </si>
  <si>
    <t>Se brinda atención inmediata a la víctima para satisfacer necesidades básicas, si el evento es reciente, se traslada  en el menor tiempo posible al servicio de urgencias.</t>
  </si>
  <si>
    <t>PROTOCOLO DE INTERVENCIÓN EN CRISIS PARA LAS MODALIDADES DE ATENCIÓN DEL SRPA , versión 2 del 02/03/2026, 5.4.3. La violencia sexual. Pág.29-35; 5.4.7. Recomendaciones para la Activación de la Ruta de Atención en Salud Mental en Casos de Emergencia Pág.45-72</t>
  </si>
  <si>
    <t>5.8.14</t>
  </si>
  <si>
    <t>Se desarrollan acciones de intervención y acompañamiento que favorezcan la recuperación del equilibrio emocional y sensación de control.</t>
  </si>
  <si>
    <t>PROTOCOLO DE INTERVENCIÓN EN CRISIS PARA LAS MODALIDADES DE ATENCIÓN DEL SRPA , versión 2 del 02/03/2026, 5.4.3. La violencia sexual. Pág.29-35; 5.4.7. Recomendaciones para la Activación de la Ruta de Atención en Salud Mental en Casos de Emergencia Pág.45-73</t>
  </si>
  <si>
    <t>5.8.15</t>
  </si>
  <si>
    <t>El operador pedagógico realiza el trámite de denuncia ante Fiscalía y demás autoridades competentes.</t>
  </si>
  <si>
    <t>PROTOCOLO DE INTERVENCIÓN EN CRISIS PARA LAS MODALIDADES DE ATENCIÓN DEL SRPA , versión 2 del 02/03/2026, 5.4.3. La violencia sexual. Pág.29-35; 5.4.7. Recomendaciones para la Activación de la Ruta de Atención en Salud Mental en Casos de Emergencia Pág.45-74</t>
  </si>
  <si>
    <t>5.8.16</t>
  </si>
  <si>
    <t>Se retira de sus funciones y se inicia el trámite de denuncia ante la autoridad competente cuando el agresor haga parte del talento humano del operador pedagógico.</t>
  </si>
  <si>
    <t>PROTOCOLO DE INTERVENCIÓN EN CRISIS PARA LAS MODALIDADES DE ATENCIÓN DEL SRPA , versión 2 del 02/03/2026, 5.4.3. La violencia sexual. Pág.29-35; 5.4.7. Recomendaciones para la Activación de la Ruta de Atención en Salud Mental en Casos de Emergencia Pág.45-75</t>
  </si>
  <si>
    <t>5.8.17</t>
  </si>
  <si>
    <t>Realiza la intervención en segunda instancia conforme al protocolo ante la sospecha de violencia sexual así:
a. Se brinda acompañamiento psicológico al adolescente o joven al regresar, evaluando con el equipo interdisciplinario acciones complementarias para su bienestar.
b. Se mantiene alerta ante signos de riesgo suicida o autolesiones, activando oportunamente acciones de intervención.
c. Se realiza acompañamiento y seguimiento tanto a la presunta víctima como a la presunta persona ofensora, si están en la misma unidad.
d. El equipo informa de inmediato a las familias y contacta a la Defensoría de Familia para orientaciones cuando sea necesario.
E. Se evalúa la presencia de sintomatología de alarma que requiera atención urgente especializada (psiquiatría u otros servicios).
f. Se fortalecen estrategias de afrontamiento y se enseñan técnicas de relajación y control del estrés.
g. Se identifican con el adolescente o joven actividades que generen bienestar, promoviendo su estabilidad emocional durante el proceso de atención.</t>
  </si>
  <si>
    <t>PROTOCOLO DE INTERVENCIÓN EN CRISIS PARA LAS MODALIDADES DE ATENCIÓN DEL SRPA , versión 2 del 02/03/2026, 5.4.3. La violencia sexual. Pág.29-35; 5.4.7. Recomendaciones para la Activación de la Ruta de Atención en Salud Mental en Casos de Emergencia Pág.45-76</t>
  </si>
  <si>
    <t>5.8.18</t>
  </si>
  <si>
    <t>Se realiza el informe con las acciones realizadas a partir de la sospecha de una situación de violencia sexual y se remite a la autoridad administrativa competente y el supervisor del contrato del ICBF</t>
  </si>
  <si>
    <t>PROTOCOLO DE INTERVENCIÓN EN CRISIS PARA LAS MODALIDADES DE ATENCIÓN DEL SRPA , versión 2 del 02/03/2026, 5.4.3. La violencia sexual. Pág.29-35; 5.4.7. Recomendaciones para la Activación de la Ruta de Atención en Salud Mental en Casos de Emergencia Pág.45-77</t>
  </si>
  <si>
    <t>5.9</t>
  </si>
  <si>
    <r>
      <t>Cuenta e Implementa acciones en caso de conducta</t>
    </r>
    <r>
      <rPr>
        <sz val="11"/>
        <color theme="1"/>
        <rFont val="Aptos Narrow"/>
        <family val="2"/>
        <scheme val="minor"/>
      </rPr>
      <t>s violentas y agresiones</t>
    </r>
  </si>
  <si>
    <t>PROTOCOLO DE INTERVENCIÓN EN CRISIS PARA LAS MODALIDADES DE ATENCIÓN DEL SRPA ,versión 2 del 02/03/2026, 5.4.4. Conducta Violenta y agresiones. Pág.35-40; 5.4.7. Recomendaciones para la Activación de la Ruta de Atención en Salud Mental en Casos de Emergencia Pág.45-60</t>
  </si>
  <si>
    <t>5.9.1</t>
  </si>
  <si>
    <t>Realiza la detección oportuna de conductas violentas y agresiones entre adolescentes o jóvenes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</si>
  <si>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Pág.45-60</t>
  </si>
  <si>
    <t>5.9.2</t>
  </si>
  <si>
    <t>Realiza el abordaje desde el componente pedagógico, restaurativo y psicosocial:
* de acuerdo con el Concepto de Evaluación Integral del Caso  y el PIGI I
* consolidando nuevas estrategias de afrontamiento y herramientas para promover el control de impulsos, y la inclusión de la dimensión de la reparación.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</si>
  <si>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Pág.45-61</t>
  </si>
  <si>
    <t>5.9.3</t>
  </si>
  <si>
    <t>Realiza la intervención en primera instancia conforme al protocolo ante la ocurrencia de conductas violentas y agresiones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</si>
  <si>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Pág.45-62</t>
  </si>
  <si>
    <t>5.9.4</t>
  </si>
  <si>
    <t>Presta primeros auxilios psicológicos, realiza acompañamiento y apoyo para lograr la contención emocional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</si>
  <si>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Pág.45-63</t>
  </si>
  <si>
    <t>5.9.5</t>
  </si>
  <si>
    <t>Se activa la ruta en salud mental si la crisis está asociada a enfermedad mental.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</si>
  <si>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Pág.45-64</t>
  </si>
  <si>
    <t>5.9.6</t>
  </si>
  <si>
    <t>Solicita el apoyo de otros profesionales para realizar la intervención si no se encuentra en condiciones de equilibrio emocional para atender la situación.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</si>
  <si>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Pág.45-65</t>
  </si>
  <si>
    <t>5.9.7</t>
  </si>
  <si>
    <t>Se identifica que no dejan solo al adolescente o joven bajo ninguna circunstancia.</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</si>
  <si>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Pág.45-66</t>
  </si>
  <si>
    <t>5.9.8</t>
  </si>
  <si>
    <t>Se identifica el abordaje por parte del talento humano sin gritar, contacto visual, presta atención al lenguaje corporal del adolescente o joven, no amenaza ni desafía, no hace preguntas descontextualizadas.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</si>
  <si>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Pág.45-67</t>
  </si>
  <si>
    <t>5.9.9</t>
  </si>
  <si>
    <t>Se evitan riesgos retirando objetos que puedan ser usados para causar daño.</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</si>
  <si>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Pág.45-68</t>
  </si>
  <si>
    <t>5.9.10</t>
  </si>
  <si>
    <t>Se realiza el abordaje del adolescente o joven cuando está calmado para conocer los motivos que llevaron al conflicto y la agresión.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</si>
  <si>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Pág.45-69</t>
  </si>
  <si>
    <t>5.9.11</t>
  </si>
  <si>
    <t>Se identifica el desarrollo de ejercicios dialógicos, reflexivos, de expresión emocional y de retroalimentación que conlleve a la creatividad en el establecimiento de compromisos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</si>
  <si>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Pág.45-70</t>
  </si>
  <si>
    <t>5.9.12</t>
  </si>
  <si>
    <t xml:space="preserve">Realiza la activación de ruta ante la situación de riesgo de conductas violentas y agresiones para lo cual:
a. Cuenta con primer respondiente que identifica los síntomas físicos o emocionales que representen un riesgo inminente u otras condiciones que pongan en riesgo su vida y/o la de los demás.
b. Remite al adolescente o joven para atención en servicio de urgencias
c. Notifica y remite a la Defensoría de familia el informe sobre la situación de salud una vez se ha definido el plan de tratamiento.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</si>
  <si>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Pág.45-71</t>
  </si>
  <si>
    <t>5.9.13</t>
  </si>
  <si>
    <t>Realiza la intervención en segunda instancia conforme al protocolo ante la ocurrencia de conductas violentas y agresiones así:
a. Profundiza las causas de la agresión, motivaciones y factores asociados.
b. Gestiona en articulación con Defensoría de familia la atención oportuna en salud, valoraciones, atención y tratamientos.
c. Brinda apoyo, orientación y acompañamiento a la familia del adolescente o joven.
d. Identifica sintomatología del adolescente o joven que requiera atención en salud mental para remitirlo nuevamente a servicios especializados e informar a la autoridad administrativa y judicial.
Nota. De ser necesario, se solicita valoración por medicina legal para toma de decisiones.
E. Cuenta con un concepto que certifica el estado clínico estable y óptimo para la vida en la institución SRPA previo a su reingreso.
f. Cuenta con acompañamiento permanente por parte del equipo interdisciplinario dando continuidad a las recomendaciones dadas por el equipo de salud y estableciendo metas dentro del PIGI
g. Se realizan intervenciones conjuntas con los compañeros que afectaron sus relaciones, si ese es su deseo, desde un enfoque restaurativo y haciendo uso de herramientas pedagógicas y prácticas restaurativas, incluyendo a la Defensoría de familia en estudio de caso.
h. Fomenta mecanismos de resolución de conflictos y de encuentros de prácticas restaurativas para la resignificación de los hechos y reparación del daño.</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</si>
  <si>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Pág.45-72</t>
  </si>
  <si>
    <t>5.9.14</t>
  </si>
  <si>
    <t xml:space="preserve">Se realiza análisis y estudio de las conductas violentas con el concepto de los profesionales para:
a. Establecer la necesidad de valoración por el área de especialistas en psiquiatría y/o psicología
b. Discernir si la situación fue originada por problemas de comportamiento, por un evento traumático reciente o por la concurrencia de algún trastorno mental no diagnosticado.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</si>
  <si>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Pág.45-73</t>
  </si>
  <si>
    <t>5.10</t>
  </si>
  <si>
    <t>Cuenta e Implementa acciones en caso de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</si>
  <si>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Pág.45-60</t>
  </si>
  <si>
    <t>5.10.1</t>
  </si>
  <si>
    <t>Se implementa la separación de grupo para garantizar la seguridad del adolescente o joven luego de agotar otras estrategias y no como medida de castigo (aislamiento)</t>
  </si>
  <si>
    <t>5.10.2</t>
  </si>
  <si>
    <t>Se garantiza que el espacio donde se da la separación, el adolescente o joven cuenta con acompañamiento  por parte del equipo interdisciplinario para estabilizarlo y preservar su integridad.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</si>
  <si>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Pág.45-61</t>
  </si>
  <si>
    <t>5.10.3</t>
  </si>
  <si>
    <t>Se realiza la evaluación del adolescente o joven y si está en condiciones físicas y mentales para afrontar esta acción, teniendo en cuenta la necesidad de activar los servicios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</si>
  <si>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Pág.45-62</t>
  </si>
  <si>
    <t>5.10.4</t>
  </si>
  <si>
    <t>Se realiza el monitoreo permanente del estado físico y emocional de adolescentes y jóvenes, así como de la evolución de acuerdo con la crisis presentada; en caso de requerirse, se activa la ruta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</si>
  <si>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Pág.45-63</t>
  </si>
  <si>
    <t>5.10.5</t>
  </si>
  <si>
    <t>Se informa al adolescente o joven la razón por la cual se adopta esta medida, el tiempo de duración y las acciones a realizar durante su implementación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</si>
  <si>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Pág.45-64</t>
  </si>
  <si>
    <t>5.10.6</t>
  </si>
  <si>
    <t>Se desarrollan actividades pedagógicas y formativas con el adolescente o joven que promueven la reflexión, el análisis de la situación presentada, incluye la lectura, elaboración de textos y expresiones artísticas.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</si>
  <si>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Pág.45-65</t>
  </si>
  <si>
    <t>5.10.7</t>
  </si>
  <si>
    <t>Se garantizan las acciones establecidas en el plan de atención individual desde cada una de las áreas de atención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</si>
  <si>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Pág.45-66</t>
  </si>
  <si>
    <t>5.10.8</t>
  </si>
  <si>
    <t>Se garantizan las condiciones de  iluminación natural, ventilación, dotación básica y acceso permanente a servicios sanitarios en el espacio determinado para que el adolescente o joven permanezca durante la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</si>
  <si>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Pág.45-67</t>
  </si>
  <si>
    <t>5.10.9</t>
  </si>
  <si>
    <t>Se realiza el estudio de caso por parte del equipo técnico interdisciplinario  en el marco del monitoreo, seguimiento e intervención, al identificar que el estado de crisis de una persona adolescente o joven representa un riesgo inminente para otros miembros de la unidad de servicio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</si>
  <si>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Pág.45-68</t>
  </si>
  <si>
    <t>5.10.10</t>
  </si>
  <si>
    <t>Se realiza la evaluación del abordaje realizado y la respuesta del adolescente o joven con evaluaciones periódicas cada 12 horas, pudiendo extenderse hasta un máximo de 36 horas según sea necesario.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</si>
  <si>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Pág.45-69</t>
  </si>
  <si>
    <t>5.10.11</t>
  </si>
  <si>
    <t>Se convoca al comité de convivencia de manera inmediata en situaciones críticas.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</si>
  <si>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Pág.45-70</t>
  </si>
  <si>
    <t>5.10.12</t>
  </si>
  <si>
    <t>Se garantizan los encuentros familiares del adolescente o joven en crisis.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</si>
  <si>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Pág.45-71</t>
  </si>
  <si>
    <t>5.10.13</t>
  </si>
  <si>
    <t>Se entregan todas las raciones de alimentación y nutrición en los mismos horarios que se tienen establecidos para el grupo al que pertenece la persona adolescente o joven así como hidratación frecuente.</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</si>
  <si>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Pág.45-72</t>
  </si>
  <si>
    <t>5.10.14</t>
  </si>
  <si>
    <t xml:space="preserve">Se aseguran las condiciones de salubridad, higiene y cuidado personal.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</si>
  <si>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Pág.45-73</t>
  </si>
  <si>
    <t>5.10.15</t>
  </si>
  <si>
    <t xml:space="preserve">Se garantiza que en ninguna circunstancia adolescentes o jóvenes en estado de gestación o lactancia sean separadas de grupo.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</si>
  <si>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Pág.45-74</t>
  </si>
  <si>
    <t>5.10.16</t>
  </si>
  <si>
    <t>Se garantiza que el tiempo de la separación de grupo será el mínimo posible y no excede las 12 horas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</si>
  <si>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Pág.45-75</t>
  </si>
  <si>
    <t>5.10.17</t>
  </si>
  <si>
    <t>Se realiza acompañamiento por parte del equipo profesional, se consolidan y se registran compromisos y acuerdos con el adolescente o joven y su red familiar/vincular de apoyo para dar continuidad a su proceso de atención habitual</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</si>
  <si>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Pág.45-76</t>
  </si>
  <si>
    <t>5.10.18</t>
  </si>
  <si>
    <t>El anexo de historia de atención cuenta con:
a. El relato del adolescente o joven
b. El reporte detallado de las acciones adelantadas las cuales son informadas a la autoridad judicial y administrativa</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</si>
  <si>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Pág.45-77</t>
  </si>
  <si>
    <t>5.11</t>
  </si>
  <si>
    <t>Cuenta e implementa  acciones con la familia o red vincular de apoyo en la intervención en crisis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</si>
  <si>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45-60</t>
  </si>
  <si>
    <t>5.11.1</t>
  </si>
  <si>
    <t>En el anexo de historia de atención se identifica el contacto con la familia o red vincular de apoyo ante la ocurrencia de una situación de emergencia o  intervención en primera instancia para ampliar información sobre la crisis activada y desarrollar recursos para su afrontamiento y superación</t>
  </si>
  <si>
    <t>5.11.2</t>
  </si>
  <si>
    <t>En el anexo de historia de atención se identifica la intervención de segunda instancia con la participación de la familia y/o red vincular de apoyo del adolescente o joven desarrollando prácticas restaurativas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</si>
  <si>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45-61</t>
  </si>
  <si>
    <t>5.11.3</t>
  </si>
  <si>
    <t>En el anexo de historia de atención se identifica el seguimiento a los acuerdos formulados, el desarrollo de los mismos, y de ser necesario se reformulan cuando es necesario</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</si>
  <si>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45-62</t>
  </si>
  <si>
    <t>5.11.4</t>
  </si>
  <si>
    <t>En el anexo de historia de atención se identifican los análisis y estudios de caso  para comprender las crisis y su intervención, concretando comités en los cuales participa la familia y/o red vincular de apoyo del adolescente o joven.</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</si>
  <si>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45-63</t>
  </si>
  <si>
    <t>6. CÓDIGO DE ÉTICA</t>
  </si>
  <si>
    <t>6.1</t>
  </si>
  <si>
    <t>Dispone, conoce e implementa el código ético del ICBF, estableciendo condiciones y garantías para propiciar la protección de los niños, niñas, adolescentes y jóvenes durante su atención en la modalidad.</t>
  </si>
  <si>
    <t>Ley 2089 de 2021
Ley 1098 de 2006
LINEAMIENTO TÉCNICO MODELO DE ATENCIÓN PARA ADOLESCENTES Y JÓVENES EN CONFLICTO CON LA LEY SRPA, versión 4 del 6/03/2020.
2.2.1.1 Código de Ética. Pág. 161 a 163</t>
  </si>
  <si>
    <t>6.1.1</t>
  </si>
  <si>
    <t>La institución cuenta con el código ético de acuerdo con lo establecido por el ICBF:
a. Publicado en un lugar visible de la sede operativa.
b. Socializado con los adolescentes, los(as) profesionales, familiares, redes de apoyo  (Este último cuando aplique).</t>
  </si>
  <si>
    <t>CONT / ADM / ECON</t>
  </si>
  <si>
    <t>6.1.2</t>
  </si>
  <si>
    <t>El código de ética se encuentra en el Reglamento Interno de Trabajo, en los procesos de inducción, y de evaluación del desempeño del talento humano de los operadores pedagógicos</t>
  </si>
  <si>
    <r>
      <t xml:space="preserve">En observación de la atención y diálogo con el adolescente, joven, familias y/o talento humano y contrastado con los soportes presentados por el operador </t>
    </r>
    <r>
      <rPr>
        <b/>
        <sz val="11"/>
        <rFont val="Aptos Narrow"/>
        <family val="2"/>
        <scheme val="minor"/>
      </rPr>
      <t>NO</t>
    </r>
    <r>
      <rPr>
        <sz val="11"/>
        <rFont val="Aptos Narrow"/>
        <family val="2"/>
        <scheme val="minor"/>
      </rPr>
      <t xml:space="preserve"> se identifica:</t>
    </r>
  </si>
  <si>
    <t>6.1.3</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</si>
  <si>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</si>
  <si>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</si>
  <si>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</si>
  <si>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</si>
  <si>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</si>
  <si>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</si>
  <si>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</si>
  <si>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</si>
  <si>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</si>
  <si>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</si>
  <si>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</si>
  <si>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</si>
  <si>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</si>
  <si>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Negociación de derechos básicos como baño diario, alimentación en horarios, utilización de comedor,  práctica deportiva, hora de sol, entre otros, por comportamientos no aceptados por parte del talento humano.</t>
  </si>
  <si>
    <t>Ley 2089 de 2021
Ley 1098 de 2006
LINEAMIENTO TÉCNICO MODELO DE ATENCIÓN PARA ADOLESCENTES Y JÓVENES EN CONFLICTO CON LA LEY SRPA, versión 4 del 06/03/2020
2.2.1.1 Código de Ética. Pág. 161 a 163</t>
  </si>
  <si>
    <t>6.1.10</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</si>
  <si>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</si>
  <si>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</si>
  <si>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</si>
  <si>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</si>
  <si>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</si>
  <si>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</si>
  <si>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</si>
  <si>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</si>
  <si>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</si>
  <si>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</si>
  <si>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</si>
  <si>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</si>
  <si>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</si>
  <si>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</si>
  <si>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</si>
  <si>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</si>
  <si>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</si>
  <si>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</si>
  <si>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</si>
  <si>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La amenaza o la utilización de elementos que produzcan daño físico contra la integridad del adolescente por parte de educadores, profesionales y/o colaboradores del programa, como bolillos, pistola de descarga eléctrica, macanas etc.</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</si>
  <si>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</si>
  <si>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</si>
  <si>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</si>
  <si>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</si>
  <si>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</si>
  <si>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</si>
  <si>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</si>
  <si>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</si>
  <si>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</si>
  <si>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</si>
  <si>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</si>
  <si>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Las puertas de las áreas destinados a la atención de usuarios no presenten fijaciones como tuercas, tornillos u otros dispositivos que obstaculicen la evacuación durante una emergencia</t>
  </si>
  <si>
    <t>7. COMPONENTE TALENTO HUMANO</t>
  </si>
  <si>
    <t>7.1.</t>
  </si>
  <si>
    <t>Cumple con el personal de talento humano requerido de acuerdo con el manual operativo de la modalidad y cupos contratados, aprobada por la supervisión de contrato</t>
  </si>
  <si>
    <t>MANUAL OPERATIVO DE LAS MODALIDADES QUE ATIENDEN MEDIDAS Y SANCIONES DEL PROCESO JUDICIAL SRPA 25/07/2024 Versión 4 Pag. 38 y 39</t>
  </si>
  <si>
    <t>7.1.1</t>
  </si>
  <si>
    <r>
      <rPr>
        <sz val="11"/>
        <color rgb="FF000000"/>
        <rFont val="Arial"/>
        <family val="2"/>
      </rPr>
      <t xml:space="preserve">Cumple con el personal requerido de acuerdo con la Tabla de Talento Humano en la modalidad.
</t>
    </r>
    <r>
      <rPr>
        <b/>
        <sz val="11"/>
        <color rgb="FF000000"/>
        <rFont val="Arial"/>
        <family val="2"/>
      </rPr>
      <t xml:space="preserve">Nota: </t>
    </r>
    <r>
      <rPr>
        <sz val="11"/>
        <color rgb="FF000000"/>
        <rFont val="Arial"/>
        <family val="2"/>
      </rPr>
      <t>Verifique a través de observación la existencia del personal.</t>
    </r>
  </si>
  <si>
    <t>7.2</t>
  </si>
  <si>
    <t>Cuenta con manual de funciones que permita identificar las funciones u obligaciones de cada uno de los perfiles establecidos para la modalidad.</t>
  </si>
  <si>
    <t>GUIA DE REQUISITOS DEL TALENTO HUMANO EN LAS MODALIDADES DE ATENCION PARA MEDIDAS Y SANCIONES DEL PROCESO JUDICIAL-SRPA- Y MEDIDAS
COMPLEMENTARIAS DE RESTABLECIMIENTO EN ADMINISTRACION DE JUSTICIA Versión 1  09/03/2020 Pag 1 - 20
GUÍA DE REQUISITOS LEGALES Y FINANCIEROS PARA OPERADORES DE MODALIDADES DEL SISTEMA DE RESPONSABILIDAD PENAL ADOLESCENTE - SRPA 08/10/2020 Versión 1</t>
  </si>
  <si>
    <t>7.2.1</t>
  </si>
  <si>
    <t>Cuenta con manual que contenga las obligaciones y funciones de los perfiles del talento humano vinculado para la modalidad o servicio</t>
  </si>
  <si>
    <t>GUÍA DE REQUISITOS LEGALES Y FINANCIEROS PARA
OPERADORES DE MODALIDADES DEL SISTEMA DE
RESPONSABILIDAD PENAL ADOLESCENTE - SRPA 08/10/2020 Versión 1  Pag.  9 y 10</t>
  </si>
  <si>
    <t>7.2.2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</si>
  <si>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</si>
  <si>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en las Pag 9 y 10
</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</si>
  <si>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</si>
  <si>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</si>
  <si>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GUÍA DE REQUISITOS LEGALES Y FINANCIEROS PARA OPERADORES DE MODALIDADES DEL SISTEMA DE RESPONSABILIDAD PENAL ADOLESCENTE - SRPA 08/10/2020 Versión 1  en las Pag.  9 y 10</t>
  </si>
  <si>
    <t>7.3</t>
  </si>
  <si>
    <t>Cuenta e implementa con un plan de selección del talento humano, basado en criterios de idoneidad profesional, evaluación de competencias y verificación de antecedentes.</t>
  </si>
  <si>
    <t xml:space="preserve">GUÍA DE REQUISITOS LEGALES Y FINANCIEROS PARA OPERADORES DE MODALIDADES DEL SISTEMA DE RESPONSABILIDAD PENAL ADOLESCENTE - SRPA 08/10/2020 Versión 1  Pag.  9 </t>
  </si>
  <si>
    <t>7.3.1</t>
  </si>
  <si>
    <t>Cuenta con un plan documentado para la selección del talento humano</t>
  </si>
  <si>
    <t>7.3.2</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</si>
  <si>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</si>
  <si>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GUÍA DE REQUISITOS LEGALES Y FINANCIEROS PARA OPERADORES DE MODALIDADES DEL SISTEMA DE RESPONSABILIDAD PENAL ADOLESCENTE - SRPA 08/10/2020 Versión 1  Pag.  10</t>
  </si>
  <si>
    <t>7.3.3</t>
  </si>
  <si>
    <t>Se cuenta con los soportes documentales de los resultados de la evaluación de los requisitos establecidos para la selección del talento humano, en concordancia con el perfil del cargo.</t>
  </si>
  <si>
    <t>GUIA DE REQUISITOS DEL TALENTO HUMANO EN LAS MODALIDADES DE ATENCION PARA MEDIDAS Y SANCIONES DEL PROCESO JUDICIAL-SRPA- Y MEDIDAS
COMPLEMENTARIAS DE RESTABLECIMIENTO EN ADMINISTRACION DE JUSTICIA Versión 1  09/03/2020
GUÍA DE REQUISITOS LEGALES Y FINANCIEROS PARA OPERADORES DE MODALIDADES DEL SISTEMA DE RESPONSABILIDAD PENAL ADOLESCENTE - SRPA 08/10/2020 Versión 1 Pag. 9</t>
  </si>
  <si>
    <t>7.3.4</t>
  </si>
  <si>
    <t>El talento humano cuenta con el curso de derechos humanos previo a su contratación.</t>
  </si>
  <si>
    <t xml:space="preserve">GUIA DE REQUISITOS DEL TALENTO HUMANO EN LAS MODALIDADES DE ATENCION PARA MEDIDAS Y SANCIONES DEL PROCESO JUDICIAL-SRPA- Y MEDIDAS COMPLEMENTARIAS DE RESTABLECIMIENTO EN ADMINISTRACION DE JUSTICIA Versión 1  09/03/2020 Pag. 2 </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</si>
  <si>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</si>
  <si>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</si>
  <si>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</si>
  <si>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</si>
  <si>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</si>
  <si>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</si>
  <si>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página oficial.</t>
    </r>
  </si>
  <si>
    <t>7.5</t>
  </si>
  <si>
    <t>Documenta e implementa un proceso de inducción, formación y capacitación continua del talento humano.</t>
  </si>
  <si>
    <t xml:space="preserve">GUÍA DE REQUISITOS LEGALES Y FINANCIEROS PARA OPERADORES DE MODALIDADES DEL SISTEMA DE RESPONSABILIDAD PENAL ADOLESCENTE - SRPA 08/10/2020 Versión 1  Pag.  9
</t>
  </si>
  <si>
    <t>7.5.1</t>
  </si>
  <si>
    <t>Cuenta con un plan de inducción, formación y capacitación, dirigido al talento humano, que incorpora las temáticas definidas en los lineamientos, manuales operativos y guías del ICBF para los servicios de atención a Adolescentes y jóvenes del SRPA, Código de ética.</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</si>
  <si>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</si>
  <si>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</si>
  <si>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7.5.3</t>
  </si>
  <si>
    <t>En entrevista con el talento humano de la muestra y contrastado con los soportes del verificable 5.5.2 verifique el conocimiento adquirido de acuerdo con el plan de inducción, formación y cualificación.</t>
  </si>
  <si>
    <t xml:space="preserve">GUIA DE REQUISITOS DEL TALENTO HUMANO EN LAS MODALIDADES DE ATENCION PARA MEDIDAS Y SANCIONES DEL PROCESO JUDICIAL-SRPA- Y MEDIDAS
COMPLEMENTARIAS DE RESTABLECIMIENTO EN ADMINISTRACION DE JUSTICIA Versión 1  09/03/2020 Pag. 1-20
GUÍA DE REQUISITOS LEGALES Y FINANCIEROS PARA OPERADORES DE MODALIDADES DEL SISTEMA DE RESPONSABILIDAD PENAL ADOLESCENTE - SRPA 08/10/2020 Versión 1  Pag.  9
</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</si>
  <si>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</si>
  <si>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</si>
  <si>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</si>
  <si>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</si>
  <si>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</si>
  <si>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</si>
  <si>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</si>
  <si>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</si>
  <si>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</si>
  <si>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</si>
  <si>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</si>
  <si>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</si>
  <si>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</si>
  <si>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</si>
  <si>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Cumple con la estructura de costos establecida para el desarrollo de la modalidad</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</si>
  <si>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</si>
  <si>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</si>
  <si>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Lleva la contabilidad desagregada por centro de costos.</t>
  </si>
  <si>
    <t>GUÍA DE REQUISITOS LEGALES Y FINANCIEROS PARA OPERADORES DE MODALIDADES DEL SISTEMA DE RESPONSABILIDAD PENAL ADOLESCENTE - SRPA  Versión 1 8 de octubre de 2020 Pag 8 y 9</t>
  </si>
  <si>
    <t>8.2.2</t>
  </si>
  <si>
    <t>Cuenta con un balance de prueba por centro de costos.</t>
  </si>
  <si>
    <t>8.2.3</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</si>
  <si>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</si>
  <si>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</si>
  <si>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8.2.4</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</si>
  <si>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</si>
  <si>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</si>
  <si>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8.2.5</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</si>
  <si>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</si>
  <si>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</si>
  <si>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8.2.6</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</si>
  <si>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</si>
  <si>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</si>
  <si>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9. COMPONENTE DOTACIÓN</t>
  </si>
  <si>
    <t>9.1</t>
  </si>
  <si>
    <t xml:space="preserve">Cuenta con la dotación de dormitorios o alojamientos requerida para la atención de los usuarios conforme a las particularidades del servicio. </t>
  </si>
  <si>
    <t>MANUAL OPERATIVO DE MEDIDAS COMPLEMENTARIAS Y ALTERNATIVAS AL PROCESO JUDICIAL SRPA - RESTABLECIMIENTO EN ADMINISTRACION DE JUSTICIA RAJ  MO2.PP Versión 4 del 25/07/2024. Págs. (21-22)
LINEAMIENTO TÉCNICO MODELO DE ATENCIÓN PARA ADOLESCENTES Y JÓVENES EN CONFLICTO CON LA LEY SRPA, versión 4 del 06/03/2020
2.2.1.1 Código de Ética. Pág. (161 a 163)</t>
  </si>
  <si>
    <t>9.1.1</t>
  </si>
  <si>
    <t>Los dormitorios o alojamientos cuentan con los elementos requeridos para la atención de cada uno de los usuarios, teniendo en cuenta el enfoque diferencial en los territorios donde así lo amerite.</t>
  </si>
  <si>
    <t>MANUAL OPERATIVO DE MEDIDAS COMPLEMENTARIAS Y ALTERNATIVAS AL PROCESO JUDICIAL SRPA - RESTABLECIMIENTO EN ADMINISTRACION DE JUSTICIA RAJ  MO2.PP Versión 4 del 25/07/2024. Págs. (21-22)</t>
  </si>
  <si>
    <t>9.1.2</t>
  </si>
  <si>
    <t>Los elementos de dotación del dormitorio o alojamiento se encuentran en óptimo estado y se dispone de estos de forma permanente para la atención de los usuarios.</t>
  </si>
  <si>
    <t>9.2</t>
  </si>
  <si>
    <t>Cuenta con la dotación de aseo e higiene personal para la atención de los usuarios conforme a las particularidades del servicio.</t>
  </si>
  <si>
    <t xml:space="preserve">MANUAL OPERATIVO DE MEDIDAS COMPLEMENTARIAS Y ALTERNATIVAS AL PROCESO JUDICIAL SRPA - RESTABLECIMIENTO EN ADMINISTRACION DE JUSTICIA RAJ  MO2.PP Versión 4 del 25/07/2024. Págs. (23-24)
LINEAMIENTO TÉCNICO MODELO DE ATENCIÓN PARA ADOLESCENTES Y JÓVENES EN CONFLICTO CON LA LEY SRPA, versión 4 del 06/03/2020
2.2.1.1 Código de Ética. Pág. (161 a 163) </t>
  </si>
  <si>
    <t>9.2.1</t>
  </si>
  <si>
    <t>Es entregada a los usuarios la dotación de aseo e higiene personal requerida a necesidad y de manera permanente.</t>
  </si>
  <si>
    <t>MANUAL OPERATIVO DE MEDIDAS COMPLEMENTARIAS Y ALTERNATIVAS AL PROCESO JUDICIAL SRPA - RESTABLECIMIENTO EN ADMINISTRACION DE JUSTICIA RAJ  MO2.PP Versión 4 del 25/07/2024. Págs. (23-24)</t>
  </si>
  <si>
    <t>9.2.2</t>
  </si>
  <si>
    <t>Cuenta con un mecanismo de organización interna que garantice el uso personalizado y seguro de los elementos de la dotación de aseo e higiene asignada a los adolescentes y/o jóvenes.</t>
  </si>
  <si>
    <t>9.3</t>
  </si>
  <si>
    <t>Cuenta con la dotación personal de vestuario requerida para los usuarios.</t>
  </si>
  <si>
    <t>9.3.1</t>
  </si>
  <si>
    <r>
      <t xml:space="preserve">Cuentan los usuarios con la dotación requerida (paquete de vestuario básico)
</t>
    </r>
    <r>
      <rPr>
        <b/>
        <sz val="11"/>
        <rFont val="Arial"/>
        <family val="2"/>
      </rPr>
      <t>Nota 1</t>
    </r>
    <r>
      <rPr>
        <sz val="11"/>
        <rFont val="Arial"/>
        <family val="2"/>
      </rPr>
      <t xml:space="preserve">: se entiende muda de ropa, la compuesta por la unidad de blusa, camiseta o camisa, pantalón o sudadera, medias según práctica cultural, panty o calzoncillos, brasier o formador en 2 unidades y zapatos o tenis y chanclas, chancletas o zuecos tipo crocs según estado por el uso o deterioro, saco según clima.
</t>
    </r>
    <r>
      <rPr>
        <b/>
        <sz val="11"/>
        <rFont val="Arial"/>
        <family val="2"/>
      </rPr>
      <t xml:space="preserve">Nota 2: </t>
    </r>
    <r>
      <rPr>
        <sz val="11"/>
        <rFont val="Arial"/>
        <family val="2"/>
      </rPr>
      <t>La dotación personal se encuentra en buen estado (sin rotos, que no esté descosida, deteriorada, descolorida, sin remiendos, entre otros.) y que sea de su talla.</t>
    </r>
  </si>
  <si>
    <t>9.3.2</t>
  </si>
  <si>
    <t>La dotación personal cumple con las normas de seguridad sin que tenga herrajes, o diseños que permitan ocultar algún objeto que ponga en riesgo su integridad y la del personal de atención.</t>
  </si>
  <si>
    <t>9.3.3</t>
  </si>
  <si>
    <t>La dotación personal es de uso personal y responde a su identidad de género.</t>
  </si>
  <si>
    <t>9.3.4</t>
  </si>
  <si>
    <t>La institución cuenta con un mecanismo para que cada usuario pueda identificar su dotación.</t>
  </si>
  <si>
    <t>9.4</t>
  </si>
  <si>
    <t>Cuenta con la dotación de material de elementos lúdicos, deportivos, culturales y de centros de interés</t>
  </si>
  <si>
    <t>9.4.1</t>
  </si>
  <si>
    <t xml:space="preserve">La institución cuenta con materiales para el desarrollo de centros de interés o talleres </t>
  </si>
  <si>
    <t>9.4.2</t>
  </si>
  <si>
    <t>La institución suministra a los adolescentes y jóvenes elementos de protección personal -EPP.</t>
  </si>
  <si>
    <t>DORMITORIOS O ALOJAMIENTOS</t>
  </si>
  <si>
    <t>Denominación del Dormitorio o Alojamiento</t>
  </si>
  <si>
    <t>Área (m²)</t>
  </si>
  <si>
    <t>Índice  (m²/persona)</t>
  </si>
  <si>
    <t xml:space="preserve">Capacidad máxima 
(Área / Índice)
</t>
  </si>
  <si>
    <t>No. Personas ubicadas</t>
  </si>
  <si>
    <t>Cumple - No cumple - No aplica</t>
  </si>
  <si>
    <t>observaciones</t>
  </si>
  <si>
    <t>Aula</t>
  </si>
  <si>
    <t>Índice
(m²/persona)</t>
  </si>
  <si>
    <t>Capacidad máxima 
(Área / Índice)</t>
  </si>
  <si>
    <t>NO APLICA</t>
  </si>
  <si>
    <t>Carlos, por favor no olvidar hacer la lista de validación datos para el indice, con el fin de evitar errores en la formulación, para aulas (1,50 y 1,80)</t>
  </si>
  <si>
    <t>Taller</t>
  </si>
  <si>
    <t>Carlos, por favor no olvidar hacer la lista de validación datos para el indice, con el fin de evitar errores en la formulación, para talleres (2,30 y 2,50)</t>
  </si>
  <si>
    <r>
      <rPr>
        <b/>
        <sz val="11"/>
        <rFont val="Arial"/>
        <family val="2"/>
      </rPr>
      <t>Nota:</t>
    </r>
    <r>
      <rPr>
        <sz val="11"/>
        <rFont val="Arial"/>
        <family val="2"/>
      </rPr>
      <t xml:space="preserve"> Adicionar las filas que se requieran en caso de ser necesario.</t>
    </r>
  </si>
  <si>
    <t>PERFIL</t>
  </si>
  <si>
    <t>PERSONAL REQUERIDO POR USUARIOS DE LA MODALIDAD</t>
  </si>
  <si>
    <t>Coordinador 1 TC X 100</t>
  </si>
  <si>
    <t>Auxiliar Administrativo 1 TC X 100</t>
  </si>
  <si>
    <t>Apoyo SIG 1 TC X 100</t>
  </si>
  <si>
    <t>Psicologo (a) 1 TC X 30</t>
  </si>
  <si>
    <t>Trabajador (a) Social / Profesional en Desarrollo Familiar 1 TC X 30</t>
  </si>
  <si>
    <t>Nutricionista</t>
  </si>
  <si>
    <t>50 Horas Mes X 50</t>
  </si>
  <si>
    <t>Dinamizador Sociocultural 1/2 T X 50</t>
  </si>
  <si>
    <t>Instructor de Taller 1/2 T X 50</t>
  </si>
  <si>
    <t>Educador Diurno 1 TC X 25</t>
  </si>
  <si>
    <t>Educador Nocturno 1 T X 25</t>
  </si>
  <si>
    <t>Auxiliar de Enfermería (Incluye fines de semana)  TC X 100</t>
  </si>
  <si>
    <t>Servicios Generales (Incluye fines de semana) 1 TC X 50</t>
  </si>
  <si>
    <t>Personal de Cocina (Incluye fines de semana) 1 TC X 50</t>
  </si>
  <si>
    <t>Personal de recepción y control de acceso</t>
  </si>
  <si>
    <t>Horario de funcionamiento del Servicio</t>
  </si>
  <si>
    <t>Fuente: MANUAL OPERATIVO DE LAS MODALIDADES QUE ATIENDEN MEDIDAS Y SANCIONES DEL PROCESO JUDICIAL - SRPA. Versión 4. Pág85.</t>
  </si>
  <si>
    <t>Cantidad de usuarios del servicio
* Corresponde al # cupo CONTRATADOS al momento de la VI</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</si>
  <si>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</si>
  <si>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</si>
  <si>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</si>
  <si>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</si>
  <si>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</si>
  <si>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</si>
  <si>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</si>
  <si>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</si>
  <si>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</si>
  <si>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</si>
  <si>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</si>
  <si>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</si>
  <si>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</si>
  <si>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 xml:space="preserve">Conceptos iniciales
</t>
  </si>
  <si>
    <t xml:space="preserve">Concepto integral
</t>
  </si>
  <si>
    <t>Plan de Atención Individual
(a los 20 días calendario)</t>
  </si>
  <si>
    <t>Informe de seguimiento
(cada 3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</si>
  <si>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</si>
  <si>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</si>
  <si>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</si>
  <si>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</si>
  <si>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</si>
  <si>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</si>
  <si>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</si>
  <si>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</si>
  <si>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</si>
  <si>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r>
      <t xml:space="preserve">Si/No/ </t>
    </r>
    <r>
      <rPr>
        <b/>
        <sz val="11"/>
        <rFont val="Aptos Narrow"/>
        <family val="2"/>
        <scheme val="minor"/>
      </rPr>
      <t>Se sugiere incluir la opción no aplica en el despegable</t>
    </r>
  </si>
  <si>
    <t>Si/No</t>
  </si>
  <si>
    <t xml:space="preserve">11 / xx /panadería/ </t>
  </si>
  <si>
    <t>Fecha</t>
  </si>
  <si>
    <t>TABLA. REGISTRO TALENTO HUMANO</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</si>
  <si>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</si>
  <si>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</si>
  <si>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</si>
  <si>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</si>
  <si>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</si>
  <si>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</si>
  <si>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</si>
  <si>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</si>
  <si>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</si>
  <si>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</si>
  <si>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</si>
  <si>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</si>
  <si>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</si>
  <si>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</si>
  <si>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</si>
  <si>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</si>
  <si>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</si>
  <si>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</si>
  <si>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</si>
  <si>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</si>
  <si>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</si>
  <si>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</si>
  <si>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</si>
  <si>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</si>
  <si>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</si>
  <si>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</si>
  <si>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</si>
  <si>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SEC</t>
  </si>
  <si>
    <t xml:space="preserve">OBSERVACIONES </t>
  </si>
  <si>
    <t>2.Ambientes Adecuados y Seguros</t>
  </si>
  <si>
    <t>3.1</t>
  </si>
  <si>
    <t>3. Alimentacion y Nutrición</t>
  </si>
  <si>
    <t>4.1</t>
  </si>
  <si>
    <t>4. Modelo de Atencion</t>
  </si>
  <si>
    <t>5.Situaciones Especiales</t>
  </si>
  <si>
    <t>7.1</t>
  </si>
  <si>
    <t>7. Talento Humano</t>
  </si>
  <si>
    <t>7. Dotacion</t>
  </si>
  <si>
    <t>8. Financiero</t>
  </si>
  <si>
    <t>CONSOLIDADO DE LAS CONDICIONES CON NO CUMPLIMIENTO</t>
  </si>
  <si>
    <t>Numeral</t>
  </si>
  <si>
    <t>CONDICIONES DE CALIDAD CON NO CUMPLIMIENTO</t>
  </si>
  <si>
    <t>COMPONENTE</t>
  </si>
  <si>
    <t xml:space="preserve">Siendo las __________ del dia __________del mes ____________ del _______, </t>
  </si>
  <si>
    <r>
      <t xml:space="preserve">el equipo de la Oficina de </t>
    </r>
    <r>
      <rPr>
        <sz val="11"/>
        <rFont val="Aptos Narrow"/>
        <family val="2"/>
        <scheme val="minor"/>
      </rPr>
      <t>Inspección, Vigilancia y Control y Calidad de Servicios</t>
    </r>
    <r>
      <rPr>
        <sz val="11"/>
        <color theme="1"/>
        <rFont val="Aptos Narrow"/>
        <family val="2"/>
        <scheme val="minor"/>
      </rPr>
      <t>, realiza socialización de las situaciones encontradas durante la visita por cada uno de los componentes:  y se le informa que podrá pronunciarse frente al desarrollo de la misma.</t>
    </r>
  </si>
  <si>
    <t>CONDICIONES</t>
  </si>
  <si>
    <t>CUMPLE</t>
  </si>
  <si>
    <t>NO CUMPLE</t>
  </si>
  <si>
    <t xml:space="preserve">TOTAL </t>
  </si>
  <si>
    <t>AMBIENTES ADECUADOS Y SEGUROS</t>
  </si>
  <si>
    <t>ALIMENTACIÓN Y NUTRICIÓN</t>
  </si>
  <si>
    <t>MODELO DE ATENCIÓN</t>
  </si>
  <si>
    <t>SITUACIONES ESPECIALES</t>
  </si>
  <si>
    <t>CODIGO ETICO</t>
  </si>
  <si>
    <t>TALENTO HUMANO</t>
  </si>
  <si>
    <t>FINANCIERO</t>
  </si>
  <si>
    <t>DOTACIÓN</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</si>
  <si>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</si>
  <si>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</si>
  <si>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</si>
  <si>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</si>
  <si>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</si>
  <si>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</si>
  <si>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</si>
  <si>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</si>
  <si>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</si>
  <si>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</si>
  <si>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</si>
  <si>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</si>
  <si>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5. Situaciones especiales</t>
  </si>
  <si>
    <t>6. Código Ético</t>
  </si>
  <si>
    <t>1. INFORMACIÓN DE LA INSTITUCIÓN</t>
  </si>
  <si>
    <t>2. SEDE / UNIDAD OPERATIVA 1</t>
  </si>
  <si>
    <t>Fecha de Finalización Visita</t>
  </si>
  <si>
    <t>Regional 1</t>
  </si>
  <si>
    <t xml:space="preserve">PROCESO DE INSPECCIÓN, VIGILANCIA Y CONTROL
INSTRUMENTO IV
CENTRO DE EMERGENCIA RESTABLECIMIENTO EN ADMINISTRACION DE JUSTICIA - RAJ </t>
  </si>
  <si>
    <r>
      <rPr>
        <b/>
        <i/>
        <sz val="12"/>
        <color theme="1"/>
        <rFont val="Tempus Sans ITC"/>
      </rPr>
      <t xml:space="preserve">¡Antes de imprimir este documento… piense en el medio ambiente!  </t>
    </r>
    <r>
      <rPr>
        <b/>
        <sz val="11"/>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</si>
  <si>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IN100.IVC
Versión 1
29/07/2026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</si>
</sst>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0"/>
    <numFmt numFmtId="165" formatCode="0.0"/>
  </numFmts>
  <fonts count="77">
    <font>
      <sz val="11"/>
      <color theme="1"/>
      <name val="Aptos Narrow"/>
      <family val="2"/>
      <scheme val="minor"/>
    </font>
    <font>
      <b/>
      <sz val="11"/>
      <color theme="1"/>
      <name val="Aptos Narrow"/>
      <family val="2"/>
      <scheme val="minor"/>
    </font>
    <font>
      <sz val="11"/>
      <name val="Aptos Narrow"/>
      <family val="2"/>
      <scheme val="minor"/>
    </font>
    <font>
      <sz val="11"/>
      <color rgb="FF0070C0"/>
      <name val="Aptos Narrow"/>
      <family val="2"/>
      <scheme val="minor"/>
    </font>
    <font>
      <b/>
      <sz val="11"/>
      <color theme="0" tint="-0.14999847407452621"/>
      <name val="Aptos Narrow"/>
      <family val="2"/>
      <scheme val="minor"/>
    </font>
    <font>
      <sz val="11"/>
      <color theme="0" tint="-0.14999847407452621"/>
      <name val="Aptos Narrow"/>
      <family val="2"/>
      <scheme val="minor"/>
    </font>
    <font>
      <b/>
      <sz val="11"/>
      <name val="Aptos Narrow"/>
      <family val="2"/>
      <scheme val="minor"/>
    </font>
    <font>
      <sz val="11"/>
      <color theme="1"/>
      <name val="Aptos Display"/>
      <family val="2"/>
      <scheme val="major"/>
    </font>
    <font>
      <sz val="5"/>
      <color theme="1"/>
      <name val="Aptos Display"/>
      <family val="2"/>
      <scheme val="major"/>
    </font>
    <font>
      <sz val="8"/>
      <color theme="1"/>
      <name val="Aptos Display"/>
      <family val="2"/>
      <scheme val="major"/>
    </font>
    <font>
      <sz val="5"/>
      <color theme="1"/>
      <name val="Aptos Narrow"/>
      <family val="2"/>
      <scheme val="minor"/>
    </font>
    <font>
      <sz val="12"/>
      <color theme="1"/>
      <name val="Aptos Narrow"/>
      <family val="2"/>
      <scheme val="minor"/>
    </font>
    <font>
      <sz val="12"/>
      <name val="Aptos Narrow"/>
      <family val="2"/>
      <scheme val="minor"/>
    </font>
    <font>
      <sz val="12"/>
      <color rgb="FF000000"/>
      <name val="Aptos Narrow"/>
      <family val="2"/>
      <scheme val="minor"/>
    </font>
    <font>
      <b/>
      <sz val="12"/>
      <color rgb="FF000000"/>
      <name val="Aptos Narrow"/>
      <family val="2"/>
      <scheme val="minor"/>
    </font>
    <font>
      <b/>
      <sz val="11"/>
      <name val="Arial"/>
      <family val="2"/>
    </font>
    <font>
      <sz val="8"/>
      <name val="Aptos Narrow"/>
      <family val="2"/>
      <scheme val="minor"/>
    </font>
    <font>
      <b/>
      <sz val="16"/>
      <color theme="1"/>
      <name val="Aptos Narrow"/>
      <family val="2"/>
      <scheme val="minor"/>
    </font>
    <font>
      <b/>
      <sz val="5"/>
      <color theme="1"/>
      <name val="Aptos Narrow"/>
      <family val="2"/>
      <scheme val="minor"/>
    </font>
    <font>
      <b/>
      <sz val="11"/>
      <color theme="1"/>
      <name val="Arial"/>
      <family val="2"/>
    </font>
    <font>
      <sz val="5"/>
      <name val="Aptos Narrow"/>
      <family val="2"/>
      <scheme val="minor"/>
    </font>
    <font>
      <sz val="11"/>
      <color theme="1"/>
      <name val="Arial"/>
      <family val="2"/>
    </font>
    <font>
      <b/>
      <sz val="11"/>
      <color rgb="FF000000"/>
      <name val="Arial Narrow"/>
      <family val="2"/>
    </font>
    <font>
      <b/>
      <sz val="12"/>
      <name val="Aptos Narrow"/>
      <family val="2"/>
      <scheme val="minor"/>
    </font>
    <font>
      <sz val="5"/>
      <name val="Aptos Display"/>
      <family val="2"/>
      <scheme val="major"/>
    </font>
    <font>
      <b/>
      <sz val="11"/>
      <color theme="1"/>
      <name val="Arial Narrow"/>
      <family val="2"/>
    </font>
    <font>
      <sz val="11"/>
      <color rgb="FF000000"/>
      <name val="Arial Narrow"/>
      <family val="2"/>
    </font>
    <font>
      <sz val="7"/>
      <color rgb="FF0070C0"/>
      <name val="Aptos Narrow"/>
      <family val="2"/>
      <scheme val="minor"/>
    </font>
    <font>
      <sz val="7"/>
      <color theme="1"/>
      <name val="Aptos Narrow"/>
      <family val="2"/>
      <scheme val="minor"/>
    </font>
    <font>
      <sz val="7"/>
      <color rgb="FF000000"/>
      <name val="Aptos Narrow"/>
      <family val="2"/>
      <scheme val="minor"/>
    </font>
    <font>
      <sz val="11"/>
      <color theme="1"/>
      <name val="Aptos Narrow"/>
      <family val="2"/>
      <scheme val="minor"/>
    </font>
    <font>
      <u/>
      <sz val="11"/>
      <color theme="10"/>
      <name val="Aptos Narrow"/>
      <family val="2"/>
      <scheme val="minor"/>
    </font>
    <font>
      <b/>
      <u/>
      <sz val="11"/>
      <color theme="0"/>
      <name val="Aptos Narrow"/>
      <family val="2"/>
      <scheme val="minor"/>
    </font>
    <font>
      <b/>
      <sz val="10"/>
      <color theme="1"/>
      <name val="Aptos Narrow"/>
      <family val="2"/>
      <scheme val="minor"/>
    </font>
    <font>
      <sz val="10"/>
      <color theme="1"/>
      <name val="Aptos Display"/>
      <family val="2"/>
      <scheme val="major"/>
    </font>
    <font>
      <sz val="11"/>
      <name val="Arial"/>
      <family val="2"/>
    </font>
    <font>
      <u/>
      <sz val="11"/>
      <name val="Arial"/>
      <family val="2"/>
    </font>
    <font>
      <b/>
      <sz val="16"/>
      <color theme="1"/>
      <name val="Arial"/>
      <family val="2"/>
    </font>
    <font>
      <b/>
      <u/>
      <sz val="11"/>
      <color theme="0"/>
      <name val="Arial Narrow"/>
      <family val="2"/>
    </font>
    <font>
      <sz val="11"/>
      <color rgb="FFFF0000"/>
      <name val="Arial"/>
      <family val="2"/>
    </font>
    <font>
      <sz val="11"/>
      <color rgb="FF000000"/>
      <name val="Arial"/>
      <family val="2"/>
    </font>
    <font>
      <b/>
      <sz val="11"/>
      <color rgb="FF000000"/>
      <name val="Arial"/>
      <family val="2"/>
    </font>
    <font>
      <b/>
      <u/>
      <sz val="11"/>
      <color theme="1"/>
      <name val="Arial"/>
      <family val="2"/>
    </font>
    <font>
      <sz val="10"/>
      <color theme="1"/>
      <name val="Arial"/>
      <family val="2"/>
    </font>
    <font>
      <b/>
      <sz val="10"/>
      <name val="Arial"/>
      <family val="2"/>
    </font>
    <font>
      <sz val="10"/>
      <color theme="1"/>
      <name val="Zurich BT"/>
      <family val="2"/>
    </font>
    <font>
      <sz val="10"/>
      <name val="Arial"/>
      <family val="2"/>
    </font>
    <font>
      <b/>
      <sz val="12"/>
      <color theme="1"/>
      <name val="Arial"/>
      <family val="2"/>
    </font>
    <font>
      <sz val="12"/>
      <color theme="1"/>
      <name val="Arial"/>
      <family val="2"/>
    </font>
    <font>
      <sz val="12"/>
      <color rgb="FF000000"/>
      <name val="Arial"/>
      <family val="2"/>
    </font>
    <font>
      <sz val="10"/>
      <color rgb="FF000000"/>
      <name val="Arial"/>
      <family val="2"/>
    </font>
    <font>
      <sz val="10"/>
      <color theme="1"/>
      <name val="Aptos Narrow"/>
      <family val="2"/>
      <scheme val="minor"/>
    </font>
    <font>
      <b/>
      <sz val="8"/>
      <color theme="1"/>
      <name val="Aptos Narrow"/>
      <family val="2"/>
      <scheme val="minor"/>
    </font>
    <font>
      <sz val="11"/>
      <color rgb="FFFF0000"/>
      <name val="Aptos Narrow"/>
      <family val="2"/>
      <scheme val="minor"/>
    </font>
    <font>
      <sz val="5"/>
      <color theme="1"/>
      <name val="Arial"/>
      <family val="2"/>
    </font>
    <font>
      <b/>
      <u/>
      <sz val="11"/>
      <name val="Arial"/>
      <family val="2"/>
    </font>
    <font>
      <sz val="9"/>
      <name val="Aptos Narrow"/>
      <family val="2"/>
      <scheme val="minor"/>
    </font>
    <font>
      <sz val="5"/>
      <name val="Arial"/>
      <family val="2"/>
    </font>
    <font>
      <sz val="11"/>
      <color rgb="FF0070C0"/>
      <name val="Arial"/>
      <family val="2"/>
    </font>
    <font>
      <sz val="7"/>
      <color theme="1"/>
      <name val="Aptos Narrow"/>
      <family val="2"/>
    </font>
    <font>
      <b/>
      <u/>
      <sz val="9"/>
      <color theme="0"/>
      <name val="Aptos Narrow"/>
      <family val="2"/>
      <scheme val="minor"/>
    </font>
    <font>
      <sz val="9"/>
      <color theme="1"/>
      <name val="Arial"/>
      <family val="2"/>
    </font>
    <font>
      <sz val="8"/>
      <color theme="1"/>
      <name val="Arial"/>
      <family val="2"/>
    </font>
    <font>
      <b/>
      <sz val="12"/>
      <color theme="1"/>
      <name val="Aptos Narrow"/>
      <family val="2"/>
      <scheme val="minor"/>
    </font>
    <font>
      <b/>
      <sz val="11"/>
      <color theme="1"/>
      <name val="Aptos Display"/>
      <family val="2"/>
      <scheme val="major"/>
    </font>
    <font>
      <sz val="11"/>
      <color rgb="FF000000"/>
      <name val="Aptos Narrow"/>
      <family val="2"/>
      <scheme val="minor"/>
    </font>
    <font>
      <b/>
      <sz val="11"/>
      <color rgb="FF000000"/>
      <name val="Aptos Narrow"/>
      <family val="2"/>
    </font>
    <font>
      <u/>
      <sz val="11"/>
      <color theme="0"/>
      <name val="Aptos Narrow"/>
      <family val="2"/>
      <scheme val="minor"/>
    </font>
    <font>
      <sz val="11"/>
      <color rgb="FF000000"/>
      <name val="Calibri"/>
      <family val="2"/>
    </font>
    <font>
      <sz val="11"/>
      <color rgb="FF000000"/>
      <name val="Calibri"/>
      <family val="2"/>
      <charset val="1"/>
    </font>
    <font>
      <sz val="9"/>
      <color rgb="FF000000"/>
      <name val="Arial"/>
      <family val="2"/>
    </font>
    <font>
      <b/>
      <sz val="8"/>
      <color theme="1"/>
      <name val="Arial"/>
      <family val="2"/>
    </font>
    <font>
      <b/>
      <sz val="8"/>
      <color theme="0"/>
      <name val="Arial"/>
      <family val="2"/>
    </font>
    <font>
      <b/>
      <sz val="10"/>
      <color theme="1"/>
      <name val="Arial"/>
      <family val="2"/>
    </font>
    <font>
      <b/>
      <i/>
      <sz val="12"/>
      <color theme="1"/>
      <name val="Tempus Sans ITC"/>
    </font>
    <font>
      <b/>
      <sz val="11"/>
      <color theme="1"/>
      <name val="Tempus Sans ITC"/>
    </font>
    <font>
      <sz val="6"/>
      <color theme="1"/>
      <name val="Arial"/>
      <family val="2"/>
    </font>
  </fonts>
  <fills count="41">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9FFCC"/>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CCCC"/>
        <bgColor indexed="64"/>
      </patternFill>
    </fill>
    <fill>
      <patternFill patternType="solid">
        <fgColor theme="7" tint="0.39997558519241921"/>
        <bgColor rgb="FF000000"/>
      </patternFill>
    </fill>
    <fill>
      <patternFill patternType="solid">
        <fgColor theme="4" tint="0.79998168889431442"/>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79998168889431442"/>
        <bgColor rgb="FF000000"/>
      </patternFill>
    </fill>
    <fill>
      <patternFill patternType="solid">
        <fgColor theme="9" tint="0.59999389629810485"/>
        <bgColor rgb="FF000000"/>
      </patternFill>
    </fill>
    <fill>
      <patternFill patternType="solid">
        <fgColor theme="0"/>
        <bgColor rgb="FF000000"/>
      </patternFill>
    </fill>
    <fill>
      <patternFill patternType="solid">
        <fgColor theme="9" tint="0.39997558519241921"/>
        <bgColor indexed="64"/>
      </patternFill>
    </fill>
    <fill>
      <patternFill patternType="solid">
        <fgColor rgb="FF33CCFF"/>
        <bgColor rgb="FF000000"/>
      </patternFill>
    </fill>
    <fill>
      <patternFill patternType="solid">
        <fgColor rgb="FF0070C0"/>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rgb="FFFCE4D6"/>
        <bgColor indexed="64"/>
      </patternFill>
    </fill>
    <fill>
      <patternFill patternType="solid">
        <fgColor rgb="FFFFFF00"/>
        <bgColor indexed="64"/>
      </patternFill>
    </fill>
    <fill>
      <patternFill patternType="solid">
        <fgColor rgb="FF9DC3E6"/>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DAE9F8"/>
        <bgColor rgb="FF000000"/>
      </patternFill>
    </fill>
    <fill>
      <patternFill patternType="solid">
        <fgColor rgb="FFB5E6A2"/>
        <bgColor rgb="FF000000"/>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bgColor indexed="64"/>
      </patternFill>
    </fill>
    <fill>
      <patternFill patternType="solid">
        <fgColor theme="9"/>
        <bgColor indexed="64"/>
      </patternFill>
    </fill>
    <fill>
      <patternFill patternType="solid">
        <fgColor theme="9" tint="0.79998168889431442"/>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5">
    <xf numFmtId="0" fontId="0" fillId="0" borderId="0"/>
    <xf numFmtId="9" fontId="30" fillId="0" borderId="0" applyFont="0" applyFill="0" applyBorder="0" applyAlignment="0" applyProtection="0"/>
    <xf numFmtId="0" fontId="31" fillId="0" borderId="0" applyNumberFormat="0" applyFill="0" applyBorder="0" applyAlignment="0" applyProtection="0"/>
    <xf numFmtId="0" fontId="45" fillId="0" borderId="0"/>
    <xf numFmtId="0" fontId="46" fillId="0" borderId="0"/>
  </cellStyleXfs>
  <cellXfs count="594">
    <xf numFmtId="0" fontId="0" fillId="0" borderId="0" xfId="0"/>
    <xf numFmtId="0" fontId="2" fillId="4" borderId="9" xfId="0"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2" fillId="3" borderId="9" xfId="0" applyFont="1" applyFill="1" applyBorder="1" applyAlignment="1">
      <alignment vertical="center" wrapText="1"/>
    </xf>
    <xf numFmtId="0" fontId="2" fillId="0" borderId="9" xfId="0" applyFont="1" applyBorder="1" applyAlignment="1">
      <alignment vertical="center" wrapText="1"/>
    </xf>
    <xf numFmtId="0" fontId="9" fillId="0" borderId="0" xfId="0" applyFont="1"/>
    <xf numFmtId="0" fontId="7" fillId="0" borderId="0" xfId="0" applyFont="1"/>
    <xf numFmtId="0" fontId="2" fillId="0" borderId="9" xfId="0" applyFont="1" applyBorder="1" applyAlignment="1">
      <alignment horizontal="justify" vertical="center" wrapText="1"/>
    </xf>
    <xf numFmtId="0" fontId="3" fillId="0" borderId="0" xfId="0" applyFont="1"/>
    <xf numFmtId="0" fontId="0" fillId="0" borderId="0" xfId="0" applyAlignment="1">
      <alignment wrapText="1"/>
    </xf>
    <xf numFmtId="0" fontId="11" fillId="0" borderId="0" xfId="0" applyFont="1"/>
    <xf numFmtId="0" fontId="11" fillId="0" borderId="0" xfId="0" applyFont="1" applyAlignment="1">
      <alignment vertical="top"/>
    </xf>
    <xf numFmtId="0" fontId="2" fillId="9" borderId="9" xfId="0" applyFont="1" applyFill="1" applyBorder="1" applyAlignment="1">
      <alignment vertical="center" wrapText="1"/>
    </xf>
    <xf numFmtId="0" fontId="0" fillId="0" borderId="9" xfId="0" applyBorder="1" applyAlignment="1">
      <alignment horizontal="justify" vertical="top" wrapText="1"/>
    </xf>
    <xf numFmtId="0" fontId="21" fillId="0" borderId="9" xfId="0" applyFont="1" applyBorder="1" applyAlignment="1">
      <alignment vertical="center" wrapText="1"/>
    </xf>
    <xf numFmtId="0" fontId="0" fillId="4" borderId="0" xfId="0" applyFill="1"/>
    <xf numFmtId="0" fontId="17" fillId="0" borderId="3" xfId="0" applyFont="1" applyBorder="1" applyAlignment="1" applyProtection="1">
      <alignment horizontal="justify" vertical="center" wrapText="1"/>
      <protection locked="0"/>
    </xf>
    <xf numFmtId="0" fontId="0" fillId="0" borderId="0" xfId="0" applyAlignment="1">
      <alignment horizontal="justify" vertical="center" wrapText="1"/>
    </xf>
    <xf numFmtId="0" fontId="22" fillId="12" borderId="9" xfId="0" applyFont="1" applyFill="1" applyBorder="1" applyAlignment="1" applyProtection="1">
      <alignment horizontal="center" vertical="center" wrapText="1"/>
      <protection locked="0"/>
    </xf>
    <xf numFmtId="0" fontId="1" fillId="0" borderId="0" xfId="0" applyFont="1" applyAlignment="1">
      <alignment horizontal="justify" vertical="center" wrapText="1"/>
    </xf>
    <xf numFmtId="0" fontId="2" fillId="0" borderId="0" xfId="0" applyFont="1" applyAlignment="1">
      <alignment horizontal="justify" vertical="center" wrapText="1"/>
    </xf>
    <xf numFmtId="0" fontId="0" fillId="0" borderId="9" xfId="0" applyBorder="1" applyAlignment="1">
      <alignment horizontal="justify" vertical="center" wrapText="1"/>
    </xf>
    <xf numFmtId="0" fontId="0" fillId="6" borderId="9" xfId="0" applyFill="1" applyBorder="1" applyAlignment="1">
      <alignment horizontal="left" vertical="center"/>
    </xf>
    <xf numFmtId="0" fontId="0" fillId="8" borderId="9" xfId="0" applyFill="1" applyBorder="1" applyAlignment="1">
      <alignment horizontal="left" vertical="center"/>
    </xf>
    <xf numFmtId="0" fontId="7" fillId="10" borderId="9" xfId="0" applyFont="1" applyFill="1" applyBorder="1" applyAlignment="1">
      <alignment horizontal="left" vertical="center"/>
    </xf>
    <xf numFmtId="0" fontId="7" fillId="7" borderId="9" xfId="0" applyFont="1" applyFill="1" applyBorder="1" applyAlignment="1">
      <alignment horizontal="left" vertical="center"/>
    </xf>
    <xf numFmtId="0" fontId="19" fillId="16" borderId="20" xfId="0" applyFont="1" applyFill="1" applyBorder="1" applyAlignment="1">
      <alignment vertical="center" wrapText="1"/>
    </xf>
    <xf numFmtId="0" fontId="21" fillId="0" borderId="4" xfId="0" applyFont="1" applyBorder="1" applyAlignment="1" applyProtection="1">
      <alignment vertical="center"/>
      <protection locked="0"/>
    </xf>
    <xf numFmtId="1" fontId="21" fillId="0" borderId="4" xfId="0" applyNumberFormat="1" applyFont="1" applyBorder="1" applyAlignment="1" applyProtection="1">
      <alignment vertical="center"/>
      <protection locked="0"/>
    </xf>
    <xf numFmtId="0" fontId="19" fillId="0" borderId="4" xfId="0" applyFont="1" applyBorder="1" applyAlignment="1" applyProtection="1">
      <alignment horizontal="center" vertical="center"/>
      <protection locked="0"/>
    </xf>
    <xf numFmtId="0" fontId="19" fillId="16" borderId="21" xfId="0" applyFont="1" applyFill="1" applyBorder="1" applyAlignment="1">
      <alignment vertical="center" wrapText="1"/>
    </xf>
    <xf numFmtId="0" fontId="21" fillId="0" borderId="0" xfId="0" applyFont="1" applyAlignment="1">
      <alignment vertical="center"/>
    </xf>
    <xf numFmtId="0" fontId="19" fillId="0" borderId="4" xfId="0" applyFont="1" applyBorder="1" applyAlignment="1" applyProtection="1">
      <alignment horizontal="center" vertical="center" wrapText="1"/>
      <protection locked="0"/>
    </xf>
    <xf numFmtId="14" fontId="19" fillId="0" borderId="4" xfId="0" applyNumberFormat="1" applyFont="1" applyBorder="1" applyAlignment="1" applyProtection="1">
      <alignment horizontal="center" vertical="center" wrapText="1"/>
      <protection locked="0"/>
    </xf>
    <xf numFmtId="0" fontId="15" fillId="16" borderId="20" xfId="0" applyFont="1" applyFill="1" applyBorder="1" applyAlignment="1">
      <alignment vertical="center" wrapText="1"/>
    </xf>
    <xf numFmtId="0" fontId="15" fillId="16" borderId="20" xfId="0" applyFont="1" applyFill="1" applyBorder="1" applyAlignment="1">
      <alignment horizontal="center" vertical="center" wrapText="1"/>
    </xf>
    <xf numFmtId="0" fontId="21" fillId="0" borderId="9"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9" fillId="16" borderId="14" xfId="0" applyFont="1" applyFill="1" applyBorder="1" applyAlignment="1">
      <alignment vertical="center" wrapText="1"/>
    </xf>
    <xf numFmtId="0" fontId="0" fillId="0" borderId="9" xfId="0" applyBorder="1" applyAlignment="1">
      <alignment horizontal="center" vertical="center"/>
    </xf>
    <xf numFmtId="0" fontId="1" fillId="0" borderId="9" xfId="0" applyFont="1" applyBorder="1" applyAlignment="1">
      <alignment horizontal="justify" vertical="center" wrapText="1"/>
    </xf>
    <xf numFmtId="0" fontId="2" fillId="4" borderId="9" xfId="0" applyFont="1" applyFill="1" applyBorder="1" applyAlignment="1">
      <alignment horizontal="justify" vertical="center" wrapText="1"/>
    </xf>
    <xf numFmtId="0" fontId="20" fillId="9" borderId="0" xfId="0" applyFont="1" applyFill="1" applyAlignment="1">
      <alignment horizontal="center" vertical="center" wrapText="1"/>
    </xf>
    <xf numFmtId="0" fontId="2" fillId="0" borderId="8" xfId="0" applyFont="1" applyBorder="1" applyAlignment="1">
      <alignment horizontal="center" vertical="center"/>
    </xf>
    <xf numFmtId="0" fontId="2" fillId="5" borderId="8" xfId="0" applyFont="1" applyFill="1" applyBorder="1" applyAlignment="1">
      <alignment horizontal="center" vertical="center"/>
    </xf>
    <xf numFmtId="0" fontId="20" fillId="4" borderId="0" xfId="0" applyFont="1" applyFill="1" applyAlignment="1">
      <alignment horizontal="center" vertical="center" wrapText="1"/>
    </xf>
    <xf numFmtId="0" fontId="20" fillId="0" borderId="0" xfId="0" applyFont="1" applyAlignment="1">
      <alignment wrapText="1"/>
    </xf>
    <xf numFmtId="0" fontId="20" fillId="8" borderId="0" xfId="0" applyFont="1" applyFill="1" applyAlignment="1">
      <alignment horizontal="center" vertical="center" wrapText="1"/>
    </xf>
    <xf numFmtId="0" fontId="20" fillId="17" borderId="0" xfId="0" applyFont="1" applyFill="1" applyAlignment="1">
      <alignment horizontal="center" vertical="center" wrapText="1"/>
    </xf>
    <xf numFmtId="0" fontId="2" fillId="9" borderId="8" xfId="0" applyFont="1" applyFill="1" applyBorder="1" applyAlignment="1">
      <alignment horizontal="center" vertical="center"/>
    </xf>
    <xf numFmtId="0" fontId="28" fillId="0" borderId="0" xfId="0" applyFont="1"/>
    <xf numFmtId="0" fontId="0" fillId="4" borderId="9" xfId="0" applyFill="1" applyBorder="1" applyAlignment="1">
      <alignment horizontal="justify" vertical="center" wrapText="1"/>
    </xf>
    <xf numFmtId="0" fontId="1" fillId="4" borderId="9" xfId="0" applyFont="1" applyFill="1" applyBorder="1" applyAlignment="1">
      <alignment horizontal="justify" vertical="center" wrapText="1"/>
    </xf>
    <xf numFmtId="0" fontId="0" fillId="0" borderId="27" xfId="0" applyBorder="1"/>
    <xf numFmtId="0" fontId="4" fillId="0" borderId="27" xfId="0" applyFont="1" applyBorder="1"/>
    <xf numFmtId="0" fontId="1" fillId="0" borderId="27" xfId="0" applyFont="1" applyBorder="1"/>
    <xf numFmtId="0" fontId="5" fillId="0" borderId="27" xfId="0" applyFont="1" applyBorder="1"/>
    <xf numFmtId="0" fontId="5" fillId="0" borderId="27" xfId="0" applyFont="1" applyBorder="1" applyAlignment="1">
      <alignment horizontal="center" vertical="center"/>
    </xf>
    <xf numFmtId="0" fontId="0" fillId="0" borderId="27" xfId="0" applyBorder="1" applyAlignment="1">
      <alignment horizontal="center" vertical="center"/>
    </xf>
    <xf numFmtId="0" fontId="1" fillId="9" borderId="27" xfId="0" applyFont="1" applyFill="1" applyBorder="1"/>
    <xf numFmtId="0" fontId="1" fillId="9" borderId="27" xfId="0" applyFont="1" applyFill="1" applyBorder="1" applyAlignment="1">
      <alignment wrapText="1"/>
    </xf>
    <xf numFmtId="0" fontId="8" fillId="4" borderId="0" xfId="0" applyFont="1" applyFill="1"/>
    <xf numFmtId="0" fontId="9" fillId="4" borderId="0" xfId="0" applyFont="1" applyFill="1"/>
    <xf numFmtId="0" fontId="7" fillId="4" borderId="0" xfId="0" applyFont="1" applyFill="1"/>
    <xf numFmtId="0" fontId="24" fillId="21" borderId="0" xfId="0" applyFont="1" applyFill="1" applyAlignment="1">
      <alignment horizontal="center" vertical="center" wrapText="1"/>
    </xf>
    <xf numFmtId="0" fontId="3" fillId="9" borderId="9" xfId="0" applyFont="1" applyFill="1" applyBorder="1" applyAlignment="1">
      <alignment horizontal="center" vertical="center" wrapText="1"/>
    </xf>
    <xf numFmtId="0" fontId="22" fillId="20" borderId="9" xfId="0" applyFont="1" applyFill="1" applyBorder="1" applyAlignment="1" applyProtection="1">
      <alignment horizontal="left" vertical="justify" wrapText="1"/>
      <protection locked="0"/>
    </xf>
    <xf numFmtId="0" fontId="26" fillId="20" borderId="9" xfId="0" applyFont="1" applyFill="1" applyBorder="1" applyAlignment="1" applyProtection="1">
      <alignment horizontal="left" vertical="center" wrapText="1"/>
      <protection locked="0"/>
    </xf>
    <xf numFmtId="0" fontId="2" fillId="0" borderId="17" xfId="0" applyFont="1" applyBorder="1" applyAlignment="1">
      <alignment horizontal="center" vertical="center"/>
    </xf>
    <xf numFmtId="0" fontId="2" fillId="0" borderId="15" xfId="0" applyFont="1" applyBorder="1" applyAlignment="1">
      <alignment vertical="center" wrapText="1"/>
    </xf>
    <xf numFmtId="0" fontId="18" fillId="2" borderId="4" xfId="0" applyFont="1" applyFill="1" applyBorder="1" applyAlignment="1" applyProtection="1">
      <alignment horizontal="center" vertical="center" wrapText="1"/>
      <protection locked="0"/>
    </xf>
    <xf numFmtId="0" fontId="33" fillId="2" borderId="3" xfId="0" applyFont="1" applyFill="1" applyBorder="1" applyAlignment="1" applyProtection="1">
      <alignment horizontal="center" vertical="center" wrapText="1"/>
      <protection locked="0"/>
    </xf>
    <xf numFmtId="0" fontId="34" fillId="0" borderId="0" xfId="0" applyFont="1"/>
    <xf numFmtId="0" fontId="10" fillId="0" borderId="0" xfId="0" applyFont="1" applyAlignment="1">
      <alignment horizontal="center" vertical="center"/>
    </xf>
    <xf numFmtId="0" fontId="21" fillId="3" borderId="5" xfId="0" applyFont="1" applyFill="1" applyBorder="1" applyAlignment="1">
      <alignment horizontal="center" vertical="center"/>
    </xf>
    <xf numFmtId="0" fontId="19" fillId="3" borderId="6" xfId="0" applyFont="1" applyFill="1" applyBorder="1" applyAlignment="1">
      <alignment horizontal="center" vertical="center" wrapText="1"/>
    </xf>
    <xf numFmtId="0" fontId="21" fillId="3" borderId="7" xfId="0" applyFont="1" applyFill="1" applyBorder="1" applyAlignment="1">
      <alignment vertical="center" wrapText="1"/>
    </xf>
    <xf numFmtId="0" fontId="10" fillId="6" borderId="0" xfId="0" applyFont="1" applyFill="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justify" vertical="center" wrapText="1"/>
    </xf>
    <xf numFmtId="0" fontId="21" fillId="0" borderId="9" xfId="0" applyFont="1" applyBorder="1" applyAlignment="1" applyProtection="1">
      <alignment horizontal="center" vertical="center"/>
      <protection locked="0"/>
    </xf>
    <xf numFmtId="0" fontId="21" fillId="0" borderId="10" xfId="0" applyFont="1" applyBorder="1" applyAlignment="1" applyProtection="1">
      <alignment vertical="center" wrapText="1"/>
      <protection locked="0"/>
    </xf>
    <xf numFmtId="0" fontId="10" fillId="0" borderId="0" xfId="0" applyFont="1"/>
    <xf numFmtId="0" fontId="21" fillId="3" borderId="8" xfId="0" applyFont="1" applyFill="1" applyBorder="1" applyAlignment="1">
      <alignment horizontal="center" vertical="center"/>
    </xf>
    <xf numFmtId="0" fontId="21" fillId="3" borderId="9" xfId="0" applyFont="1" applyFill="1" applyBorder="1" applyAlignment="1">
      <alignment horizontal="justify" vertical="center" wrapText="1"/>
    </xf>
    <xf numFmtId="0" fontId="19" fillId="3" borderId="9" xfId="0" applyFont="1" applyFill="1" applyBorder="1" applyAlignment="1">
      <alignment horizontal="center" vertical="center" wrapText="1"/>
    </xf>
    <xf numFmtId="0" fontId="21" fillId="3" borderId="10" xfId="0" applyFont="1" applyFill="1" applyBorder="1" applyAlignment="1">
      <alignment vertical="center" wrapText="1"/>
    </xf>
    <xf numFmtId="0" fontId="35" fillId="3" borderId="9" xfId="0" applyFont="1" applyFill="1" applyBorder="1" applyAlignment="1">
      <alignment horizontal="justify" vertical="center" wrapText="1"/>
    </xf>
    <xf numFmtId="0" fontId="35" fillId="0" borderId="9" xfId="0" applyFont="1" applyBorder="1" applyAlignment="1">
      <alignment horizontal="justify" vertical="center" wrapText="1"/>
    </xf>
    <xf numFmtId="0" fontId="35" fillId="0" borderId="9" xfId="0" applyFont="1" applyBorder="1" applyAlignment="1">
      <alignment horizontal="left" vertical="center" wrapText="1"/>
    </xf>
    <xf numFmtId="0" fontId="35" fillId="24" borderId="9" xfId="0" applyFont="1" applyFill="1" applyBorder="1" applyAlignment="1">
      <alignment horizontal="left" vertical="center" wrapText="1" indent="1"/>
    </xf>
    <xf numFmtId="15" fontId="36" fillId="0" borderId="9" xfId="0" applyNumberFormat="1" applyFont="1" applyBorder="1" applyAlignment="1">
      <alignment horizontal="left" vertical="center" wrapText="1"/>
    </xf>
    <xf numFmtId="0" fontId="36" fillId="0" borderId="9" xfId="0" applyFont="1" applyBorder="1" applyAlignment="1">
      <alignment horizontal="left" vertical="center" wrapText="1"/>
    </xf>
    <xf numFmtId="0" fontId="35" fillId="0" borderId="9" xfId="0" applyFont="1" applyBorder="1" applyAlignment="1">
      <alignment horizontal="left" vertical="center" wrapText="1" indent="1"/>
    </xf>
    <xf numFmtId="0" fontId="35" fillId="0" borderId="31" xfId="0" applyFont="1" applyBorder="1" applyAlignment="1">
      <alignment horizontal="justify" vertical="center" wrapText="1"/>
    </xf>
    <xf numFmtId="0" fontId="35" fillId="0" borderId="0" xfId="0" applyFont="1" applyAlignment="1">
      <alignment horizontal="right" vertical="center" wrapText="1"/>
    </xf>
    <xf numFmtId="0" fontId="19" fillId="2" borderId="32" xfId="0" applyFont="1" applyFill="1" applyBorder="1" applyAlignment="1">
      <alignment horizontal="center" vertical="center"/>
    </xf>
    <xf numFmtId="0" fontId="19" fillId="2" borderId="20" xfId="0" applyFont="1" applyFill="1" applyBorder="1" applyAlignment="1">
      <alignment horizontal="center" vertical="center" wrapText="1"/>
    </xf>
    <xf numFmtId="0" fontId="19" fillId="2" borderId="32"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21" fillId="3" borderId="9" xfId="0" applyFont="1" applyFill="1" applyBorder="1" applyAlignment="1">
      <alignment vertical="center" wrapText="1"/>
    </xf>
    <xf numFmtId="0" fontId="35" fillId="0" borderId="0" xfId="0" applyFont="1" applyProtection="1">
      <protection locked="0"/>
    </xf>
    <xf numFmtId="0" fontId="35" fillId="0" borderId="0" xfId="0" applyFont="1" applyAlignment="1" applyProtection="1">
      <alignment horizontal="center"/>
      <protection locked="0"/>
    </xf>
    <xf numFmtId="0" fontId="38" fillId="26" borderId="0" xfId="2" quotePrefix="1" applyFont="1" applyFill="1" applyAlignment="1" applyProtection="1">
      <alignment horizontal="center" vertical="center"/>
      <protection locked="0"/>
    </xf>
    <xf numFmtId="0" fontId="15" fillId="25" borderId="36" xfId="0" applyFont="1" applyFill="1" applyBorder="1" applyAlignment="1" applyProtection="1">
      <alignment horizontal="center" vertical="center" wrapText="1"/>
      <protection locked="0"/>
    </xf>
    <xf numFmtId="0" fontId="15" fillId="25" borderId="11" xfId="0" applyFont="1" applyFill="1" applyBorder="1" applyAlignment="1" applyProtection="1">
      <alignment horizontal="center" vertical="center" wrapText="1"/>
      <protection locked="0"/>
    </xf>
    <xf numFmtId="0" fontId="15" fillId="25" borderId="19" xfId="0" applyFont="1" applyFill="1" applyBorder="1" applyAlignment="1" applyProtection="1">
      <alignment horizontal="center" vertical="center" wrapText="1"/>
      <protection locked="0"/>
    </xf>
    <xf numFmtId="0" fontId="35" fillId="0" borderId="37" xfId="0" applyFont="1" applyBorder="1" applyAlignment="1" applyProtection="1">
      <alignment horizontal="center" vertical="center" wrapText="1"/>
      <protection locked="0"/>
    </xf>
    <xf numFmtId="0" fontId="35" fillId="0" borderId="9" xfId="0" applyFont="1" applyBorder="1" applyAlignment="1" applyProtection="1">
      <alignment horizontal="center" vertical="center" wrapText="1"/>
      <protection locked="0"/>
    </xf>
    <xf numFmtId="2" fontId="35" fillId="0" borderId="9" xfId="0" applyNumberFormat="1" applyFont="1" applyBorder="1" applyAlignment="1" applyProtection="1">
      <alignment horizontal="center" vertical="center" wrapText="1"/>
      <protection locked="0"/>
    </xf>
    <xf numFmtId="0" fontId="35" fillId="4" borderId="9" xfId="0" applyFont="1" applyFill="1" applyBorder="1" applyAlignment="1" applyProtection="1">
      <alignment horizontal="center" vertical="center" wrapText="1"/>
      <protection locked="0"/>
    </xf>
    <xf numFmtId="1" fontId="35" fillId="4" borderId="9" xfId="0" applyNumberFormat="1" applyFont="1" applyFill="1" applyBorder="1" applyAlignment="1">
      <alignment horizontal="center" vertical="center" wrapText="1"/>
    </xf>
    <xf numFmtId="0" fontId="35" fillId="4" borderId="9" xfId="0" applyFont="1" applyFill="1" applyBorder="1" applyAlignment="1">
      <alignment horizontal="center" vertical="center" wrapText="1"/>
    </xf>
    <xf numFmtId="0" fontId="35" fillId="0" borderId="38" xfId="0" applyFont="1" applyBorder="1" applyAlignment="1" applyProtection="1">
      <alignment horizontal="justify" vertical="center" wrapText="1"/>
      <protection locked="0"/>
    </xf>
    <xf numFmtId="0" fontId="35" fillId="0" borderId="39" xfId="0" applyFont="1" applyBorder="1" applyAlignment="1" applyProtection="1">
      <alignment horizontal="center" vertical="center" wrapText="1"/>
      <protection locked="0"/>
    </xf>
    <xf numFmtId="0" fontId="35" fillId="0" borderId="15" xfId="0" applyFont="1" applyBorder="1" applyAlignment="1" applyProtection="1">
      <alignment horizontal="center" vertical="center" wrapText="1"/>
      <protection locked="0"/>
    </xf>
    <xf numFmtId="0" fontId="35" fillId="4" borderId="15" xfId="0" applyFont="1" applyFill="1" applyBorder="1" applyAlignment="1">
      <alignment horizontal="center" vertical="center" wrapText="1"/>
    </xf>
    <xf numFmtId="0" fontId="35" fillId="0" borderId="40" xfId="0" applyFont="1" applyBorder="1" applyAlignment="1" applyProtection="1">
      <alignment horizontal="justify" vertical="center" wrapText="1"/>
      <protection locked="0"/>
    </xf>
    <xf numFmtId="0" fontId="35" fillId="25" borderId="0" xfId="0" applyFont="1" applyFill="1" applyProtection="1">
      <protection locked="0"/>
    </xf>
    <xf numFmtId="0" fontId="35" fillId="0" borderId="37" xfId="0" applyFont="1" applyBorder="1" applyAlignment="1" applyProtection="1">
      <alignment horizontal="center" vertical="center"/>
      <protection locked="0"/>
    </xf>
    <xf numFmtId="1" fontId="35" fillId="0" borderId="9" xfId="0" applyNumberFormat="1" applyFont="1" applyBorder="1" applyAlignment="1">
      <alignment horizontal="center" vertical="center" wrapText="1"/>
    </xf>
    <xf numFmtId="9" fontId="35" fillId="0" borderId="41" xfId="1" applyFont="1" applyFill="1" applyBorder="1" applyAlignment="1" applyProtection="1">
      <alignment horizontal="center" vertical="center" wrapText="1"/>
      <protection locked="0"/>
    </xf>
    <xf numFmtId="0" fontId="39" fillId="0" borderId="38" xfId="0" applyFont="1" applyBorder="1" applyAlignment="1" applyProtection="1">
      <alignment horizontal="justify" vertical="center" wrapText="1"/>
      <protection locked="0"/>
    </xf>
    <xf numFmtId="0" fontId="35" fillId="0" borderId="39" xfId="0" applyFont="1" applyBorder="1" applyAlignment="1" applyProtection="1">
      <alignment horizontal="center" vertical="center"/>
      <protection locked="0"/>
    </xf>
    <xf numFmtId="1" fontId="35" fillId="0" borderId="15" xfId="0" applyNumberFormat="1" applyFont="1" applyBorder="1" applyAlignment="1">
      <alignment horizontal="center" vertical="center" wrapText="1"/>
    </xf>
    <xf numFmtId="0" fontId="8" fillId="0" borderId="0" xfId="0" applyFont="1"/>
    <xf numFmtId="0" fontId="35" fillId="0" borderId="8" xfId="0" applyFont="1" applyBorder="1" applyAlignment="1">
      <alignment horizontal="center" vertical="center"/>
    </xf>
    <xf numFmtId="0" fontId="35" fillId="0" borderId="9" xfId="0" applyFont="1" applyBorder="1" applyAlignment="1">
      <alignment vertical="center" wrapText="1"/>
    </xf>
    <xf numFmtId="0" fontId="21" fillId="0" borderId="9" xfId="0" applyFont="1" applyBorder="1" applyAlignment="1">
      <alignment horizontal="center" vertical="center"/>
    </xf>
    <xf numFmtId="0" fontId="35" fillId="4" borderId="9" xfId="0" applyFont="1" applyFill="1" applyBorder="1" applyAlignment="1">
      <alignment horizontal="justify" vertical="center" wrapText="1"/>
    </xf>
    <xf numFmtId="0" fontId="35" fillId="5" borderId="9" xfId="0" applyFont="1" applyFill="1" applyBorder="1" applyAlignment="1">
      <alignment vertical="center" wrapText="1"/>
    </xf>
    <xf numFmtId="0" fontId="35" fillId="27" borderId="8" xfId="0" applyFont="1" applyFill="1" applyBorder="1" applyAlignment="1">
      <alignment horizontal="center" vertical="center"/>
    </xf>
    <xf numFmtId="0" fontId="35" fillId="27" borderId="9" xfId="0" applyFont="1" applyFill="1" applyBorder="1" applyAlignment="1">
      <alignment vertical="center" wrapText="1"/>
    </xf>
    <xf numFmtId="0" fontId="15" fillId="4" borderId="9" xfId="0" applyFont="1" applyFill="1" applyBorder="1" applyAlignment="1">
      <alignment horizontal="justify" vertical="center" wrapText="1"/>
    </xf>
    <xf numFmtId="0" fontId="35" fillId="4" borderId="9" xfId="0" applyFont="1" applyFill="1" applyBorder="1" applyAlignment="1">
      <alignment horizontal="justify" vertical="center"/>
    </xf>
    <xf numFmtId="0" fontId="35" fillId="0" borderId="42" xfId="0" applyFont="1" applyBorder="1" applyAlignment="1">
      <alignment horizontal="center" vertical="center"/>
    </xf>
    <xf numFmtId="0" fontId="35" fillId="4" borderId="31" xfId="0" applyFont="1" applyFill="1" applyBorder="1" applyAlignment="1">
      <alignment horizontal="justify" vertical="center" wrapText="1"/>
    </xf>
    <xf numFmtId="0" fontId="10" fillId="0" borderId="0" xfId="0" applyFont="1" applyAlignment="1">
      <alignment horizontal="center" vertical="center" wrapText="1"/>
    </xf>
    <xf numFmtId="0" fontId="21" fillId="5" borderId="30" xfId="0" applyFont="1" applyFill="1" applyBorder="1" applyAlignment="1">
      <alignment horizontal="center" vertical="center"/>
    </xf>
    <xf numFmtId="0" fontId="35" fillId="5" borderId="11" xfId="0" applyFont="1" applyFill="1" applyBorder="1" applyAlignment="1">
      <alignment horizontal="justify" vertical="center" wrapText="1"/>
    </xf>
    <xf numFmtId="0" fontId="28" fillId="3" borderId="9" xfId="0" applyFont="1" applyFill="1" applyBorder="1" applyAlignment="1">
      <alignment horizontal="justify" vertical="top" wrapText="1"/>
    </xf>
    <xf numFmtId="0" fontId="8" fillId="7" borderId="0" xfId="0" applyFont="1" applyFill="1" applyAlignment="1">
      <alignment horizontal="center" vertical="center" wrapText="1"/>
    </xf>
    <xf numFmtId="0" fontId="28" fillId="0" borderId="9" xfId="0" applyFont="1" applyBorder="1" applyAlignment="1">
      <alignment horizontal="justify" vertical="top" wrapText="1"/>
    </xf>
    <xf numFmtId="0" fontId="21" fillId="5" borderId="8" xfId="0" applyFont="1" applyFill="1" applyBorder="1" applyAlignment="1">
      <alignment horizontal="center" vertical="center"/>
    </xf>
    <xf numFmtId="0" fontId="35" fillId="5" borderId="9" xfId="0" applyFont="1" applyFill="1" applyBorder="1" applyAlignment="1">
      <alignment horizontal="justify" vertical="center" wrapText="1"/>
    </xf>
    <xf numFmtId="0" fontId="40" fillId="0" borderId="9" xfId="0" applyFont="1" applyBorder="1" applyAlignment="1">
      <alignment horizontal="left" vertical="top" wrapText="1"/>
    </xf>
    <xf numFmtId="0" fontId="24" fillId="7" borderId="0" xfId="0" applyFont="1" applyFill="1" applyAlignment="1">
      <alignment horizontal="center" vertical="center" wrapText="1"/>
    </xf>
    <xf numFmtId="0" fontId="8" fillId="4" borderId="0" xfId="0" applyFont="1" applyFill="1" applyAlignment="1">
      <alignment horizontal="center" vertical="center" wrapText="1"/>
    </xf>
    <xf numFmtId="0" fontId="33" fillId="2" borderId="3" xfId="0" applyFont="1" applyFill="1" applyBorder="1" applyAlignment="1" applyProtection="1">
      <alignment horizontal="justify" vertical="center" wrapText="1"/>
      <protection locked="0"/>
    </xf>
    <xf numFmtId="0" fontId="19" fillId="5" borderId="9" xfId="0" applyFont="1" applyFill="1" applyBorder="1" applyAlignment="1">
      <alignment horizontal="center" vertical="center" wrapText="1"/>
    </xf>
    <xf numFmtId="0" fontId="40" fillId="0" borderId="9" xfId="0" applyFont="1" applyBorder="1" applyAlignment="1">
      <alignment horizontal="justify" vertical="center" wrapText="1"/>
    </xf>
    <xf numFmtId="0" fontId="44" fillId="0" borderId="44" xfId="3" applyFont="1" applyBorder="1" applyAlignment="1" applyProtection="1">
      <alignment horizontal="center" vertical="center"/>
      <protection hidden="1"/>
    </xf>
    <xf numFmtId="14" fontId="44" fillId="0" borderId="44" xfId="3" applyNumberFormat="1" applyFont="1" applyBorder="1" applyAlignment="1" applyProtection="1">
      <alignment horizontal="center" vertical="center" wrapText="1"/>
      <protection hidden="1"/>
    </xf>
    <xf numFmtId="0" fontId="43" fillId="0" borderId="0" xfId="0" applyFont="1"/>
    <xf numFmtId="0" fontId="46" fillId="0" borderId="0" xfId="0" applyFont="1"/>
    <xf numFmtId="0" fontId="48" fillId="0" borderId="0" xfId="0" applyFont="1" applyAlignment="1">
      <alignment wrapText="1"/>
    </xf>
    <xf numFmtId="0" fontId="43" fillId="0" borderId="0" xfId="0" applyFont="1" applyAlignment="1">
      <alignment wrapText="1"/>
    </xf>
    <xf numFmtId="0" fontId="49" fillId="21" borderId="9" xfId="0" applyFont="1" applyFill="1" applyBorder="1" applyAlignment="1">
      <alignment horizontal="center" textRotation="90" wrapText="1"/>
    </xf>
    <xf numFmtId="0" fontId="49" fillId="21" borderId="9" xfId="0" applyFont="1" applyFill="1" applyBorder="1" applyAlignment="1">
      <alignment horizontal="center" vertical="center" textRotation="90" wrapText="1"/>
    </xf>
    <xf numFmtId="0" fontId="43" fillId="0" borderId="9" xfId="0" applyFont="1" applyBorder="1" applyAlignment="1">
      <alignment horizontal="center" vertical="center" wrapText="1"/>
    </xf>
    <xf numFmtId="0" fontId="49" fillId="0" borderId="9" xfId="0" applyFont="1" applyBorder="1" applyAlignment="1">
      <alignment wrapText="1"/>
    </xf>
    <xf numFmtId="0" fontId="49" fillId="4" borderId="9" xfId="0" applyFont="1" applyFill="1" applyBorder="1" applyAlignment="1">
      <alignment wrapText="1"/>
    </xf>
    <xf numFmtId="14" fontId="49" fillId="0" borderId="9" xfId="0" applyNumberFormat="1" applyFont="1" applyBorder="1" applyAlignment="1">
      <alignment wrapText="1"/>
    </xf>
    <xf numFmtId="0" fontId="48" fillId="0" borderId="9" xfId="0" applyFont="1" applyBorder="1" applyAlignment="1">
      <alignment wrapText="1"/>
    </xf>
    <xf numFmtId="0" fontId="48" fillId="0" borderId="0" xfId="0" applyFont="1" applyAlignment="1">
      <alignment horizontal="left" vertical="top" wrapText="1"/>
    </xf>
    <xf numFmtId="0" fontId="48" fillId="0" borderId="0" xfId="0" applyFont="1"/>
    <xf numFmtId="0" fontId="46" fillId="0" borderId="0" xfId="0" applyFont="1" applyAlignment="1">
      <alignment horizontal="center" vertical="center"/>
    </xf>
    <xf numFmtId="0" fontId="12" fillId="9" borderId="9" xfId="0" applyFont="1" applyFill="1" applyBorder="1" applyAlignment="1">
      <alignment horizontal="justify" vertical="center" wrapText="1"/>
    </xf>
    <xf numFmtId="0" fontId="28" fillId="5" borderId="9" xfId="0" applyFont="1" applyFill="1" applyBorder="1" applyAlignment="1">
      <alignment horizontal="justify" vertical="top" wrapText="1"/>
    </xf>
    <xf numFmtId="0" fontId="28" fillId="4" borderId="9" xfId="0" applyFont="1" applyFill="1" applyBorder="1" applyAlignment="1">
      <alignment horizontal="justify" vertical="top" wrapText="1"/>
    </xf>
    <xf numFmtId="0" fontId="35" fillId="3" borderId="8" xfId="0" applyFont="1" applyFill="1" applyBorder="1" applyAlignment="1">
      <alignment horizontal="center" vertical="center"/>
    </xf>
    <xf numFmtId="0" fontId="35" fillId="3" borderId="9" xfId="0" applyFont="1" applyFill="1" applyBorder="1" applyAlignment="1">
      <alignment vertical="center" wrapText="1"/>
    </xf>
    <xf numFmtId="0" fontId="8" fillId="7" borderId="38" xfId="0" applyFont="1" applyFill="1" applyBorder="1" applyAlignment="1">
      <alignment horizontal="center" vertical="center" wrapText="1"/>
    </xf>
    <xf numFmtId="0" fontId="35" fillId="20" borderId="9" xfId="0" applyFont="1" applyFill="1" applyBorder="1" applyAlignment="1">
      <alignment vertical="center" wrapText="1"/>
    </xf>
    <xf numFmtId="0" fontId="19" fillId="2" borderId="48"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48" xfId="0" applyFont="1" applyFill="1" applyBorder="1" applyAlignment="1" applyProtection="1">
      <alignment horizontal="center" vertical="center" wrapText="1"/>
      <protection locked="0"/>
    </xf>
    <xf numFmtId="0" fontId="19" fillId="2" borderId="3" xfId="0" applyFont="1" applyFill="1" applyBorder="1" applyAlignment="1" applyProtection="1">
      <alignment horizontal="center" vertical="center" wrapText="1"/>
      <protection locked="0"/>
    </xf>
    <xf numFmtId="0" fontId="19" fillId="3" borderId="11"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32" fillId="30" borderId="0" xfId="2" quotePrefix="1" applyFont="1" applyFill="1" applyAlignment="1">
      <alignment horizontal="center" vertical="center"/>
    </xf>
    <xf numFmtId="0" fontId="32" fillId="0" borderId="0" xfId="2" quotePrefix="1" applyFont="1" applyFill="1" applyAlignment="1">
      <alignment horizontal="center" vertical="center"/>
    </xf>
    <xf numFmtId="0" fontId="35" fillId="24" borderId="9" xfId="0" applyFont="1" applyFill="1" applyBorder="1" applyAlignment="1">
      <alignment horizontal="justify" vertical="center" wrapText="1"/>
    </xf>
    <xf numFmtId="0" fontId="21" fillId="24" borderId="9" xfId="0" applyFont="1" applyFill="1" applyBorder="1" applyAlignment="1" applyProtection="1">
      <alignment horizontal="center" vertical="center"/>
      <protection locked="0"/>
    </xf>
    <xf numFmtId="0" fontId="21" fillId="24" borderId="10" xfId="0" applyFont="1" applyFill="1" applyBorder="1" applyAlignment="1" applyProtection="1">
      <alignment vertical="center" wrapText="1"/>
      <protection locked="0"/>
    </xf>
    <xf numFmtId="0" fontId="21" fillId="0" borderId="31" xfId="0" applyFont="1" applyBorder="1" applyAlignment="1" applyProtection="1">
      <alignment horizontal="center" vertical="center"/>
      <protection locked="0"/>
    </xf>
    <xf numFmtId="0" fontId="21" fillId="0" borderId="50" xfId="0" applyFont="1" applyBorder="1" applyAlignment="1" applyProtection="1">
      <alignment vertical="center" wrapText="1"/>
      <protection locked="0"/>
    </xf>
    <xf numFmtId="0" fontId="35" fillId="3" borderId="6" xfId="0" applyFont="1" applyFill="1" applyBorder="1" applyAlignment="1">
      <alignment vertical="center" wrapText="1"/>
    </xf>
    <xf numFmtId="0" fontId="18" fillId="0" borderId="52" xfId="0" applyFont="1" applyBorder="1" applyAlignment="1" applyProtection="1">
      <alignment vertical="center" wrapText="1"/>
      <protection locked="0"/>
    </xf>
    <xf numFmtId="0" fontId="9" fillId="0" borderId="0" xfId="0" applyFont="1" applyAlignment="1">
      <alignment horizontal="center" vertical="center"/>
    </xf>
    <xf numFmtId="0" fontId="18" fillId="2" borderId="28" xfId="0" applyFont="1" applyFill="1" applyBorder="1" applyAlignment="1" applyProtection="1">
      <alignment horizontal="center" vertical="center" wrapText="1"/>
      <protection locked="0"/>
    </xf>
    <xf numFmtId="0" fontId="19" fillId="2" borderId="5"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6" xfId="0" applyFont="1" applyFill="1" applyBorder="1" applyAlignment="1" applyProtection="1">
      <alignment horizontal="center" vertical="center" wrapText="1"/>
      <protection locked="0"/>
    </xf>
    <xf numFmtId="0" fontId="18" fillId="2" borderId="47" xfId="0" applyFont="1" applyFill="1" applyBorder="1" applyAlignment="1" applyProtection="1">
      <alignment horizontal="center" vertical="center" wrapText="1"/>
      <protection locked="0"/>
    </xf>
    <xf numFmtId="0" fontId="34" fillId="0" borderId="0" xfId="0" applyFont="1" applyAlignment="1">
      <alignment horizontal="center" vertical="center"/>
    </xf>
    <xf numFmtId="0" fontId="10" fillId="0" borderId="13" xfId="0" applyFont="1" applyBorder="1"/>
    <xf numFmtId="0" fontId="10" fillId="8" borderId="13" xfId="0" applyFont="1" applyFill="1" applyBorder="1" applyAlignment="1">
      <alignment horizontal="center" vertical="center"/>
    </xf>
    <xf numFmtId="0" fontId="21" fillId="0" borderId="10" xfId="0" applyFont="1" applyBorder="1" applyAlignment="1" applyProtection="1">
      <alignment horizontal="left" vertical="center" wrapText="1"/>
      <protection locked="0"/>
    </xf>
    <xf numFmtId="0" fontId="20" fillId="0" borderId="29" xfId="0" applyFont="1" applyBorder="1" applyAlignment="1">
      <alignment vertical="center" wrapText="1"/>
    </xf>
    <xf numFmtId="0" fontId="10" fillId="8" borderId="8" xfId="0" applyFont="1" applyFill="1" applyBorder="1" applyAlignment="1">
      <alignment horizontal="center" vertical="center"/>
    </xf>
    <xf numFmtId="0" fontId="35" fillId="0" borderId="9" xfId="0" applyFont="1" applyBorder="1" applyAlignment="1" applyProtection="1">
      <alignment horizontal="justify" vertical="center" wrapText="1"/>
      <protection locked="0"/>
    </xf>
    <xf numFmtId="0" fontId="20" fillId="0" borderId="10" xfId="0" applyFont="1" applyBorder="1" applyAlignment="1">
      <alignment horizontal="justify" vertical="center" wrapText="1"/>
    </xf>
    <xf numFmtId="0" fontId="35" fillId="27" borderId="9" xfId="0" applyFont="1" applyFill="1" applyBorder="1" applyAlignment="1">
      <alignment vertical="center"/>
    </xf>
    <xf numFmtId="0" fontId="35" fillId="27" borderId="10" xfId="0" applyFont="1" applyFill="1" applyBorder="1" applyAlignment="1">
      <alignment horizontal="left" vertical="center" wrapText="1"/>
    </xf>
    <xf numFmtId="0" fontId="20" fillId="4" borderId="10" xfId="0" applyFont="1" applyFill="1" applyBorder="1" applyAlignment="1">
      <alignment horizontal="justify" vertical="center" wrapText="1"/>
    </xf>
    <xf numFmtId="0" fontId="10" fillId="4" borderId="13" xfId="0" applyFont="1" applyFill="1" applyBorder="1"/>
    <xf numFmtId="0" fontId="21" fillId="4" borderId="8" xfId="0" applyFont="1" applyFill="1" applyBorder="1" applyAlignment="1">
      <alignment horizontal="center" vertical="center"/>
    </xf>
    <xf numFmtId="0" fontId="20" fillId="4" borderId="29" xfId="0" applyFont="1" applyFill="1" applyBorder="1" applyAlignment="1">
      <alignment horizontal="justify" vertical="center" wrapText="1"/>
    </xf>
    <xf numFmtId="0" fontId="20" fillId="8" borderId="13" xfId="0" applyFont="1" applyFill="1" applyBorder="1" applyAlignment="1">
      <alignment horizontal="center" vertical="center"/>
    </xf>
    <xf numFmtId="0" fontId="35" fillId="0" borderId="9" xfId="0" applyFont="1" applyBorder="1" applyAlignment="1" applyProtection="1">
      <alignment horizontal="center" vertical="center"/>
      <protection locked="0"/>
    </xf>
    <xf numFmtId="0" fontId="10" fillId="8" borderId="14" xfId="0" applyFont="1" applyFill="1" applyBorder="1" applyAlignment="1">
      <alignment horizontal="center" vertical="center"/>
    </xf>
    <xf numFmtId="0" fontId="21" fillId="0" borderId="42" xfId="0" applyFont="1" applyBorder="1" applyAlignment="1">
      <alignment horizontal="center" vertical="center"/>
    </xf>
    <xf numFmtId="0" fontId="21" fillId="0" borderId="50" xfId="0" applyFont="1" applyBorder="1" applyAlignment="1" applyProtection="1">
      <alignment horizontal="left" vertical="center" wrapText="1"/>
      <protection locked="0"/>
    </xf>
    <xf numFmtId="0" fontId="10" fillId="0" borderId="0" xfId="0" applyFont="1" applyAlignment="1">
      <alignment vertical="center" wrapText="1"/>
    </xf>
    <xf numFmtId="0" fontId="21" fillId="5" borderId="5" xfId="0" applyFont="1" applyFill="1" applyBorder="1" applyAlignment="1">
      <alignment horizontal="center" vertical="center"/>
    </xf>
    <xf numFmtId="0" fontId="35" fillId="5" borderId="6" xfId="0" applyFont="1" applyFill="1" applyBorder="1" applyAlignment="1">
      <alignment horizontal="justify" vertical="center" wrapText="1"/>
    </xf>
    <xf numFmtId="0" fontId="10" fillId="0" borderId="0" xfId="0" applyFont="1" applyAlignment="1">
      <alignment wrapText="1"/>
    </xf>
    <xf numFmtId="0" fontId="6" fillId="2" borderId="3" xfId="0" applyFont="1" applyFill="1" applyBorder="1" applyAlignment="1" applyProtection="1">
      <alignment horizontal="center" vertical="center" wrapText="1"/>
      <protection locked="0"/>
    </xf>
    <xf numFmtId="0" fontId="6" fillId="2" borderId="48"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48"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53" fillId="0" borderId="0" xfId="0" applyFont="1"/>
    <xf numFmtId="0" fontId="20" fillId="5" borderId="10" xfId="0" applyFont="1" applyFill="1" applyBorder="1" applyAlignment="1">
      <alignment horizontal="justify" vertical="center" wrapText="1"/>
    </xf>
    <xf numFmtId="0" fontId="20" fillId="5" borderId="29" xfId="0" applyFont="1" applyFill="1" applyBorder="1" applyAlignment="1">
      <alignment horizontal="justify" vertical="center" wrapText="1"/>
    </xf>
    <xf numFmtId="0" fontId="2" fillId="0" borderId="0" xfId="0" applyFont="1"/>
    <xf numFmtId="0" fontId="2" fillId="0" borderId="0" xfId="0" applyFont="1" applyAlignment="1">
      <alignment wrapText="1"/>
    </xf>
    <xf numFmtId="0" fontId="4" fillId="28" borderId="27" xfId="0" applyFont="1" applyFill="1" applyBorder="1" applyAlignment="1">
      <alignment wrapText="1"/>
    </xf>
    <xf numFmtId="0" fontId="20" fillId="5" borderId="43" xfId="0" applyFont="1" applyFill="1" applyBorder="1" applyAlignment="1">
      <alignment vertical="center" wrapText="1"/>
    </xf>
    <xf numFmtId="0" fontId="20" fillId="4" borderId="29" xfId="0" applyFont="1" applyFill="1" applyBorder="1" applyAlignment="1">
      <alignment vertical="center" wrapText="1"/>
    </xf>
    <xf numFmtId="0" fontId="20" fillId="0" borderId="43" xfId="0" applyFont="1" applyBorder="1" applyAlignment="1">
      <alignment vertical="center" wrapText="1"/>
    </xf>
    <xf numFmtId="0" fontId="57" fillId="20" borderId="53" xfId="0" applyFont="1" applyFill="1" applyBorder="1" applyAlignment="1">
      <alignment wrapText="1"/>
    </xf>
    <xf numFmtId="0" fontId="20" fillId="0" borderId="9" xfId="0" applyFont="1" applyBorder="1" applyAlignment="1">
      <alignment horizontal="justify" vertical="center" wrapText="1"/>
    </xf>
    <xf numFmtId="0" fontId="20" fillId="4" borderId="43" xfId="0" applyFont="1" applyFill="1" applyBorder="1" applyAlignment="1">
      <alignment vertical="center" wrapText="1"/>
    </xf>
    <xf numFmtId="0" fontId="20" fillId="5" borderId="29" xfId="0" applyFont="1" applyFill="1" applyBorder="1" applyAlignment="1">
      <alignment vertical="center" wrapText="1"/>
    </xf>
    <xf numFmtId="0" fontId="20" fillId="0" borderId="54" xfId="0" applyFont="1" applyBorder="1" applyAlignment="1">
      <alignment vertical="center" wrapText="1"/>
    </xf>
    <xf numFmtId="0" fontId="20" fillId="0" borderId="0" xfId="0" applyFont="1" applyAlignment="1">
      <alignment horizontal="center" vertical="center"/>
    </xf>
    <xf numFmtId="0" fontId="20" fillId="0" borderId="0" xfId="0" applyFont="1" applyAlignment="1">
      <alignment vertical="center" wrapText="1"/>
    </xf>
    <xf numFmtId="0" fontId="35" fillId="9" borderId="9" xfId="0" applyFont="1" applyFill="1" applyBorder="1" applyAlignment="1">
      <alignment vertical="center" wrapText="1"/>
    </xf>
    <xf numFmtId="0" fontId="23" fillId="2" borderId="3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9" fillId="5" borderId="37" xfId="0" applyFont="1" applyFill="1" applyBorder="1" applyAlignment="1">
      <alignment horizontal="justify" vertical="top" wrapText="1"/>
    </xf>
    <xf numFmtId="0" fontId="2" fillId="0" borderId="8" xfId="0" applyFont="1" applyBorder="1" applyAlignment="1">
      <alignment horizontal="center" vertical="center" wrapText="1"/>
    </xf>
    <xf numFmtId="0" fontId="2" fillId="0" borderId="10" xfId="0" applyFont="1" applyBorder="1" applyAlignment="1" applyProtection="1">
      <alignment horizontal="left" vertical="center" wrapText="1"/>
      <protection locked="0"/>
    </xf>
    <xf numFmtId="0" fontId="29" fillId="0" borderId="37" xfId="0" applyFont="1" applyBorder="1" applyAlignment="1">
      <alignment horizontal="justify" vertical="top" wrapText="1"/>
    </xf>
    <xf numFmtId="0" fontId="0" fillId="9" borderId="8" xfId="0" applyFill="1" applyBorder="1" applyAlignment="1">
      <alignment horizontal="center" vertical="center"/>
    </xf>
    <xf numFmtId="0" fontId="0" fillId="0" borderId="8" xfId="0" applyBorder="1" applyAlignment="1">
      <alignment horizontal="center" vertical="center"/>
    </xf>
    <xf numFmtId="0" fontId="23" fillId="2" borderId="33" xfId="0" applyFont="1" applyFill="1" applyBorder="1" applyAlignment="1">
      <alignment horizontal="center" vertical="center" wrapText="1"/>
    </xf>
    <xf numFmtId="0" fontId="23" fillId="2" borderId="34" xfId="0" applyFont="1" applyFill="1" applyBorder="1" applyAlignment="1">
      <alignment horizontal="center" vertical="center" wrapText="1"/>
    </xf>
    <xf numFmtId="0" fontId="23" fillId="2" borderId="35"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3" borderId="11" xfId="0" applyFont="1" applyFill="1" applyBorder="1" applyAlignment="1">
      <alignment vertical="center" wrapText="1"/>
    </xf>
    <xf numFmtId="0" fontId="15" fillId="5" borderId="9" xfId="0" applyFont="1" applyFill="1" applyBorder="1" applyAlignment="1">
      <alignment horizontal="center" vertical="center" wrapText="1"/>
    </xf>
    <xf numFmtId="0" fontId="35" fillId="5" borderId="49" xfId="0" applyFont="1" applyFill="1" applyBorder="1" applyAlignment="1">
      <alignment horizontal="left" vertical="center" wrapText="1"/>
    </xf>
    <xf numFmtId="0" fontId="2" fillId="9" borderId="8" xfId="0" applyFont="1" applyFill="1" applyBorder="1" applyAlignment="1">
      <alignment vertical="center" wrapText="1"/>
    </xf>
    <xf numFmtId="0" fontId="2" fillId="9" borderId="9" xfId="0" applyFont="1" applyFill="1" applyBorder="1" applyAlignment="1">
      <alignment horizontal="center" vertical="center" wrapText="1"/>
    </xf>
    <xf numFmtId="0" fontId="27" fillId="9" borderId="43" xfId="0" applyFont="1" applyFill="1" applyBorder="1" applyAlignment="1">
      <alignment horizontal="center" vertical="center" wrapText="1"/>
    </xf>
    <xf numFmtId="0" fontId="13" fillId="0" borderId="9" xfId="0" applyFont="1" applyBorder="1" applyAlignment="1">
      <alignment horizontal="justify" vertical="center" wrapText="1"/>
    </xf>
    <xf numFmtId="0" fontId="0" fillId="3" borderId="9" xfId="0" applyFill="1" applyBorder="1" applyAlignment="1">
      <alignment vertical="center" wrapText="1"/>
    </xf>
    <xf numFmtId="0" fontId="28" fillId="5" borderId="37" xfId="0" applyFont="1" applyFill="1" applyBorder="1" applyAlignment="1">
      <alignment horizontal="justify" vertical="top" wrapText="1"/>
    </xf>
    <xf numFmtId="0" fontId="0" fillId="0" borderId="9" xfId="0" applyBorder="1" applyAlignment="1">
      <alignment vertical="center" wrapText="1"/>
    </xf>
    <xf numFmtId="0" fontId="0" fillId="0" borderId="9" xfId="0" applyBorder="1" applyAlignment="1">
      <alignment horizontal="center" vertical="center" wrapText="1"/>
    </xf>
    <xf numFmtId="0" fontId="28" fillId="0" borderId="55" xfId="0" applyFont="1" applyBorder="1" applyAlignment="1">
      <alignment horizontal="left" vertical="center" wrapText="1"/>
    </xf>
    <xf numFmtId="0" fontId="59" fillId="0" borderId="0" xfId="0" applyFont="1" applyAlignment="1">
      <alignment horizontal="justify" vertical="top" wrapText="1"/>
    </xf>
    <xf numFmtId="0" fontId="28" fillId="5" borderId="55" xfId="0" applyFont="1" applyFill="1" applyBorder="1" applyAlignment="1">
      <alignment horizontal="left" vertical="center" wrapText="1"/>
    </xf>
    <xf numFmtId="0" fontId="28" fillId="0" borderId="37" xfId="0" applyFont="1" applyBorder="1" applyAlignment="1">
      <alignment horizontal="justify" vertical="top" wrapText="1"/>
    </xf>
    <xf numFmtId="0" fontId="2" fillId="5" borderId="9" xfId="0" applyFont="1" applyFill="1" applyBorder="1" applyAlignment="1">
      <alignment vertical="center" wrapText="1"/>
    </xf>
    <xf numFmtId="0" fontId="59" fillId="5" borderId="37" xfId="0" applyFont="1" applyFill="1" applyBorder="1" applyAlignment="1">
      <alignment horizontal="justify" vertical="top" wrapText="1"/>
    </xf>
    <xf numFmtId="0" fontId="35" fillId="9" borderId="9" xfId="0" applyFont="1" applyFill="1" applyBorder="1" applyAlignment="1" applyProtection="1">
      <alignment horizontal="center" vertical="center"/>
      <protection locked="0"/>
    </xf>
    <xf numFmtId="0" fontId="59" fillId="9" borderId="37" xfId="0" applyFont="1" applyFill="1" applyBorder="1" applyAlignment="1">
      <alignment horizontal="justify" vertical="top" wrapText="1"/>
    </xf>
    <xf numFmtId="0" fontId="59" fillId="0" borderId="37" xfId="0" applyFont="1" applyBorder="1" applyAlignment="1">
      <alignment horizontal="justify" vertical="top" wrapText="1"/>
    </xf>
    <xf numFmtId="0" fontId="2" fillId="0" borderId="42" xfId="0" applyFont="1" applyBorder="1" applyAlignment="1">
      <alignment horizontal="center" vertical="center" wrapText="1"/>
    </xf>
    <xf numFmtId="0" fontId="0" fillId="0" borderId="31" xfId="0" applyBorder="1" applyAlignment="1">
      <alignment vertical="center" wrapText="1"/>
    </xf>
    <xf numFmtId="0" fontId="60" fillId="23" borderId="0" xfId="2" applyFont="1" applyFill="1" applyAlignment="1">
      <alignment horizontal="center" vertical="center"/>
    </xf>
    <xf numFmtId="0" fontId="19" fillId="2" borderId="56" xfId="0" applyFont="1" applyFill="1" applyBorder="1" applyAlignment="1">
      <alignment horizontal="center" vertical="center"/>
    </xf>
    <xf numFmtId="0" fontId="19" fillId="2" borderId="16" xfId="0" applyFont="1" applyFill="1" applyBorder="1" applyAlignment="1">
      <alignment horizontal="center" vertical="center" wrapText="1"/>
    </xf>
    <xf numFmtId="0" fontId="19" fillId="2" borderId="16" xfId="0" applyFont="1" applyFill="1" applyBorder="1" applyAlignment="1" applyProtection="1">
      <alignment horizontal="center" vertical="center" wrapText="1"/>
      <protection locked="0"/>
    </xf>
    <xf numFmtId="0" fontId="15" fillId="3" borderId="6" xfId="0" applyFont="1" applyFill="1" applyBorder="1" applyAlignment="1">
      <alignment horizontal="center" vertical="center" wrapText="1"/>
    </xf>
    <xf numFmtId="0" fontId="35" fillId="3" borderId="7" xfId="0" applyFont="1" applyFill="1" applyBorder="1" applyAlignment="1">
      <alignment horizontal="left" vertical="center" wrapText="1"/>
    </xf>
    <xf numFmtId="0" fontId="10" fillId="3" borderId="37" xfId="0" applyFont="1" applyFill="1" applyBorder="1" applyAlignment="1">
      <alignment horizontal="justify" vertical="center" wrapText="1"/>
    </xf>
    <xf numFmtId="0" fontId="35" fillId="0" borderId="10" xfId="0" applyFont="1" applyBorder="1" applyAlignment="1" applyProtection="1">
      <alignment horizontal="left" vertical="center" wrapText="1"/>
      <protection locked="0"/>
    </xf>
    <xf numFmtId="0" fontId="10" fillId="0" borderId="37" xfId="0" applyFont="1" applyBorder="1" applyAlignment="1">
      <alignment horizontal="justify" vertical="center" wrapText="1"/>
    </xf>
    <xf numFmtId="0" fontId="15" fillId="3" borderId="9" xfId="0" applyFont="1" applyFill="1" applyBorder="1" applyAlignment="1">
      <alignment horizontal="center" vertical="center" wrapText="1"/>
    </xf>
    <xf numFmtId="0" fontId="35" fillId="3" borderId="10" xfId="0" applyFont="1" applyFill="1" applyBorder="1" applyAlignment="1">
      <alignment horizontal="left" vertical="center" wrapText="1"/>
    </xf>
    <xf numFmtId="0" fontId="21" fillId="0" borderId="10" xfId="0" applyFont="1" applyBorder="1" applyAlignment="1">
      <alignment vertical="center" wrapText="1"/>
    </xf>
    <xf numFmtId="0" fontId="21" fillId="0" borderId="31" xfId="0" applyFont="1" applyBorder="1" applyAlignment="1">
      <alignment horizontal="left" vertical="center" wrapText="1"/>
    </xf>
    <xf numFmtId="0" fontId="35" fillId="0" borderId="31" xfId="0" applyFont="1" applyBorder="1" applyAlignment="1" applyProtection="1">
      <alignment horizontal="center" vertical="center"/>
      <protection locked="0"/>
    </xf>
    <xf numFmtId="0" fontId="35" fillId="0" borderId="50" xfId="0" applyFont="1" applyBorder="1" applyAlignment="1" applyProtection="1">
      <alignment horizontal="left" vertical="center" wrapText="1"/>
      <protection locked="0"/>
    </xf>
    <xf numFmtId="0" fontId="15" fillId="5" borderId="24" xfId="4" applyFont="1" applyFill="1" applyBorder="1" applyAlignment="1" applyProtection="1">
      <alignment horizontal="center" vertical="center" wrapText="1"/>
      <protection locked="0"/>
    </xf>
    <xf numFmtId="0" fontId="1" fillId="0" borderId="0" xfId="0" applyFont="1"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wrapText="1"/>
    </xf>
    <xf numFmtId="0" fontId="62" fillId="0" borderId="0" xfId="0" applyFont="1" applyAlignment="1">
      <alignment horizontal="left" vertical="center" wrapText="1"/>
    </xf>
    <xf numFmtId="0" fontId="62" fillId="0" borderId="0" xfId="0" applyFont="1"/>
    <xf numFmtId="0" fontId="62" fillId="0" borderId="0" xfId="0" applyFont="1" applyAlignment="1">
      <alignment horizontal="left"/>
    </xf>
    <xf numFmtId="0" fontId="62" fillId="0" borderId="0" xfId="0" applyFont="1" applyAlignment="1">
      <alignment horizontal="left" vertical="center"/>
    </xf>
    <xf numFmtId="0" fontId="62" fillId="0" borderId="0" xfId="0" applyFont="1" applyAlignment="1">
      <alignment horizontal="center" vertical="center"/>
    </xf>
    <xf numFmtId="0" fontId="62" fillId="0" borderId="0" xfId="0" applyFont="1" applyAlignment="1">
      <alignment vertical="center" wrapText="1"/>
    </xf>
    <xf numFmtId="0" fontId="61" fillId="0" borderId="0" xfId="0" applyFont="1"/>
    <xf numFmtId="0" fontId="63" fillId="31" borderId="42" xfId="0" applyFont="1" applyFill="1" applyBorder="1" applyAlignment="1">
      <alignment horizontal="center" vertical="center" wrapText="1"/>
    </xf>
    <xf numFmtId="0" fontId="1" fillId="31" borderId="31" xfId="0" applyFont="1" applyFill="1" applyBorder="1" applyAlignment="1">
      <alignment horizontal="center" vertical="center" wrapText="1"/>
    </xf>
    <xf numFmtId="0" fontId="1" fillId="31" borderId="50" xfId="0" applyFont="1" applyFill="1" applyBorder="1" applyAlignment="1">
      <alignment horizontal="center" vertical="center" wrapText="1"/>
    </xf>
    <xf numFmtId="0" fontId="43" fillId="0" borderId="30" xfId="0" applyFont="1" applyBorder="1" applyAlignment="1">
      <alignment horizontal="center" vertical="center" wrapText="1"/>
    </xf>
    <xf numFmtId="0" fontId="43" fillId="0" borderId="11" xfId="0" applyFont="1" applyBorder="1" applyAlignment="1">
      <alignment horizontal="left" vertical="center" wrapText="1"/>
    </xf>
    <xf numFmtId="0" fontId="43" fillId="0" borderId="11" xfId="0" applyFont="1" applyBorder="1" applyAlignment="1">
      <alignment horizontal="center" vertical="center" wrapText="1"/>
    </xf>
    <xf numFmtId="0" fontId="43" fillId="0" borderId="11" xfId="0" applyFont="1" applyBorder="1" applyAlignment="1">
      <alignment vertical="center" wrapText="1"/>
    </xf>
    <xf numFmtId="0" fontId="43" fillId="0" borderId="49" xfId="0" applyFont="1" applyBorder="1" applyAlignment="1">
      <alignment vertical="center" wrapText="1"/>
    </xf>
    <xf numFmtId="0" fontId="43" fillId="0" borderId="8" xfId="0" applyFont="1" applyBorder="1" applyAlignment="1">
      <alignment horizontal="center" vertical="center" wrapText="1"/>
    </xf>
    <xf numFmtId="0" fontId="43" fillId="0" borderId="9" xfId="0" applyFont="1" applyBorder="1" applyAlignment="1">
      <alignment horizontal="left" vertical="center" wrapText="1"/>
    </xf>
    <xf numFmtId="0" fontId="43" fillId="0" borderId="9" xfId="0" applyFont="1" applyBorder="1" applyAlignment="1">
      <alignment vertical="center" wrapText="1"/>
    </xf>
    <xf numFmtId="0" fontId="43" fillId="0" borderId="10" xfId="0" applyFont="1" applyBorder="1" applyAlignment="1">
      <alignment vertical="center" wrapText="1"/>
    </xf>
    <xf numFmtId="0" fontId="44" fillId="15" borderId="9" xfId="4" applyFont="1" applyFill="1" applyBorder="1" applyAlignment="1">
      <alignment horizontal="center" vertical="center" wrapText="1"/>
    </xf>
    <xf numFmtId="0" fontId="44" fillId="15" borderId="10" xfId="4" applyFont="1" applyFill="1" applyBorder="1" applyAlignment="1">
      <alignment horizontal="center" vertical="center" wrapText="1"/>
    </xf>
    <xf numFmtId="0" fontId="0" fillId="0" borderId="10" xfId="0" applyBorder="1" applyAlignment="1">
      <alignment horizontal="center" vertical="center" wrapText="1"/>
    </xf>
    <xf numFmtId="0" fontId="6" fillId="0" borderId="9" xfId="0" applyFont="1" applyBorder="1" applyAlignment="1">
      <alignment horizontal="center"/>
    </xf>
    <xf numFmtId="0" fontId="6" fillId="0" borderId="10" xfId="0" applyFont="1" applyBorder="1" applyAlignment="1">
      <alignment horizontal="center"/>
    </xf>
    <xf numFmtId="0" fontId="0" fillId="0" borderId="14" xfId="0" applyBorder="1" applyAlignment="1">
      <alignment horizontal="left" vertical="center" wrapText="1"/>
    </xf>
    <xf numFmtId="0" fontId="0" fillId="0" borderId="59" xfId="0" applyBorder="1" applyAlignment="1">
      <alignment horizontal="left" vertical="center" wrapText="1"/>
    </xf>
    <xf numFmtId="0" fontId="6" fillId="0" borderId="31" xfId="0" applyFont="1" applyBorder="1" applyAlignment="1">
      <alignment horizontal="center" vertical="center"/>
    </xf>
    <xf numFmtId="0" fontId="6" fillId="0" borderId="31" xfId="0" applyFont="1" applyBorder="1" applyAlignment="1">
      <alignment horizontal="center" vertical="center" wrapText="1"/>
    </xf>
    <xf numFmtId="0" fontId="6" fillId="0" borderId="50" xfId="0" applyFont="1" applyBorder="1" applyAlignment="1">
      <alignment horizontal="center" vertical="center"/>
    </xf>
    <xf numFmtId="0" fontId="65" fillId="0" borderId="0" xfId="0" applyFont="1" applyAlignment="1">
      <alignment vertical="center"/>
    </xf>
    <xf numFmtId="0" fontId="41" fillId="33" borderId="10" xfId="0" applyFont="1" applyFill="1" applyBorder="1" applyAlignment="1">
      <alignment horizontal="center" vertical="center" wrapText="1"/>
    </xf>
    <xf numFmtId="0" fontId="40" fillId="0" borderId="10" xfId="0" applyFont="1" applyBorder="1" applyAlignment="1" applyProtection="1">
      <alignment vertical="center"/>
      <protection locked="0"/>
    </xf>
    <xf numFmtId="0" fontId="47" fillId="0" borderId="0" xfId="0" applyFont="1" applyAlignment="1">
      <alignment wrapText="1"/>
    </xf>
    <xf numFmtId="0" fontId="40" fillId="0" borderId="50" xfId="0" applyFont="1" applyBorder="1" applyAlignment="1" applyProtection="1">
      <alignment vertical="center"/>
      <protection locked="0"/>
    </xf>
    <xf numFmtId="0" fontId="40" fillId="0" borderId="0" xfId="0" applyFont="1" applyAlignment="1">
      <alignment vertical="center"/>
    </xf>
    <xf numFmtId="0" fontId="19" fillId="16" borderId="9" xfId="0" applyFont="1" applyFill="1" applyBorder="1" applyAlignment="1">
      <alignment horizontal="center" vertical="center" wrapText="1"/>
    </xf>
    <xf numFmtId="0" fontId="19" fillId="16" borderId="38" xfId="0" applyFont="1" applyFill="1" applyBorder="1" applyAlignment="1">
      <alignment horizontal="center" vertical="center" wrapText="1"/>
    </xf>
    <xf numFmtId="0" fontId="66" fillId="33" borderId="9" xfId="0" applyFont="1" applyFill="1" applyBorder="1" applyAlignment="1">
      <alignment horizontal="center" vertical="center" wrapText="1"/>
    </xf>
    <xf numFmtId="0" fontId="66" fillId="33" borderId="38" xfId="0" applyFont="1" applyFill="1" applyBorder="1" applyAlignment="1">
      <alignment horizontal="center" vertical="center" wrapText="1"/>
    </xf>
    <xf numFmtId="0" fontId="15" fillId="16" borderId="9" xfId="0" applyFont="1" applyFill="1" applyBorder="1" applyAlignment="1">
      <alignment horizontal="center" vertical="center" wrapText="1"/>
    </xf>
    <xf numFmtId="1" fontId="0" fillId="0" borderId="0" xfId="0" applyNumberFormat="1"/>
    <xf numFmtId="14" fontId="0" fillId="0" borderId="0" xfId="0" applyNumberFormat="1"/>
    <xf numFmtId="0" fontId="1" fillId="16" borderId="5" xfId="0" applyFont="1" applyFill="1" applyBorder="1" applyAlignment="1">
      <alignment horizontal="center" vertical="center" wrapText="1"/>
    </xf>
    <xf numFmtId="0" fontId="67" fillId="23" borderId="0" xfId="2" applyFont="1" applyFill="1" applyAlignment="1">
      <alignment horizontal="center" vertical="center"/>
    </xf>
    <xf numFmtId="0" fontId="67" fillId="23" borderId="0" xfId="2" applyFont="1" applyFill="1" applyAlignment="1" applyProtection="1">
      <alignment horizontal="center" vertical="center" wrapText="1"/>
      <protection locked="0"/>
    </xf>
    <xf numFmtId="0" fontId="62" fillId="0" borderId="0" xfId="0" applyFont="1" applyAlignment="1">
      <alignment vertical="center"/>
    </xf>
    <xf numFmtId="0" fontId="0" fillId="0" borderId="0" xfId="0" applyAlignment="1">
      <alignment horizontal="center"/>
    </xf>
    <xf numFmtId="0" fontId="68" fillId="0" borderId="15" xfId="0" applyFont="1" applyBorder="1" applyAlignment="1">
      <alignment vertical="center" wrapText="1"/>
    </xf>
    <xf numFmtId="0" fontId="69" fillId="0" borderId="15" xfId="0" applyFont="1" applyBorder="1" applyAlignment="1">
      <alignment vertical="center"/>
    </xf>
    <xf numFmtId="0" fontId="68" fillId="0" borderId="9" xfId="0" applyFont="1" applyBorder="1" applyAlignment="1">
      <alignment vertical="center" wrapText="1"/>
    </xf>
    <xf numFmtId="0" fontId="69" fillId="0" borderId="9" xfId="0" applyFont="1" applyBorder="1" applyAlignment="1">
      <alignment vertical="center"/>
    </xf>
    <xf numFmtId="0" fontId="70" fillId="0" borderId="15" xfId="0" applyFont="1" applyBorder="1" applyAlignment="1">
      <alignment vertical="center" wrapText="1"/>
    </xf>
    <xf numFmtId="0" fontId="68" fillId="0" borderId="9" xfId="0" applyFont="1" applyBorder="1" applyAlignment="1">
      <alignment vertical="center"/>
    </xf>
    <xf numFmtId="0" fontId="70" fillId="0" borderId="9" xfId="0" applyFont="1" applyBorder="1" applyAlignment="1">
      <alignment vertical="center" wrapText="1"/>
    </xf>
    <xf numFmtId="0" fontId="68" fillId="0" borderId="40" xfId="0" applyFont="1" applyBorder="1" applyAlignment="1">
      <alignment vertical="center" wrapText="1"/>
    </xf>
    <xf numFmtId="0" fontId="68" fillId="0" borderId="38" xfId="0" applyFont="1" applyBorder="1" applyAlignment="1">
      <alignment vertical="center" wrapText="1"/>
    </xf>
    <xf numFmtId="0" fontId="68" fillId="0" borderId="15" xfId="0" applyFont="1" applyBorder="1" applyAlignment="1">
      <alignment vertical="center"/>
    </xf>
    <xf numFmtId="0" fontId="68" fillId="0" borderId="40" xfId="0" applyFont="1" applyBorder="1" applyAlignment="1">
      <alignment vertical="center"/>
    </xf>
    <xf numFmtId="0" fontId="68" fillId="0" borderId="38" xfId="0" applyFont="1" applyBorder="1" applyAlignment="1">
      <alignment vertical="center"/>
    </xf>
    <xf numFmtId="2" fontId="62" fillId="0" borderId="0" xfId="0" applyNumberFormat="1" applyFont="1"/>
    <xf numFmtId="0" fontId="71" fillId="0" borderId="0" xfId="0" applyFont="1" applyAlignment="1">
      <alignment horizontal="center" vertical="center"/>
    </xf>
    <xf numFmtId="0" fontId="62" fillId="28" borderId="0" xfId="0" applyFont="1" applyFill="1"/>
    <xf numFmtId="0" fontId="62" fillId="28" borderId="0" xfId="0" applyFont="1" applyFill="1" applyAlignment="1">
      <alignment vertical="center"/>
    </xf>
    <xf numFmtId="0" fontId="71" fillId="28" borderId="0" xfId="0" applyFont="1" applyFill="1" applyAlignment="1">
      <alignment horizontal="center" vertical="center"/>
    </xf>
    <xf numFmtId="0" fontId="62" fillId="28" borderId="0" xfId="0" applyFont="1" applyFill="1" applyAlignment="1">
      <alignment vertical="center" wrapText="1"/>
    </xf>
    <xf numFmtId="0" fontId="72" fillId="36" borderId="66" xfId="0" applyFont="1" applyFill="1" applyBorder="1" applyAlignment="1">
      <alignment horizontal="center" vertical="center"/>
    </xf>
    <xf numFmtId="0" fontId="62" fillId="37" borderId="66" xfId="0" applyFont="1" applyFill="1" applyBorder="1" applyAlignment="1">
      <alignment vertical="center"/>
    </xf>
    <xf numFmtId="0" fontId="62" fillId="0" borderId="66" xfId="0" applyFont="1" applyBorder="1" applyAlignment="1">
      <alignment vertical="center"/>
    </xf>
    <xf numFmtId="0" fontId="21" fillId="0" borderId="21"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66" fillId="33" borderId="33" xfId="0" applyFont="1" applyFill="1" applyBorder="1" applyAlignment="1">
      <alignment horizontal="left" vertical="center" wrapText="1"/>
    </xf>
    <xf numFmtId="164" fontId="0" fillId="28" borderId="34" xfId="0" applyNumberFormat="1" applyFill="1" applyBorder="1" applyAlignment="1">
      <alignment horizontal="center" vertical="center" wrapText="1"/>
    </xf>
    <xf numFmtId="0" fontId="66" fillId="33" borderId="34" xfId="0" applyFont="1" applyFill="1" applyBorder="1" applyAlignment="1">
      <alignment horizontal="left" vertical="center" wrapText="1"/>
    </xf>
    <xf numFmtId="0" fontId="21" fillId="0" borderId="4" xfId="0" applyFont="1" applyBorder="1" applyAlignment="1" applyProtection="1">
      <alignment vertical="center" wrapText="1"/>
      <protection locked="0"/>
    </xf>
    <xf numFmtId="14" fontId="21" fillId="0" borderId="4" xfId="0" applyNumberFormat="1" applyFont="1" applyBorder="1" applyAlignment="1" applyProtection="1">
      <alignment horizontal="center" vertical="center" wrapText="1"/>
      <protection locked="0"/>
    </xf>
    <xf numFmtId="0" fontId="20" fillId="0" borderId="0" xfId="0" applyFont="1" applyAlignment="1">
      <alignment horizontal="center" vertical="center" wrapText="1"/>
    </xf>
    <xf numFmtId="0" fontId="54" fillId="3" borderId="53" xfId="0" applyFont="1" applyFill="1" applyBorder="1" applyAlignment="1">
      <alignment horizontal="justify" vertical="center" wrapText="1"/>
    </xf>
    <xf numFmtId="0" fontId="10" fillId="0" borderId="43" xfId="0" applyFont="1" applyBorder="1" applyAlignment="1">
      <alignment horizontal="justify" vertical="center" wrapText="1"/>
    </xf>
    <xf numFmtId="0" fontId="54" fillId="3" borderId="43" xfId="0" applyFont="1" applyFill="1" applyBorder="1" applyAlignment="1">
      <alignment horizontal="justify" vertical="center" wrapText="1"/>
    </xf>
    <xf numFmtId="0" fontId="54" fillId="3" borderId="43" xfId="0" applyFont="1" applyFill="1" applyBorder="1" applyAlignment="1">
      <alignment horizontal="left" vertical="center" wrapText="1"/>
    </xf>
    <xf numFmtId="0" fontId="10" fillId="24" borderId="43" xfId="0" applyFont="1" applyFill="1" applyBorder="1" applyAlignment="1">
      <alignment horizontal="justify" vertical="center" wrapText="1"/>
    </xf>
    <xf numFmtId="0" fontId="10" fillId="0" borderId="54" xfId="0" applyFont="1" applyBorder="1" applyAlignment="1">
      <alignment horizontal="justify" vertical="center" wrapText="1"/>
    </xf>
    <xf numFmtId="0" fontId="35" fillId="3" borderId="9" xfId="0" applyFont="1" applyFill="1" applyBorder="1" applyAlignment="1">
      <alignment horizontal="left" vertical="center" wrapText="1"/>
    </xf>
    <xf numFmtId="0" fontId="21" fillId="3" borderId="6" xfId="0" applyFont="1" applyFill="1" applyBorder="1" applyAlignment="1">
      <alignment horizontal="justify" vertical="center" wrapText="1"/>
    </xf>
    <xf numFmtId="0" fontId="21" fillId="3" borderId="10" xfId="0" applyFont="1" applyFill="1" applyBorder="1" applyAlignment="1">
      <alignment horizontal="left" vertical="center" wrapText="1"/>
    </xf>
    <xf numFmtId="0" fontId="35" fillId="5" borderId="10" xfId="0" applyFont="1" applyFill="1" applyBorder="1" applyAlignment="1">
      <alignment horizontal="justify" vertical="center" wrapText="1"/>
    </xf>
    <xf numFmtId="0" fontId="21" fillId="4" borderId="9" xfId="0" applyFont="1" applyFill="1" applyBorder="1" applyAlignment="1" applyProtection="1">
      <alignment horizontal="center" vertical="center"/>
      <protection locked="0"/>
    </xf>
    <xf numFmtId="0" fontId="35" fillId="5" borderId="10" xfId="0" applyFont="1" applyFill="1" applyBorder="1" applyAlignment="1">
      <alignment horizontal="left" vertical="center" wrapText="1"/>
    </xf>
    <xf numFmtId="0" fontId="35" fillId="4" borderId="10" xfId="0" applyFont="1" applyFill="1" applyBorder="1" applyAlignment="1" applyProtection="1">
      <alignment horizontal="left" vertical="center" wrapText="1"/>
      <protection locked="0"/>
    </xf>
    <xf numFmtId="0" fontId="58" fillId="9" borderId="9" xfId="0" applyFont="1" applyFill="1" applyBorder="1" applyAlignment="1">
      <alignment horizontal="center" vertical="center" wrapText="1"/>
    </xf>
    <xf numFmtId="0" fontId="58" fillId="9" borderId="10" xfId="0" applyFont="1" applyFill="1" applyBorder="1" applyAlignment="1">
      <alignment horizontal="left" vertical="center" wrapText="1"/>
    </xf>
    <xf numFmtId="0" fontId="18" fillId="2" borderId="1" xfId="0" applyFont="1" applyFill="1" applyBorder="1" applyAlignment="1" applyProtection="1">
      <alignment horizontal="center" vertical="center" wrapText="1"/>
      <protection locked="0"/>
    </xf>
    <xf numFmtId="0" fontId="35" fillId="4" borderId="38" xfId="0" applyFont="1" applyFill="1" applyBorder="1" applyAlignment="1">
      <alignment wrapText="1"/>
    </xf>
    <xf numFmtId="0" fontId="57" fillId="4" borderId="38" xfId="0" applyFont="1" applyFill="1" applyBorder="1" applyAlignment="1">
      <alignment horizontal="center" vertical="center" wrapText="1"/>
    </xf>
    <xf numFmtId="0" fontId="57" fillId="9" borderId="38" xfId="0" applyFont="1" applyFill="1" applyBorder="1" applyAlignment="1">
      <alignment horizontal="center" vertical="center" wrapText="1"/>
    </xf>
    <xf numFmtId="0" fontId="56" fillId="3" borderId="10" xfId="0" applyFont="1" applyFill="1" applyBorder="1" applyAlignment="1">
      <alignment horizontal="justify" vertical="top" wrapText="1"/>
    </xf>
    <xf numFmtId="0" fontId="35" fillId="0" borderId="8" xfId="0" applyFont="1" applyBorder="1"/>
    <xf numFmtId="0" fontId="56" fillId="0" borderId="10" xfId="0" applyFont="1" applyBorder="1" applyAlignment="1">
      <alignment horizontal="center" vertical="center" wrapText="1"/>
    </xf>
    <xf numFmtId="0" fontId="35" fillId="0" borderId="8" xfId="0" applyFont="1" applyBorder="1" applyAlignment="1">
      <alignment vertical="center"/>
    </xf>
    <xf numFmtId="0" fontId="56" fillId="0" borderId="10" xfId="0" applyFont="1" applyBorder="1" applyAlignment="1">
      <alignment horizontal="left" vertical="center" wrapText="1"/>
    </xf>
    <xf numFmtId="0" fontId="35" fillId="0" borderId="42" xfId="0" applyFont="1" applyBorder="1" applyAlignment="1">
      <alignment vertical="center"/>
    </xf>
    <xf numFmtId="0" fontId="35" fillId="0" borderId="31" xfId="0" applyFont="1" applyBorder="1" applyAlignment="1">
      <alignment vertical="center" wrapText="1"/>
    </xf>
    <xf numFmtId="0" fontId="56" fillId="0" borderId="50" xfId="0" applyFont="1" applyBorder="1" applyAlignment="1">
      <alignment horizontal="left" vertical="center" wrapText="1"/>
    </xf>
    <xf numFmtId="0" fontId="35" fillId="5" borderId="5" xfId="0" applyFont="1" applyFill="1" applyBorder="1" applyAlignment="1">
      <alignment horizontal="center" vertical="center"/>
    </xf>
    <xf numFmtId="0" fontId="19" fillId="5" borderId="6" xfId="0" applyFont="1" applyFill="1" applyBorder="1" applyAlignment="1">
      <alignment horizontal="center" vertical="center" wrapText="1"/>
    </xf>
    <xf numFmtId="0" fontId="35" fillId="5" borderId="7"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0" fillId="0" borderId="10" xfId="0" applyBorder="1" applyAlignment="1" applyProtection="1">
      <alignment horizontal="left" vertical="center" wrapText="1"/>
      <protection locked="0"/>
    </xf>
    <xf numFmtId="0" fontId="2" fillId="9" borderId="10" xfId="0" applyFont="1" applyFill="1" applyBorder="1" applyAlignment="1" applyProtection="1">
      <alignment horizontal="left" vertical="center" wrapText="1"/>
      <protection locked="0"/>
    </xf>
    <xf numFmtId="0" fontId="15" fillId="5" borderId="11" xfId="0" applyFont="1" applyFill="1" applyBorder="1" applyAlignment="1">
      <alignment horizontal="center" vertical="center" wrapText="1"/>
    </xf>
    <xf numFmtId="0" fontId="3" fillId="0" borderId="10" xfId="0" applyFont="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3" fillId="9" borderId="10" xfId="0" applyFont="1" applyFill="1" applyBorder="1" applyAlignment="1">
      <alignment horizontal="left" vertical="center" wrapText="1"/>
    </xf>
    <xf numFmtId="0" fontId="3" fillId="0" borderId="18" xfId="0" applyFont="1" applyBorder="1" applyAlignment="1" applyProtection="1">
      <alignment horizontal="left" vertical="center" wrapText="1"/>
      <protection locked="0"/>
    </xf>
    <xf numFmtId="0" fontId="0" fillId="0" borderId="50" xfId="0" applyBorder="1" applyAlignment="1" applyProtection="1">
      <alignment horizontal="left" vertical="center" wrapText="1"/>
      <protection locked="0"/>
    </xf>
    <xf numFmtId="0" fontId="20" fillId="17" borderId="38" xfId="0" applyFont="1" applyFill="1" applyBorder="1" applyAlignment="1">
      <alignment horizontal="center" vertical="center" wrapText="1"/>
    </xf>
    <xf numFmtId="0" fontId="28" fillId="3" borderId="43" xfId="0" applyFont="1" applyFill="1" applyBorder="1" applyAlignment="1">
      <alignment horizontal="left" vertical="top" wrapText="1"/>
    </xf>
    <xf numFmtId="0" fontId="28" fillId="4" borderId="43" xfId="0" applyFont="1" applyFill="1" applyBorder="1" applyAlignment="1">
      <alignment horizontal="left" vertical="top" wrapText="1"/>
    </xf>
    <xf numFmtId="0" fontId="27" fillId="9" borderId="43" xfId="0" applyFont="1" applyFill="1" applyBorder="1" applyAlignment="1">
      <alignment horizontal="left" vertical="top" wrapText="1"/>
    </xf>
    <xf numFmtId="0" fontId="29" fillId="0" borderId="43" xfId="0" applyFont="1" applyBorder="1" applyAlignment="1">
      <alignment horizontal="left" vertical="top" wrapText="1"/>
    </xf>
    <xf numFmtId="0" fontId="28" fillId="0" borderId="43" xfId="0" applyFont="1" applyBorder="1" applyAlignment="1">
      <alignment horizontal="left" vertical="top" wrapText="1"/>
    </xf>
    <xf numFmtId="0" fontId="28" fillId="0" borderId="52" xfId="0" applyFont="1" applyBorder="1" applyAlignment="1">
      <alignment horizontal="left" vertical="top" wrapText="1"/>
    </xf>
    <xf numFmtId="0" fontId="28" fillId="0" borderId="37" xfId="0" applyFont="1" applyBorder="1" applyAlignment="1">
      <alignment horizontal="left" vertical="top" wrapText="1"/>
    </xf>
    <xf numFmtId="0" fontId="2" fillId="0" borderId="42" xfId="0" applyFont="1" applyBorder="1" applyAlignment="1">
      <alignment horizontal="center" vertical="center"/>
    </xf>
    <xf numFmtId="0" fontId="2" fillId="0" borderId="31" xfId="0" applyFont="1" applyBorder="1" applyAlignment="1">
      <alignment vertical="center" wrapText="1"/>
    </xf>
    <xf numFmtId="0" fontId="2" fillId="5" borderId="30" xfId="0" applyFont="1" applyFill="1" applyBorder="1" applyAlignment="1">
      <alignment horizontal="center" vertical="center"/>
    </xf>
    <xf numFmtId="0" fontId="23" fillId="2" borderId="42"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3" fillId="2" borderId="50" xfId="0" applyFont="1" applyFill="1" applyBorder="1" applyAlignment="1">
      <alignment horizontal="center" vertical="center" wrapText="1"/>
    </xf>
    <xf numFmtId="0" fontId="21" fillId="0" borderId="31" xfId="0" applyFont="1" applyBorder="1" applyAlignment="1" applyProtection="1">
      <alignment horizontal="center" vertical="center" wrapText="1"/>
      <protection locked="0"/>
    </xf>
    <xf numFmtId="0" fontId="35" fillId="0" borderId="31" xfId="0" applyFont="1" applyBorder="1" applyAlignment="1" applyProtection="1">
      <alignment horizontal="center" vertical="center" wrapText="1"/>
      <protection locked="0"/>
    </xf>
    <xf numFmtId="0" fontId="19" fillId="5" borderId="11" xfId="0" applyFont="1" applyFill="1" applyBorder="1" applyAlignment="1">
      <alignment horizontal="center" vertical="center" wrapText="1"/>
    </xf>
    <xf numFmtId="0" fontId="21" fillId="5" borderId="49" xfId="0" applyFont="1" applyFill="1" applyBorder="1" applyAlignment="1">
      <alignment vertical="center" wrapText="1"/>
    </xf>
    <xf numFmtId="0" fontId="21" fillId="5" borderId="10" xfId="0" applyFont="1" applyFill="1" applyBorder="1" applyAlignment="1">
      <alignment vertical="center" wrapText="1"/>
    </xf>
    <xf numFmtId="0" fontId="0" fillId="0" borderId="10" xfId="0" applyBorder="1" applyAlignment="1" applyProtection="1">
      <alignment vertical="center" wrapText="1"/>
      <protection locked="0"/>
    </xf>
    <xf numFmtId="0" fontId="18" fillId="2" borderId="55" xfId="0" applyFont="1" applyFill="1" applyBorder="1" applyAlignment="1" applyProtection="1">
      <alignment horizontal="center" vertical="center" wrapText="1"/>
      <protection locked="0"/>
    </xf>
    <xf numFmtId="0" fontId="10" fillId="3" borderId="47" xfId="0" applyFont="1" applyFill="1" applyBorder="1" applyAlignment="1">
      <alignment horizontal="justify" vertical="center" wrapText="1"/>
    </xf>
    <xf numFmtId="0" fontId="20" fillId="3" borderId="43" xfId="0" applyFont="1" applyFill="1" applyBorder="1" applyAlignment="1">
      <alignment horizontal="justify" vertical="center" wrapText="1"/>
    </xf>
    <xf numFmtId="0" fontId="10" fillId="5" borderId="43" xfId="0" applyFont="1" applyFill="1" applyBorder="1" applyAlignment="1">
      <alignment horizontal="justify" vertical="center" wrapText="1"/>
    </xf>
    <xf numFmtId="0" fontId="19" fillId="2" borderId="1" xfId="0" applyFont="1" applyFill="1" applyBorder="1" applyAlignment="1">
      <alignment horizontal="center" vertical="center" wrapText="1"/>
    </xf>
    <xf numFmtId="0" fontId="21" fillId="3" borderId="7" xfId="0" applyFont="1" applyFill="1" applyBorder="1" applyAlignment="1">
      <alignment horizontal="left" vertical="center" wrapText="1"/>
    </xf>
    <xf numFmtId="0" fontId="0" fillId="29" borderId="32" xfId="0" applyFill="1" applyBorder="1" applyAlignment="1" applyProtection="1">
      <alignment horizontal="center" vertical="center"/>
      <protection locked="0"/>
    </xf>
    <xf numFmtId="0" fontId="52" fillId="0" borderId="32" xfId="0" applyFont="1" applyBorder="1" applyAlignment="1">
      <alignment horizontal="center" vertical="center" wrapText="1"/>
    </xf>
    <xf numFmtId="0" fontId="1" fillId="16" borderId="7" xfId="0" applyFont="1" applyFill="1" applyBorder="1" applyAlignment="1">
      <alignment horizontal="center" vertical="center" wrapText="1"/>
    </xf>
    <xf numFmtId="0" fontId="0" fillId="0" borderId="8" xfId="0" applyBorder="1" applyAlignment="1">
      <alignment vertical="center" wrapText="1"/>
    </xf>
    <xf numFmtId="165" fontId="0" fillId="0" borderId="10" xfId="0" applyNumberFormat="1" applyBorder="1" applyAlignment="1">
      <alignment horizontal="center" vertical="center"/>
    </xf>
    <xf numFmtId="0" fontId="2" fillId="0" borderId="8" xfId="0" applyFont="1" applyBorder="1" applyAlignment="1">
      <alignment vertical="center" wrapText="1"/>
    </xf>
    <xf numFmtId="165" fontId="0" fillId="0" borderId="43" xfId="0" applyNumberFormat="1" applyBorder="1" applyAlignment="1">
      <alignment horizontal="center" vertical="center"/>
    </xf>
    <xf numFmtId="0" fontId="0" fillId="0" borderId="42" xfId="0" applyBorder="1" applyAlignment="1">
      <alignment vertical="center" wrapText="1"/>
    </xf>
    <xf numFmtId="165" fontId="0" fillId="0" borderId="54" xfId="0" applyNumberFormat="1" applyBorder="1" applyAlignment="1">
      <alignment horizontal="center" vertical="center" wrapText="1"/>
    </xf>
    <xf numFmtId="0" fontId="0" fillId="0" borderId="0" xfId="0" applyAlignment="1">
      <alignment horizontal="right" vertical="center" wrapText="1"/>
    </xf>
    <xf numFmtId="0" fontId="0" fillId="0" borderId="0" xfId="0" applyAlignment="1">
      <alignment horizontal="right" vertical="center"/>
    </xf>
    <xf numFmtId="0" fontId="73" fillId="0" borderId="0" xfId="0" applyFont="1" applyAlignment="1">
      <alignment horizontal="center" vertical="center" wrapText="1"/>
    </xf>
    <xf numFmtId="0" fontId="1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2" fillId="13" borderId="2" xfId="0" applyFont="1" applyFill="1" applyBorder="1" applyAlignment="1" applyProtection="1">
      <alignment horizontal="center" vertical="justify" wrapText="1"/>
      <protection locked="0"/>
    </xf>
    <xf numFmtId="0" fontId="22" fillId="11" borderId="14" xfId="0" applyFont="1" applyFill="1" applyBorder="1" applyAlignment="1" applyProtection="1">
      <alignment horizontal="center" vertical="justify" wrapText="1"/>
      <protection locked="0"/>
    </xf>
    <xf numFmtId="0" fontId="22" fillId="11" borderId="22" xfId="0" applyFont="1" applyFill="1" applyBorder="1" applyAlignment="1" applyProtection="1">
      <alignment horizontal="center" vertical="justify" wrapText="1"/>
      <protection locked="0"/>
    </xf>
    <xf numFmtId="0" fontId="22" fillId="12" borderId="9" xfId="0" applyFont="1" applyFill="1" applyBorder="1" applyAlignment="1" applyProtection="1">
      <alignment horizontal="center" vertical="justify" wrapText="1"/>
      <protection locked="0"/>
    </xf>
    <xf numFmtId="0" fontId="22" fillId="14" borderId="13" xfId="0" applyFont="1" applyFill="1" applyBorder="1" applyAlignment="1" applyProtection="1">
      <alignment horizontal="center" vertical="justify" wrapText="1"/>
      <protection locked="0"/>
    </xf>
    <xf numFmtId="0" fontId="22" fillId="14" borderId="0" xfId="0" applyFont="1" applyFill="1" applyAlignment="1" applyProtection="1">
      <alignment horizontal="center" vertical="justify" wrapText="1"/>
      <protection locked="0"/>
    </xf>
    <xf numFmtId="0" fontId="1" fillId="0" borderId="9" xfId="0" applyFont="1" applyBorder="1" applyAlignment="1">
      <alignment horizontal="left" vertical="center" wrapText="1"/>
    </xf>
    <xf numFmtId="0" fontId="25" fillId="18" borderId="12" xfId="0" applyFont="1" applyFill="1" applyBorder="1" applyAlignment="1" applyProtection="1">
      <alignment horizontal="center" vertical="justify" wrapText="1"/>
      <protection locked="0"/>
    </xf>
    <xf numFmtId="0" fontId="22" fillId="22" borderId="9" xfId="0" applyFont="1" applyFill="1" applyBorder="1" applyAlignment="1" applyProtection="1">
      <alignment horizontal="center" vertical="justify" wrapText="1"/>
      <protection locked="0"/>
    </xf>
    <xf numFmtId="0" fontId="22" fillId="19" borderId="9" xfId="0" applyFont="1" applyFill="1" applyBorder="1" applyAlignment="1" applyProtection="1">
      <alignment horizontal="center" vertical="justify" wrapText="1"/>
      <protection locked="0"/>
    </xf>
    <xf numFmtId="0" fontId="21" fillId="0" borderId="21"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19" fillId="15" borderId="20" xfId="0" applyFont="1" applyFill="1" applyBorder="1" applyAlignment="1">
      <alignment horizontal="center" vertical="center"/>
    </xf>
    <xf numFmtId="0" fontId="19" fillId="15" borderId="21" xfId="0" applyFont="1" applyFill="1" applyBorder="1" applyAlignment="1">
      <alignment horizontal="center" vertical="center"/>
    </xf>
    <xf numFmtId="0" fontId="19" fillId="15" borderId="4" xfId="0" applyFont="1" applyFill="1" applyBorder="1" applyAlignment="1">
      <alignment horizontal="center" vertical="center"/>
    </xf>
    <xf numFmtId="0" fontId="19" fillId="0" borderId="21"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21" fillId="0" borderId="21"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22" xfId="0" applyFont="1" applyBorder="1" applyAlignment="1" applyProtection="1">
      <alignment horizontal="left" vertical="center" wrapText="1"/>
      <protection locked="0"/>
    </xf>
    <xf numFmtId="0" fontId="19" fillId="0" borderId="26" xfId="0" applyFont="1" applyBorder="1" applyAlignment="1" applyProtection="1">
      <alignment horizontal="left" vertical="center" wrapText="1"/>
      <protection locked="0"/>
    </xf>
    <xf numFmtId="0" fontId="19" fillId="0" borderId="22"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0" fontId="19" fillId="0" borderId="21" xfId="0" applyFont="1" applyBorder="1" applyAlignment="1" applyProtection="1">
      <alignment horizontal="left" vertical="center" wrapText="1"/>
      <protection locked="0"/>
    </xf>
    <xf numFmtId="0" fontId="19" fillId="0" borderId="4"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19" fillId="16" borderId="1" xfId="0" applyFont="1" applyFill="1" applyBorder="1" applyAlignment="1">
      <alignment horizontal="center" vertical="center" wrapText="1"/>
    </xf>
    <xf numFmtId="0" fontId="19" fillId="16" borderId="13" xfId="0" applyFont="1" applyFill="1" applyBorder="1" applyAlignment="1">
      <alignment horizontal="center" vertical="center" wrapText="1"/>
    </xf>
    <xf numFmtId="0" fontId="19" fillId="16" borderId="14" xfId="0" applyFont="1" applyFill="1" applyBorder="1" applyAlignment="1">
      <alignment horizontal="center" vertical="center" wrapText="1"/>
    </xf>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1" xfId="0" applyFont="1" applyBorder="1" applyAlignment="1">
      <alignment horizontal="center" vertical="center" wrapText="1"/>
    </xf>
    <xf numFmtId="0" fontId="17" fillId="2" borderId="46" xfId="0" applyFont="1" applyFill="1" applyBorder="1" applyAlignment="1" applyProtection="1">
      <alignment horizontal="center" vertical="center" wrapText="1"/>
      <protection locked="0"/>
    </xf>
    <xf numFmtId="0" fontId="17" fillId="2" borderId="12" xfId="0" applyFont="1" applyFill="1" applyBorder="1" applyAlignment="1" applyProtection="1">
      <alignment horizontal="center" vertical="center" wrapText="1"/>
      <protection locked="0"/>
    </xf>
    <xf numFmtId="0" fontId="17" fillId="2" borderId="47"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17" fillId="2" borderId="2"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17" fillId="2" borderId="20" xfId="0" applyFont="1" applyFill="1" applyBorder="1" applyAlignment="1" applyProtection="1">
      <alignment horizontal="center" vertical="center" wrapText="1"/>
      <protection locked="0"/>
    </xf>
    <xf numFmtId="0" fontId="17" fillId="2" borderId="21" xfId="0" applyFont="1" applyFill="1" applyBorder="1" applyAlignment="1" applyProtection="1">
      <alignment horizontal="center" vertical="center" wrapText="1"/>
      <protection locked="0"/>
    </xf>
    <xf numFmtId="0" fontId="17" fillId="2" borderId="4" xfId="0" applyFont="1" applyFill="1" applyBorder="1" applyAlignment="1" applyProtection="1">
      <alignment horizontal="center" vertical="center" wrapText="1"/>
      <protection locked="0"/>
    </xf>
    <xf numFmtId="0" fontId="37" fillId="2" borderId="20" xfId="0" applyFont="1" applyFill="1" applyBorder="1" applyAlignment="1" applyProtection="1">
      <alignment horizontal="center" vertical="center" wrapText="1"/>
      <protection locked="0"/>
    </xf>
    <xf numFmtId="0" fontId="37" fillId="2" borderId="21" xfId="0" applyFont="1" applyFill="1" applyBorder="1" applyAlignment="1" applyProtection="1">
      <alignment horizontal="center" vertical="center" wrapText="1"/>
      <protection locked="0"/>
    </xf>
    <xf numFmtId="0" fontId="37" fillId="2" borderId="4" xfId="0" applyFont="1" applyFill="1" applyBorder="1" applyAlignment="1" applyProtection="1">
      <alignment horizontal="center" vertical="center" wrapText="1"/>
      <protection locked="0"/>
    </xf>
    <xf numFmtId="0" fontId="15" fillId="25" borderId="33" xfId="0" applyFont="1" applyFill="1" applyBorder="1" applyAlignment="1" applyProtection="1">
      <alignment horizontal="center" vertical="center" wrapText="1"/>
      <protection locked="0"/>
    </xf>
    <xf numFmtId="0" fontId="15" fillId="25" borderId="34" xfId="0" applyFont="1" applyFill="1" applyBorder="1" applyAlignment="1" applyProtection="1">
      <alignment horizontal="center" vertical="center" wrapText="1"/>
      <protection locked="0"/>
    </xf>
    <xf numFmtId="0" fontId="15" fillId="25" borderId="35" xfId="0" applyFont="1" applyFill="1" applyBorder="1" applyAlignment="1" applyProtection="1">
      <alignment horizontal="center" vertical="center" wrapText="1"/>
      <protection locked="0"/>
    </xf>
    <xf numFmtId="0" fontId="15" fillId="25" borderId="33" xfId="0" applyFont="1" applyFill="1" applyBorder="1" applyAlignment="1" applyProtection="1">
      <alignment horizontal="center" vertical="center"/>
      <protection locked="0"/>
    </xf>
    <xf numFmtId="0" fontId="15" fillId="25" borderId="34" xfId="0" applyFont="1" applyFill="1" applyBorder="1" applyAlignment="1" applyProtection="1">
      <alignment horizontal="center" vertical="center"/>
      <protection locked="0"/>
    </xf>
    <xf numFmtId="0" fontId="15" fillId="25" borderId="35" xfId="0" applyFont="1" applyFill="1" applyBorder="1" applyAlignment="1" applyProtection="1">
      <alignment horizontal="center" vertical="center"/>
      <protection locked="0"/>
    </xf>
    <xf numFmtId="0" fontId="51" fillId="0" borderId="0" xfId="0" applyFont="1" applyAlignment="1">
      <alignment horizontal="left" vertical="center" wrapText="1"/>
    </xf>
    <xf numFmtId="0" fontId="1" fillId="9" borderId="27" xfId="0" applyFont="1" applyFill="1" applyBorder="1" applyAlignment="1">
      <alignment horizontal="center" vertical="center" wrapText="1"/>
    </xf>
    <xf numFmtId="0" fontId="1" fillId="9" borderId="27" xfId="0" applyFont="1" applyFill="1" applyBorder="1" applyAlignment="1">
      <alignment horizontal="center" vertical="center"/>
    </xf>
    <xf numFmtId="0" fontId="50" fillId="21" borderId="9" xfId="0" applyFont="1" applyFill="1" applyBorder="1" applyAlignment="1">
      <alignment horizontal="center" vertical="center" textRotation="90" wrapText="1"/>
    </xf>
    <xf numFmtId="0" fontId="48" fillId="0" borderId="24" xfId="0" applyFont="1" applyBorder="1" applyAlignment="1">
      <alignment horizontal="left" vertical="top" wrapText="1"/>
    </xf>
    <xf numFmtId="0" fontId="48" fillId="0" borderId="0" xfId="0" applyFont="1" applyAlignment="1">
      <alignment horizontal="left" vertical="top" wrapText="1"/>
    </xf>
    <xf numFmtId="0" fontId="50" fillId="21" borderId="38" xfId="0" applyFont="1" applyFill="1" applyBorder="1" applyAlignment="1">
      <alignment horizontal="center" vertical="center" textRotation="90" wrapText="1"/>
    </xf>
    <xf numFmtId="0" fontId="50" fillId="21" borderId="37" xfId="0" applyFont="1" applyFill="1" applyBorder="1" applyAlignment="1">
      <alignment horizontal="center" vertical="center" textRotation="90" wrapText="1"/>
    </xf>
    <xf numFmtId="0" fontId="49" fillId="21" borderId="9" xfId="0" applyFont="1" applyFill="1" applyBorder="1" applyAlignment="1">
      <alignment horizontal="center" vertical="center" wrapText="1"/>
    </xf>
    <xf numFmtId="0" fontId="43" fillId="0" borderId="44" xfId="0" applyFont="1" applyBorder="1" applyAlignment="1">
      <alignment horizontal="center"/>
    </xf>
    <xf numFmtId="0" fontId="44" fillId="0" borderId="44" xfId="0" applyFont="1" applyBorder="1" applyAlignment="1">
      <alignment horizontal="center" vertical="center" wrapText="1"/>
    </xf>
    <xf numFmtId="0" fontId="44" fillId="0" borderId="44" xfId="0" applyFont="1" applyBorder="1" applyAlignment="1">
      <alignment horizontal="center" vertical="center"/>
    </xf>
    <xf numFmtId="0" fontId="44" fillId="0" borderId="44" xfId="3" applyFont="1" applyBorder="1" applyAlignment="1" applyProtection="1">
      <alignment horizontal="center" vertical="center"/>
      <protection hidden="1"/>
    </xf>
    <xf numFmtId="0" fontId="0" fillId="0" borderId="57" xfId="0" applyBorder="1" applyAlignment="1">
      <alignment horizontal="left" vertical="center" wrapText="1"/>
    </xf>
    <xf numFmtId="0" fontId="0" fillId="0" borderId="37" xfId="0" applyBorder="1" applyAlignment="1">
      <alignment horizontal="left"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1" xfId="0" applyBorder="1" applyAlignment="1">
      <alignment horizontal="justify" vertical="center" wrapText="1"/>
    </xf>
    <xf numFmtId="0" fontId="0" fillId="0" borderId="4" xfId="0" applyBorder="1" applyAlignment="1">
      <alignment horizontal="justify" vertical="center" wrapText="1"/>
    </xf>
    <xf numFmtId="0" fontId="44" fillId="15" borderId="8" xfId="4" applyFont="1" applyFill="1" applyBorder="1" applyAlignment="1">
      <alignment horizontal="center" vertical="center" wrapText="1"/>
    </xf>
    <xf numFmtId="0" fontId="44" fillId="15" borderId="9" xfId="4" applyFont="1" applyFill="1" applyBorder="1" applyAlignment="1">
      <alignment horizontal="center" vertical="center" wrapText="1"/>
    </xf>
    <xf numFmtId="0" fontId="17" fillId="15" borderId="9" xfId="0" applyFont="1" applyFill="1" applyBorder="1" applyAlignment="1">
      <alignment horizontal="center" vertical="center" wrapText="1"/>
    </xf>
    <xf numFmtId="0" fontId="17" fillId="15" borderId="10" xfId="0" applyFont="1" applyFill="1" applyBorder="1" applyAlignment="1">
      <alignment horizontal="center" vertical="center" wrapText="1"/>
    </xf>
    <xf numFmtId="0" fontId="41" fillId="33" borderId="57" xfId="0" applyFont="1" applyFill="1" applyBorder="1" applyAlignment="1">
      <alignment horizontal="center" vertical="center"/>
    </xf>
    <xf numFmtId="0" fontId="41" fillId="33" borderId="37" xfId="0" applyFont="1" applyFill="1" applyBorder="1" applyAlignment="1">
      <alignment horizontal="center" vertical="center"/>
    </xf>
    <xf numFmtId="0" fontId="41" fillId="33" borderId="38" xfId="0" applyFont="1" applyFill="1" applyBorder="1" applyAlignment="1">
      <alignment horizontal="center" vertical="center"/>
    </xf>
    <xf numFmtId="0" fontId="41" fillId="33" borderId="55" xfId="0" applyFont="1" applyFill="1" applyBorder="1" applyAlignment="1">
      <alignment horizontal="center" vertical="center"/>
    </xf>
    <xf numFmtId="0" fontId="0" fillId="0" borderId="9" xfId="0" applyBorder="1" applyAlignment="1">
      <alignment horizontal="left" vertical="center" wrapText="1"/>
    </xf>
    <xf numFmtId="0" fontId="64" fillId="3" borderId="5" xfId="0" applyFont="1" applyFill="1" applyBorder="1" applyAlignment="1">
      <alignment horizontal="center" vertical="center" wrapText="1"/>
    </xf>
    <xf numFmtId="0" fontId="64" fillId="3" borderId="6" xfId="0" applyFont="1" applyFill="1" applyBorder="1" applyAlignment="1">
      <alignment horizontal="center" vertical="center" wrapText="1"/>
    </xf>
    <xf numFmtId="0" fontId="64" fillId="3" borderId="7" xfId="0" applyFont="1" applyFill="1" applyBorder="1" applyAlignment="1">
      <alignment horizontal="center" vertical="center" wrapText="1"/>
    </xf>
    <xf numFmtId="0" fontId="64" fillId="0" borderId="58" xfId="0" applyFont="1" applyBorder="1" applyAlignment="1" applyProtection="1">
      <alignment horizontal="left" vertical="center" wrapText="1"/>
      <protection locked="0"/>
    </xf>
    <xf numFmtId="0" fontId="64" fillId="0" borderId="45" xfId="0" applyFont="1" applyBorder="1" applyAlignment="1" applyProtection="1">
      <alignment horizontal="left" vertical="center" wrapText="1"/>
      <protection locked="0"/>
    </xf>
    <xf numFmtId="0" fontId="64" fillId="0" borderId="52" xfId="0" applyFont="1" applyBorder="1" applyAlignment="1" applyProtection="1">
      <alignment horizontal="left" vertical="center" wrapText="1"/>
      <protection locked="0"/>
    </xf>
    <xf numFmtId="0" fontId="64" fillId="0" borderId="13" xfId="0" applyFont="1" applyBorder="1" applyAlignment="1" applyProtection="1">
      <alignment horizontal="left" vertical="center" wrapText="1"/>
      <protection locked="0"/>
    </xf>
    <xf numFmtId="0" fontId="64" fillId="0" borderId="0" xfId="0" applyFont="1" applyAlignment="1" applyProtection="1">
      <alignment horizontal="left" vertical="center" wrapText="1"/>
      <protection locked="0"/>
    </xf>
    <xf numFmtId="0" fontId="64" fillId="0" borderId="51" xfId="0" applyFont="1" applyBorder="1" applyAlignment="1" applyProtection="1">
      <alignment horizontal="left" vertical="center" wrapText="1"/>
      <protection locked="0"/>
    </xf>
    <xf numFmtId="0" fontId="64" fillId="0" borderId="14" xfId="0" applyFont="1" applyBorder="1" applyAlignment="1" applyProtection="1">
      <alignment horizontal="left" vertical="center" wrapText="1"/>
      <protection locked="0"/>
    </xf>
    <xf numFmtId="0" fontId="64" fillId="0" borderId="22" xfId="0" applyFont="1" applyBorder="1" applyAlignment="1" applyProtection="1">
      <alignment horizontal="left" vertical="center" wrapText="1"/>
      <protection locked="0"/>
    </xf>
    <xf numFmtId="0" fontId="64" fillId="0" borderId="26" xfId="0" applyFont="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1" xfId="0" applyBorder="1" applyAlignment="1" applyProtection="1">
      <alignment horizontal="left" vertical="center" wrapText="1"/>
      <protection locked="0"/>
    </xf>
    <xf numFmtId="0" fontId="11" fillId="0" borderId="9" xfId="0" applyFont="1" applyBorder="1" applyAlignment="1">
      <alignment horizontal="left" vertical="center" wrapText="1"/>
    </xf>
    <xf numFmtId="0" fontId="11" fillId="0" borderId="9" xfId="0" applyFont="1" applyBorder="1" applyAlignment="1" applyProtection="1">
      <alignment horizontal="left" vertical="center" wrapText="1"/>
      <protection locked="0"/>
    </xf>
    <xf numFmtId="0" fontId="41" fillId="32" borderId="60" xfId="0" applyFont="1" applyFill="1" applyBorder="1" applyAlignment="1">
      <alignment horizontal="center" vertical="center"/>
    </xf>
    <xf numFmtId="0" fontId="41" fillId="32" borderId="61" xfId="0" applyFont="1" applyFill="1" applyBorder="1" applyAlignment="1">
      <alignment horizontal="center" vertical="center"/>
    </xf>
    <xf numFmtId="0" fontId="41" fillId="32" borderId="53" xfId="0" applyFont="1" applyFill="1" applyBorder="1" applyAlignment="1">
      <alignment horizontal="center" vertical="center"/>
    </xf>
    <xf numFmtId="0" fontId="40" fillId="0" borderId="57" xfId="0" applyFont="1" applyBorder="1" applyAlignment="1" applyProtection="1">
      <alignment horizontal="center" vertical="center"/>
      <protection locked="0"/>
    </xf>
    <xf numFmtId="0" fontId="40" fillId="0" borderId="37" xfId="0" applyFont="1" applyBorder="1" applyAlignment="1" applyProtection="1">
      <alignment horizontal="center" vertical="center"/>
      <protection locked="0"/>
    </xf>
    <xf numFmtId="0" fontId="40" fillId="0" borderId="38" xfId="0" applyFont="1" applyBorder="1" applyAlignment="1" applyProtection="1">
      <alignment horizontal="center" vertical="center"/>
      <protection locked="0"/>
    </xf>
    <xf numFmtId="0" fontId="40" fillId="0" borderId="55" xfId="0" applyFont="1" applyBorder="1" applyAlignment="1" applyProtection="1">
      <alignment horizontal="center" vertical="center"/>
      <protection locked="0"/>
    </xf>
    <xf numFmtId="0" fontId="40" fillId="0" borderId="62" xfId="0" applyFont="1" applyBorder="1" applyAlignment="1" applyProtection="1">
      <alignment horizontal="center" vertical="center"/>
      <protection locked="0"/>
    </xf>
    <xf numFmtId="0" fontId="40" fillId="0" borderId="63" xfId="0" applyFont="1" applyBorder="1" applyAlignment="1" applyProtection="1">
      <alignment horizontal="center" vertical="center"/>
      <protection locked="0"/>
    </xf>
    <xf numFmtId="0" fontId="40" fillId="0" borderId="64" xfId="0" applyFont="1" applyBorder="1" applyAlignment="1" applyProtection="1">
      <alignment horizontal="center" vertical="center"/>
      <protection locked="0"/>
    </xf>
    <xf numFmtId="0" fontId="40" fillId="0" borderId="65" xfId="0" applyFont="1" applyBorder="1" applyAlignment="1" applyProtection="1">
      <alignment horizontal="center" vertical="center"/>
      <protection locked="0"/>
    </xf>
    <xf numFmtId="0" fontId="40" fillId="0" borderId="21" xfId="0" applyFont="1" applyBorder="1" applyAlignment="1">
      <alignment horizontal="center" vertical="center"/>
    </xf>
    <xf numFmtId="0" fontId="41" fillId="32" borderId="46" xfId="0" applyFont="1" applyFill="1" applyBorder="1" applyAlignment="1">
      <alignment horizontal="center" vertical="center"/>
    </xf>
    <xf numFmtId="0" fontId="41" fillId="32" borderId="12" xfId="0" applyFont="1" applyFill="1" applyBorder="1" applyAlignment="1">
      <alignment horizontal="center" vertical="center"/>
    </xf>
    <xf numFmtId="0" fontId="41" fillId="32" borderId="47" xfId="0" applyFont="1" applyFill="1" applyBorder="1" applyAlignment="1">
      <alignment horizontal="center" vertical="center"/>
    </xf>
    <xf numFmtId="0" fontId="0" fillId="39" borderId="0" xfId="0" applyFill="1" applyAlignment="1">
      <alignment horizontal="center" vertical="center"/>
    </xf>
    <xf numFmtId="0" fontId="0" fillId="40" borderId="0" xfId="0" applyFill="1" applyAlignment="1">
      <alignment horizontal="center" vertical="center"/>
    </xf>
    <xf numFmtId="0" fontId="0" fillId="5" borderId="0" xfId="0" applyFill="1" applyAlignment="1">
      <alignment horizontal="center" vertical="center"/>
    </xf>
    <xf numFmtId="0" fontId="0" fillId="28" borderId="0" xfId="0" applyFill="1" applyAlignment="1">
      <alignment horizontal="center" vertical="center"/>
    </xf>
    <xf numFmtId="0" fontId="0" fillId="34" borderId="61" xfId="0" applyFill="1" applyBorder="1" applyAlignment="1">
      <alignment horizontal="center" vertical="center"/>
    </xf>
    <xf numFmtId="0" fontId="0" fillId="9" borderId="0" xfId="0" applyFill="1" applyAlignment="1">
      <alignment horizontal="center" vertical="center"/>
    </xf>
    <xf numFmtId="0" fontId="0" fillId="38" borderId="0" xfId="0" applyFill="1" applyAlignment="1">
      <alignment horizontal="center" vertical="center"/>
    </xf>
    <xf numFmtId="0" fontId="1" fillId="4" borderId="9" xfId="0" applyFont="1" applyFill="1" applyBorder="1" applyAlignment="1">
      <alignment horizontal="center"/>
    </xf>
    <xf numFmtId="0" fontId="1" fillId="4" borderId="38" xfId="0" applyFont="1" applyFill="1" applyBorder="1" applyAlignment="1">
      <alignment horizontal="center"/>
    </xf>
    <xf numFmtId="0" fontId="19" fillId="4" borderId="13" xfId="0" applyFont="1" applyFill="1" applyBorder="1" applyAlignment="1">
      <alignment horizontal="center" vertical="center"/>
    </xf>
    <xf numFmtId="0" fontId="19" fillId="4" borderId="0" xfId="0" applyFont="1" applyFill="1" applyAlignment="1">
      <alignment horizontal="center" vertical="center"/>
    </xf>
    <xf numFmtId="0" fontId="1" fillId="15" borderId="9" xfId="0" applyFont="1" applyFill="1" applyBorder="1" applyAlignment="1">
      <alignment horizontal="center"/>
    </xf>
    <xf numFmtId="0" fontId="1" fillId="15" borderId="38" xfId="0" applyFont="1" applyFill="1" applyBorder="1" applyAlignment="1">
      <alignment horizontal="center"/>
    </xf>
    <xf numFmtId="0" fontId="19" fillId="9" borderId="9" xfId="0" applyFont="1" applyFill="1" applyBorder="1" applyAlignment="1" applyProtection="1">
      <alignment horizontal="center" vertical="center"/>
      <protection locked="0"/>
    </xf>
    <xf numFmtId="0" fontId="19" fillId="9" borderId="38" xfId="0" applyFont="1" applyFill="1" applyBorder="1" applyAlignment="1" applyProtection="1">
      <alignment horizontal="center" vertical="center"/>
      <protection locked="0"/>
    </xf>
    <xf numFmtId="0" fontId="19" fillId="34" borderId="9"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0" xfId="0" applyFont="1" applyFill="1" applyAlignment="1">
      <alignment horizontal="center" vertical="center"/>
    </xf>
  </cellXfs>
  <cellStyles count="5">
    <cellStyle name="Hipervínculo" xfId="2" builtinId="8"/>
    <cellStyle name="Normal" xfId="0" builtinId="0"/>
    <cellStyle name="Normal 2" xfId="4" xr:uid="{FD88E1A4-2AB1-411C-AA67-68DC80E5E3BA}"/>
    <cellStyle name="Normal 5 2" xfId="3" xr:uid="{0C60D0B1-7A70-42B2-B047-E4E6B1E6835A}"/>
    <cellStyle name="Porcentaje" xfId="1" builtinId="5"/>
  </cellStyles>
  <dxfs count="435">
    <dxf>
      <fill>
        <patternFill>
          <bgColor rgb="FFFF99CC"/>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33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eetMetadata" Target="metadata.xml"/><Relationship Id="rId30" Type="http://schemas.microsoft.com/office/2017/06/relationships/rdRichValueTypes" Target="richData/rdRichValueTyp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Acta_Cierre!A1"/><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Condiciones NO cumplimiento'!A1"/><Relationship Id="rId17" Type="http://schemas.openxmlformats.org/officeDocument/2006/relationships/hyperlink" Target="#'Tabla 4. Registro Talento Human'!A1"/><Relationship Id="rId2" Type="http://schemas.openxmlformats.org/officeDocument/2006/relationships/hyperlink" Target="#'1. Informaci&#243;n General'!A1"/><Relationship Id="rId16" Type="http://schemas.openxmlformats.org/officeDocument/2006/relationships/hyperlink" Target="#'6. C&#243;digo &#201;tico'!A1"/><Relationship Id="rId1" Type="http://schemas.openxmlformats.org/officeDocument/2006/relationships/hyperlink" Target="#'INSTRUCTIVO '!A1"/><Relationship Id="rId6" Type="http://schemas.openxmlformats.org/officeDocument/2006/relationships/hyperlink" Target="#'7. Talento Humano'!A1"/><Relationship Id="rId11" Type="http://schemas.openxmlformats.org/officeDocument/2006/relationships/hyperlink" Target="#'Tabla 2. Talento Humano'!A1"/><Relationship Id="rId5" Type="http://schemas.openxmlformats.org/officeDocument/2006/relationships/hyperlink" Target="#'4. Mod. Atenci&#243;n Ce RAJ'!A1"/><Relationship Id="rId15" Type="http://schemas.openxmlformats.org/officeDocument/2006/relationships/hyperlink" Target="#'5. Situaciones especiales'!A1"/><Relationship Id="rId10" Type="http://schemas.openxmlformats.org/officeDocument/2006/relationships/hyperlink" Target="#'Tabla 3. Evid. No_Cumplimiento'!A1"/><Relationship Id="rId4" Type="http://schemas.openxmlformats.org/officeDocument/2006/relationships/hyperlink" Target="#'3. Alimentacion y Nutrici&#243;n'!A1"/><Relationship Id="rId9" Type="http://schemas.openxmlformats.org/officeDocument/2006/relationships/hyperlink" Target="#'Tabla 1. &#193;reas'!A1"/><Relationship Id="rId1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305858</xdr:colOff>
      <xdr:row>5</xdr:row>
      <xdr:rowOff>117475</xdr:rowOff>
    </xdr:from>
    <xdr:to>
      <xdr:col>2</xdr:col>
      <xdr:colOff>1622424</xdr:colOff>
      <xdr:row>9</xdr:row>
      <xdr:rowOff>28575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E6A46B-7436-490B-8C4C-AC2EE2358B8D}"/>
            </a:ext>
          </a:extLst>
        </xdr:cNvPr>
        <xdr:cNvSpPr/>
      </xdr:nvSpPr>
      <xdr:spPr>
        <a:xfrm>
          <a:off x="2697691" y="1916642"/>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2020359</xdr:colOff>
      <xdr:row>5</xdr:row>
      <xdr:rowOff>118533</xdr:rowOff>
    </xdr:from>
    <xdr:to>
      <xdr:col>3</xdr:col>
      <xdr:colOff>3432175</xdr:colOff>
      <xdr:row>9</xdr:row>
      <xdr:rowOff>29633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50648C5B-629C-4AFE-90DA-F7EDD39DB7C6}"/>
            </a:ext>
          </a:extLst>
        </xdr:cNvPr>
        <xdr:cNvSpPr/>
      </xdr:nvSpPr>
      <xdr:spPr>
        <a:xfrm>
          <a:off x="7005109" y="1917700"/>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432857</xdr:colOff>
      <xdr:row>11</xdr:row>
      <xdr:rowOff>3174</xdr:rowOff>
    </xdr:from>
    <xdr:to>
      <xdr:col>1</xdr:col>
      <xdr:colOff>1950507</xdr:colOff>
      <xdr:row>15</xdr:row>
      <xdr:rowOff>31749</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6CFF615B-54CE-4C9A-A996-64E4AC5EA85E}"/>
            </a:ext>
          </a:extLst>
        </xdr:cNvPr>
        <xdr:cNvSpPr/>
      </xdr:nvSpPr>
      <xdr:spPr>
        <a:xfrm>
          <a:off x="432857" y="2945341"/>
          <a:ext cx="3909483" cy="79057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700" b="1">
              <a:solidFill>
                <a:sysClr val="windowText" lastClr="000000"/>
              </a:solidFill>
            </a:rPr>
            <a:t>2. AMBIENTES</a:t>
          </a:r>
          <a:r>
            <a:rPr lang="en-US" sz="1700" b="1" baseline="0">
              <a:solidFill>
                <a:sysClr val="windowText" lastClr="000000"/>
              </a:solidFill>
            </a:rPr>
            <a:t> ADECUADOS Y SEGUROS </a:t>
          </a:r>
          <a:endParaRPr lang="en-US" sz="1700" b="1">
            <a:solidFill>
              <a:sysClr val="windowText" lastClr="000000"/>
            </a:solidFill>
          </a:endParaRPr>
        </a:p>
      </xdr:txBody>
    </xdr:sp>
    <xdr:clientData/>
  </xdr:twoCellAnchor>
  <xdr:twoCellAnchor>
    <xdr:from>
      <xdr:col>0</xdr:col>
      <xdr:colOff>485775</xdr:colOff>
      <xdr:row>16</xdr:row>
      <xdr:rowOff>63500</xdr:rowOff>
    </xdr:from>
    <xdr:to>
      <xdr:col>1</xdr:col>
      <xdr:colOff>1947333</xdr:colOff>
      <xdr:row>20</xdr:row>
      <xdr:rowOff>31750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A00706E-1537-4370-BB79-6000583DC30F}"/>
            </a:ext>
          </a:extLst>
        </xdr:cNvPr>
        <xdr:cNvSpPr/>
      </xdr:nvSpPr>
      <xdr:spPr>
        <a:xfrm>
          <a:off x="485775" y="3958167"/>
          <a:ext cx="3853391" cy="73025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443441</xdr:colOff>
      <xdr:row>21</xdr:row>
      <xdr:rowOff>111125</xdr:rowOff>
    </xdr:from>
    <xdr:to>
      <xdr:col>1</xdr:col>
      <xdr:colOff>1961091</xdr:colOff>
      <xdr:row>25</xdr:row>
      <xdr:rowOff>22225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23394D0B-55EC-44D0-8993-F72549E397B6}"/>
            </a:ext>
          </a:extLst>
        </xdr:cNvPr>
        <xdr:cNvSpPr/>
      </xdr:nvSpPr>
      <xdr:spPr>
        <a:xfrm>
          <a:off x="443441" y="4958292"/>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2347382</xdr:colOff>
      <xdr:row>16</xdr:row>
      <xdr:rowOff>66674</xdr:rowOff>
    </xdr:from>
    <xdr:to>
      <xdr:col>3</xdr:col>
      <xdr:colOff>1047749</xdr:colOff>
      <xdr:row>19</xdr:row>
      <xdr:rowOff>161924</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F3F5947-18D4-4BA3-BA0B-6E96D0E08BF7}"/>
            </a:ext>
          </a:extLst>
        </xdr:cNvPr>
        <xdr:cNvSpPr/>
      </xdr:nvSpPr>
      <xdr:spPr>
        <a:xfrm>
          <a:off x="4739215" y="3961341"/>
          <a:ext cx="3790951"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2365376</xdr:colOff>
      <xdr:row>21</xdr:row>
      <xdr:rowOff>85726</xdr:rowOff>
    </xdr:from>
    <xdr:to>
      <xdr:col>3</xdr:col>
      <xdr:colOff>1016000</xdr:colOff>
      <xdr:row>24</xdr:row>
      <xdr:rowOff>180976</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398A4176-1802-4C83-9292-2EFE397182EF}"/>
            </a:ext>
          </a:extLst>
        </xdr:cNvPr>
        <xdr:cNvSpPr/>
      </xdr:nvSpPr>
      <xdr:spPr>
        <a:xfrm>
          <a:off x="4757209" y="4932893"/>
          <a:ext cx="3741208"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1</xdr:col>
      <xdr:colOff>2386542</xdr:colOff>
      <xdr:row>26</xdr:row>
      <xdr:rowOff>76200</xdr:rowOff>
    </xdr:from>
    <xdr:to>
      <xdr:col>3</xdr:col>
      <xdr:colOff>1153583</xdr:colOff>
      <xdr:row>29</xdr:row>
      <xdr:rowOff>134408</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1E49A912-AF27-4DD9-8BF8-98CA9E4BDA28}"/>
            </a:ext>
          </a:extLst>
        </xdr:cNvPr>
        <xdr:cNvSpPr/>
      </xdr:nvSpPr>
      <xdr:spPr>
        <a:xfrm>
          <a:off x="4778375" y="5875867"/>
          <a:ext cx="3857625"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3</xdr:col>
      <xdr:colOff>1529291</xdr:colOff>
      <xdr:row>11</xdr:row>
      <xdr:rowOff>5291</xdr:rowOff>
    </xdr:from>
    <xdr:to>
      <xdr:col>4</xdr:col>
      <xdr:colOff>1015999</xdr:colOff>
      <xdr:row>14</xdr:row>
      <xdr:rowOff>52916</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31E37DAC-892B-4D96-9E26-457505A61DD9}"/>
            </a:ext>
          </a:extLst>
        </xdr:cNvPr>
        <xdr:cNvSpPr/>
      </xdr:nvSpPr>
      <xdr:spPr>
        <a:xfrm>
          <a:off x="9011708" y="2947458"/>
          <a:ext cx="3772958" cy="619125"/>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a:t>
          </a:r>
          <a:r>
            <a:rPr lang="en-US" sz="1400" b="1" baseline="0">
              <a:solidFill>
                <a:sysClr val="windowText" lastClr="000000"/>
              </a:solidFill>
            </a:rPr>
            <a:t> 1. AMBIENTES ADECUADOS Y SEGUROS</a:t>
          </a:r>
          <a:endParaRPr lang="en-US" sz="1400" b="1">
            <a:solidFill>
              <a:sysClr val="windowText" lastClr="000000"/>
            </a:solidFill>
          </a:endParaRPr>
        </a:p>
      </xdr:txBody>
    </xdr:sp>
    <xdr:clientData/>
  </xdr:twoCellAnchor>
  <xdr:twoCellAnchor>
    <xdr:from>
      <xdr:col>3</xdr:col>
      <xdr:colOff>1566334</xdr:colOff>
      <xdr:row>21</xdr:row>
      <xdr:rowOff>71967</xdr:rowOff>
    </xdr:from>
    <xdr:to>
      <xdr:col>4</xdr:col>
      <xdr:colOff>998008</xdr:colOff>
      <xdr:row>24</xdr:row>
      <xdr:rowOff>173567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6D40C74-1292-4C93-AB79-FF14B95011D6}"/>
            </a:ext>
          </a:extLst>
        </xdr:cNvPr>
        <xdr:cNvSpPr/>
      </xdr:nvSpPr>
      <xdr:spPr>
        <a:xfrm>
          <a:off x="9048751" y="4919134"/>
          <a:ext cx="3717924"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 MODELO DE ATENCIÓN</a:t>
          </a:r>
        </a:p>
      </xdr:txBody>
    </xdr:sp>
    <xdr:clientData/>
  </xdr:twoCellAnchor>
  <xdr:twoCellAnchor>
    <xdr:from>
      <xdr:col>3</xdr:col>
      <xdr:colOff>1608665</xdr:colOff>
      <xdr:row>16</xdr:row>
      <xdr:rowOff>52390</xdr:rowOff>
    </xdr:from>
    <xdr:to>
      <xdr:col>4</xdr:col>
      <xdr:colOff>952498</xdr:colOff>
      <xdr:row>19</xdr:row>
      <xdr:rowOff>153990</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80476DD5-34CF-4D90-A5CA-DD09B1769659}"/>
            </a:ext>
          </a:extLst>
        </xdr:cNvPr>
        <xdr:cNvSpPr/>
      </xdr:nvSpPr>
      <xdr:spPr>
        <a:xfrm>
          <a:off x="9091082" y="3947057"/>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2. TALENTO</a:t>
          </a:r>
          <a:r>
            <a:rPr lang="en-US" sz="1600" b="1" baseline="0">
              <a:solidFill>
                <a:sysClr val="windowText" lastClr="000000"/>
              </a:solidFill>
            </a:rPr>
            <a:t> HUMANO</a:t>
          </a:r>
          <a:endParaRPr lang="en-US" sz="1600" b="1">
            <a:solidFill>
              <a:sysClr val="windowText" lastClr="000000"/>
            </a:solidFill>
          </a:endParaRPr>
        </a:p>
      </xdr:txBody>
    </xdr:sp>
    <xdr:clientData/>
  </xdr:twoCellAnchor>
  <xdr:twoCellAnchor>
    <xdr:from>
      <xdr:col>1</xdr:col>
      <xdr:colOff>304800</xdr:colOff>
      <xdr:row>32</xdr:row>
      <xdr:rowOff>91017</xdr:rowOff>
    </xdr:from>
    <xdr:to>
      <xdr:col>2</xdr:col>
      <xdr:colOff>1416050</xdr:colOff>
      <xdr:row>36</xdr:row>
      <xdr:rowOff>2117</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FA07A878-920E-4F20-B0A6-0DB1E163711E}"/>
            </a:ext>
          </a:extLst>
        </xdr:cNvPr>
        <xdr:cNvSpPr/>
      </xdr:nvSpPr>
      <xdr:spPr>
        <a:xfrm>
          <a:off x="2696633" y="7033684"/>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228600</xdr:colOff>
      <xdr:row>32</xdr:row>
      <xdr:rowOff>63500</xdr:rowOff>
    </xdr:from>
    <xdr:to>
      <xdr:col>3</xdr:col>
      <xdr:colOff>4057650</xdr:colOff>
      <xdr:row>35</xdr:row>
      <xdr:rowOff>165100</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593E669-0BC7-490F-B7DA-0AE9B5EACC61}"/>
            </a:ext>
          </a:extLst>
        </xdr:cNvPr>
        <xdr:cNvSpPr/>
      </xdr:nvSpPr>
      <xdr:spPr>
        <a:xfrm>
          <a:off x="7711017" y="7006167"/>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19" name="Imagen 18">
          <a:extLst>
            <a:ext uri="{FF2B5EF4-FFF2-40B4-BE49-F238E27FC236}">
              <a16:creationId xmlns:a16="http://schemas.microsoft.com/office/drawing/2014/main" id="{360FCC6D-E252-437F-9ED9-D4708C2D1343}"/>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458259</xdr:colOff>
      <xdr:row>26</xdr:row>
      <xdr:rowOff>125941</xdr:rowOff>
    </xdr:from>
    <xdr:to>
      <xdr:col>1</xdr:col>
      <xdr:colOff>1975909</xdr:colOff>
      <xdr:row>30</xdr:row>
      <xdr:rowOff>37041</xdr:rowOff>
    </xdr:to>
    <xdr:sp macro="" textlink="">
      <xdr:nvSpPr>
        <xdr:cNvPr id="22" name="Rectángulo: esquinas redondeadas 21">
          <a:hlinkClick xmlns:r="http://schemas.openxmlformats.org/officeDocument/2006/relationships" r:id="rId15"/>
          <a:extLst>
            <a:ext uri="{FF2B5EF4-FFF2-40B4-BE49-F238E27FC236}">
              <a16:creationId xmlns:a16="http://schemas.microsoft.com/office/drawing/2014/main" id="{2D9C2DD5-E131-4E87-BA94-6F9C43A12931}"/>
            </a:ext>
          </a:extLst>
        </xdr:cNvPr>
        <xdr:cNvSpPr/>
      </xdr:nvSpPr>
      <xdr:spPr>
        <a:xfrm>
          <a:off x="458259" y="592560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1</xdr:col>
      <xdr:colOff>2317749</xdr:colOff>
      <xdr:row>11</xdr:row>
      <xdr:rowOff>42335</xdr:rowOff>
    </xdr:from>
    <xdr:to>
      <xdr:col>3</xdr:col>
      <xdr:colOff>1111249</xdr:colOff>
      <xdr:row>14</xdr:row>
      <xdr:rowOff>143935</xdr:rowOff>
    </xdr:to>
    <xdr:sp macro="" textlink="">
      <xdr:nvSpPr>
        <xdr:cNvPr id="10" name="Rectángulo: esquinas redondeadas 9">
          <a:hlinkClick xmlns:r="http://schemas.openxmlformats.org/officeDocument/2006/relationships" r:id="rId16"/>
          <a:extLst>
            <a:ext uri="{FF2B5EF4-FFF2-40B4-BE49-F238E27FC236}">
              <a16:creationId xmlns:a16="http://schemas.microsoft.com/office/drawing/2014/main" id="{BEE0D5F9-E7B0-4D9B-B24F-80D96860FA89}"/>
            </a:ext>
          </a:extLst>
        </xdr:cNvPr>
        <xdr:cNvSpPr/>
      </xdr:nvSpPr>
      <xdr:spPr>
        <a:xfrm>
          <a:off x="4709582" y="2984502"/>
          <a:ext cx="3884084"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a:t>
          </a:r>
          <a:r>
            <a:rPr lang="en-US" sz="1800" b="1" baseline="0">
              <a:solidFill>
                <a:sysClr val="windowText" lastClr="000000"/>
              </a:solidFill>
            </a:rPr>
            <a:t> DE ETICA</a:t>
          </a:r>
          <a:endParaRPr lang="en-US" sz="1800" b="1">
            <a:solidFill>
              <a:sysClr val="windowText" lastClr="000000"/>
            </a:solidFill>
          </a:endParaRPr>
        </a:p>
      </xdr:txBody>
    </xdr:sp>
    <xdr:clientData/>
  </xdr:twoCellAnchor>
  <xdr:twoCellAnchor>
    <xdr:from>
      <xdr:col>3</xdr:col>
      <xdr:colOff>1661583</xdr:colOff>
      <xdr:row>26</xdr:row>
      <xdr:rowOff>21166</xdr:rowOff>
    </xdr:from>
    <xdr:to>
      <xdr:col>4</xdr:col>
      <xdr:colOff>1005416</xdr:colOff>
      <xdr:row>29</xdr:row>
      <xdr:rowOff>122766</xdr:rowOff>
    </xdr:to>
    <xdr:sp macro="" textlink="">
      <xdr:nvSpPr>
        <xdr:cNvPr id="12" name="Rectángulo: esquinas redondeadas 11">
          <a:hlinkClick xmlns:r="http://schemas.openxmlformats.org/officeDocument/2006/relationships" r:id="rId17"/>
          <a:extLst>
            <a:ext uri="{FF2B5EF4-FFF2-40B4-BE49-F238E27FC236}">
              <a16:creationId xmlns:a16="http://schemas.microsoft.com/office/drawing/2014/main" id="{E76E9277-248D-40C3-960A-36748F6AB8C3}"/>
            </a:ext>
          </a:extLst>
        </xdr:cNvPr>
        <xdr:cNvSpPr/>
      </xdr:nvSpPr>
      <xdr:spPr>
        <a:xfrm>
          <a:off x="9144000" y="5820833"/>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4. REGISTRO</a:t>
          </a:r>
          <a:r>
            <a:rPr lang="en-US" sz="1600" b="1" baseline="0">
              <a:solidFill>
                <a:sysClr val="windowText" lastClr="000000"/>
              </a:solidFill>
            </a:rPr>
            <a:t> TALENTO HUMANO</a:t>
          </a:r>
          <a:endParaRPr lang="en-US" sz="16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5D0DA5E-F1B5-4E45-AA79-64049690C229}"/>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carlo/Downloads/Instrumento%20IV%20Apoyo%20Psicologico%20Especializado.xlsx" TargetMode="External"/><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2" Type="http://schemas.microsoft.com/office/2019/04/relationships/externalLinkLongPath" Target="/personal/carlos_cuervo_icbf_gov_co/Documents/2026/Instrumentos%20IV/INSTRUMENTOS%202026/Para%20configurar/Para%20configurar/Para%20configurar/IN.IVC/Para%20publicar/Instrumento%20IV%20Apoyo%20Post%20Institucional%20SRPA.xlsx?0F02F863" TargetMode="External"/><Relationship Id="rId1" Type="http://schemas.openxmlformats.org/officeDocument/2006/relationships/externalLinkPath" Target="file:///\\0F02F863\Instrumento%20IV%20Apoyo%20Post%20Institucional%20SRPA.xlsx" TargetMode="External"/><Relationship Id="rId4" Type="http://schemas.openxmlformats.org/officeDocument/2006/relationships/externalLinkPath" Target="../../../../carlos_cuervo_icbf_gov_co/Documents/2026/Instrumentos%20IV/INSTRUMENTOS%202026/Para%20configurar/Para%20configurar/Para%20configurar/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2">
          <cell r="A22" t="str">
            <v>Número de auto de la visita</v>
          </cell>
          <cell r="E22" t="str">
            <v>Número de la bitácora</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ow r="3">
          <cell r="D3" t="str">
            <v>NO APLICA</v>
          </cell>
        </row>
      </sheetData>
      <sheetData sheetId="13">
        <row r="3">
          <cell r="D3" t="str">
            <v>NO APLICA</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F0CE67-D545-4DF3-9DE8-32820BE65FE3}" name="SERVICIOS" displayName="SERVICIOS" ref="B89:B91" totalsRowShown="0" headerRowDxfId="434" dataDxfId="433">
  <autoFilter ref="B89:B91" xr:uid="{00000000-0009-0000-0100-000001000000}"/>
  <tableColumns count="1">
    <tableColumn id="1" xr3:uid="{C3980BE8-D8B2-457B-981F-07711612FA39}" name="SERVICIOS" dataDxfId="43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46B6AD3-27E8-4FE4-A3B4-1D9A483383EE}" name="POB_RESTABLECIMIENTO_DE_DERECHOS" displayName="POB_RESTABLECIMIENTO_DE_DERECHOS" ref="F10:F13" totalsRowShown="0" headerRowDxfId="407" dataDxfId="406">
  <autoFilter ref="F10:F13" xr:uid="{00000000-0009-0000-0100-00000A000000}"/>
  <tableColumns count="1">
    <tableColumn id="1" xr3:uid="{9BDAC2DD-A30D-4316-9EED-5637950C6A9D}" name="POB_RESTABLECIMIENTO_DE_DERECHOS" dataDxfId="405"/>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70073DC7-5D18-459D-BA2F-CABE440FAC14}" name="QUINDÍO" displayName="QUINDÍO" ref="AB204:AB216" totalsRowShown="0" headerRowDxfId="152">
  <autoFilter ref="AB204:AB216" xr:uid="{00000000-0009-0000-0100-000064000000}"/>
  <tableColumns count="1">
    <tableColumn id="1" xr3:uid="{81282A2A-A6E1-444E-9300-9D3636DF8E57}"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8EC14238-1DBD-4502-87A9-FDA212A6876D}" name="RISARALDA" displayName="RISARALDA" ref="AC204:AC218" totalsRowShown="0" headerRowDxfId="151">
  <autoFilter ref="AC204:AC218" xr:uid="{00000000-0009-0000-0100-000065000000}"/>
  <tableColumns count="1">
    <tableColumn id="1" xr3:uid="{B3BEFB55-1371-4198-B923-77E095B5113D}"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F173C1BC-E562-4611-8F51-0E0A6C29EAAC}" name="SAN_ANDRÉS_Y_PROVIDENCIA" displayName="SAN_ANDRÉS_Y_PROVIDENCIA" ref="AD204:AD206" totalsRowShown="0" headerRowDxfId="150">
  <autoFilter ref="AD204:AD206" xr:uid="{00000000-0009-0000-0100-000066000000}"/>
  <tableColumns count="1">
    <tableColumn id="1" xr3:uid="{6F10D659-46BB-444B-BE85-5EF33DEF81F5}"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5535655D-B37A-4F9C-9211-3353B5E6F3D2}" name="SANTANDER" displayName="SANTANDER" ref="AE204:AE291" totalsRowShown="0" headerRowDxfId="149">
  <autoFilter ref="AE204:AE291" xr:uid="{00000000-0009-0000-0100-000067000000}"/>
  <tableColumns count="1">
    <tableColumn id="1" xr3:uid="{A289BB77-7111-47DC-8E92-014979222DD8}"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C8F98572-732F-430A-A0EB-EB49237EF3C2}" name="SUCRE" displayName="SUCRE" ref="AF204:AF230" totalsRowShown="0" headerRowDxfId="148">
  <autoFilter ref="AF204:AF230" xr:uid="{00000000-0009-0000-0100-000068000000}"/>
  <tableColumns count="1">
    <tableColumn id="1" xr3:uid="{8F4D90A9-CF42-4337-997E-F928A7ED0E6A}"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8E4857A7-0E84-4EA6-8A2C-3650DB8F841A}" name="TOLIMA" displayName="TOLIMA" ref="AG204:AG251" totalsRowShown="0" headerRowDxfId="147">
  <autoFilter ref="AG204:AG251" xr:uid="{00000000-0009-0000-0100-000069000000}"/>
  <tableColumns count="1">
    <tableColumn id="1" xr3:uid="{B486E595-FB7B-4970-A966-E393C3C39821}"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DD4168BE-838C-475B-9CCB-B7E17361984D}" name="VALLE_DEL_CAUCA" displayName="VALLE_DEL_CAUCA" ref="AH204:AH246" totalsRowShown="0" headerRowDxfId="146">
  <autoFilter ref="AH204:AH246" xr:uid="{00000000-0009-0000-0100-00006A000000}"/>
  <tableColumns count="1">
    <tableColumn id="1" xr3:uid="{EB64B3AB-D0BE-4A31-A147-588D4402E5C6}"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CE58A3D2-D4E2-4177-A73F-7196CFC1F539}" name="VAUPÉS" displayName="VAUPÉS" ref="AI204:AI210" totalsRowShown="0" headerRowDxfId="145">
  <autoFilter ref="AI204:AI210" xr:uid="{00000000-0009-0000-0100-00006B000000}"/>
  <tableColumns count="1">
    <tableColumn id="1" xr3:uid="{ACF4C9DD-7198-4301-AEE2-38526E6C3E21}"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D6830793-8D04-4665-B573-F8E3F917CBE3}" name="VICHADA" displayName="VICHADA" ref="AJ204:AJ208" totalsRowShown="0" headerRowDxfId="144">
  <autoFilter ref="AJ204:AJ208" xr:uid="{00000000-0009-0000-0100-00006C000000}"/>
  <tableColumns count="1">
    <tableColumn id="1" xr3:uid="{9DF973C4-E6CB-40B2-9CDA-71B6DA88A77F}"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BC7D6A15-EFF4-41A5-A7EE-C1437B96201C}" name="MOD_RESTABLECIMIENTO_DE_DERECHOS113" displayName="MOD_RESTABLECIMIENTO_DE_DERECHOS113" ref="H19:H23" totalsRowShown="0" headerRowDxfId="143" dataDxfId="142">
  <autoFilter ref="H19:H23" xr:uid="{00000000-0009-0000-0100-000070000000}"/>
  <tableColumns count="1">
    <tableColumn id="1" xr3:uid="{92AF9C86-0B40-4A7C-A433-1ED53B1F864A}" name="MOD_RESTABLECIMIENTO_DE_DERECHOS" dataDxfId="14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AC95BC9-9BD8-492C-B362-6DF5771E9D9C}" name="POB_SISTEMA_DE_RESPONSABILIDAD_PENAL_ADOLESCENTES" displayName="POB_SISTEMA_DE_RESPONSABILIDAD_PENAL_ADOLESCENTES" ref="F34:F35" totalsRowShown="0" headerRowDxfId="404" dataDxfId="403">
  <autoFilter ref="F34:F35" xr:uid="{00000000-0009-0000-0100-00000B000000}"/>
  <tableColumns count="1">
    <tableColumn id="1" xr3:uid="{342D0A46-F6DA-4170-A6EB-978235CEF0B3}" name="POB_SISTEMA_DE_RESPONSABILIDAD_PENAL_ADOLESCENTES" dataDxfId="402"/>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89DD1A9E-4A74-4583-8CB7-2433861E7569}" name="SERV_ESTRATEGIA_UNIDADES_MOVILES114" displayName="SERV_ESTRATEGIA_UNIDADES_MOVILES114" ref="J64:J66" totalsRowShown="0" headerRowDxfId="140" dataDxfId="139">
  <autoFilter ref="J64:J66" xr:uid="{00000000-0009-0000-0100-000071000000}"/>
  <tableColumns count="1">
    <tableColumn id="1" xr3:uid="{1E1604E6-09B5-488A-BAB8-B3BC386C0F61}" name="SERV_UBICACION INICIAL" dataDxfId="138"/>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433A36F1-FA8F-492D-BBD5-4AAA9FE3B986}" name="SERV_ESTRATEGIA_UNIDADES_MOVILES114115" displayName="SERV_ESTRATEGIA_UNIDADES_MOVILES114115" ref="J68:J72" totalsRowShown="0" headerRowDxfId="137" dataDxfId="136">
  <autoFilter ref="J68:J72" xr:uid="{00000000-0009-0000-0100-000072000000}"/>
  <tableColumns count="1">
    <tableColumn id="1" xr3:uid="{F89885EF-273A-4E1D-8E59-7ED26E71D541}" name="SERV_APOYO Y FORTALECIMIENTO A LA FAMILIA Y/O RED VINCULAR" dataDxfId="135"/>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B92DF38E-4159-4594-B614-D5EE462F10F8}" name="SERV_ESTRATEGIA_UNIDADES_MOVILES116" displayName="SERV_ESTRATEGIA_UNIDADES_MOVILES116" ref="J74:J75" totalsRowShown="0" headerRowDxfId="134" dataDxfId="133">
  <autoFilter ref="J74:J75" xr:uid="{00000000-0009-0000-0100-000073000000}"/>
  <tableColumns count="1">
    <tableColumn id="1" xr3:uid="{2A6385D5-F4A2-4E74-A51A-E3BA6304C222}" name="SERV_ACOGIMIENTO FAMILIAR" dataDxfId="132"/>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D0A91398-1E4F-48FF-BF87-97D2A0BE2BB1}" name="SERV_ESTRATEGIA_UNIDADES_MOVILES114115118" displayName="SERV_ESTRATEGIA_UNIDADES_MOVILES114115118" ref="J77:J81" totalsRowShown="0" headerRowDxfId="131" dataDxfId="130">
  <autoFilter ref="J77:J81" xr:uid="{00000000-0009-0000-0100-000075000000}"/>
  <tableColumns count="1">
    <tableColumn id="1" xr3:uid="{CF81EDE2-0E15-41A4-AF9A-2404F1D8B869}" name="SERV_ACOGIMIENTO RESIDENCIAL" dataDxfId="129"/>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24E483E-DF3D-4B10-87BD-FB962A06BA57}" name="Tabla_Dormitorios5" displayName="Tabla_Dormitorios5" ref="A3:H28" totalsRowShown="0" headerRowDxfId="128" dataDxfId="126" headerRowBorderDxfId="127" tableBorderDxfId="125" totalsRowBorderDxfId="124">
  <autoFilter ref="A3:H28" xr:uid="{00000000-000C-0000-FFFF-FFFF71000000}"/>
  <tableColumns count="8">
    <tableColumn id="1" xr3:uid="{C1C13A79-D9EA-4E2E-BF23-6B2FB1274B6B}" name="Ubicación" dataDxfId="123"/>
    <tableColumn id="8" xr3:uid="{CD5A5BED-D1AC-4AAF-B00C-8AC9BA9C33A5}" name="Denominación del Dormitorio o Alojamiento" dataDxfId="122"/>
    <tableColumn id="2" xr3:uid="{22F0B82F-1C6A-4636-A49F-C0248E114D21}" name="Área (m²)" dataDxfId="121"/>
    <tableColumn id="3" xr3:uid="{6AEB1301-D74F-47B0-981A-1E074A630D36}" name="Índice  (m²/persona)" dataDxfId="120"/>
    <tableColumn id="4" xr3:uid="{B0783234-0ECD-4C08-B0D3-0AC0EF89E285}" name="Capacidad máxima _x000a_(Área / Índice)_x000a_" dataDxfId="119">
      <calculatedColumnFormula>IFERROR(ROUNDDOWN((Tabla_Dormitorios5[[#This Row],[Área (m²)]]/Tabla_Dormitorios5[[#This Row],[Índice  (m²/persona)]]),0)," ")</calculatedColumnFormula>
    </tableColumn>
    <tableColumn id="5" xr3:uid="{300A50C6-5DC6-4A66-B07F-1E8CF755F13F}" name="No. Personas ubicadas" dataDxfId="118"/>
    <tableColumn id="10" xr3:uid="{13F014DA-057F-4CA1-9568-9934949D2401}" name="Cumple - No cumple - No aplica" dataDxfId="117">
      <calculatedColumnFormula>IF(OR(ISBLANK(Tabla_Dormitorios5[[#This Row],[Capacidad máxima 
(Área / Índice)
]]),ISBLANK(Tabla_Dormitorios5[[#This Row],[No. Personas ubicadas]])),"No aplica",IF(Tabla_Dormitorios5[[#This Row],[No. Personas ubicadas]]&lt;=Tabla_Dormitorios5[[#This Row],[Capacidad máxima 
(Área / Índice)
]],"Cumple","No cumple"))</calculatedColumnFormula>
    </tableColumn>
    <tableColumn id="6" xr3:uid="{D3275122-F42B-4ABB-88D1-21DDA040EE68}" name="observaciones" dataDxfId="116"/>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EFCB43-69B1-4138-BE67-C3E2BBBE5185}" name="Tabla_Aulas6" displayName="Tabla_Aulas6" ref="B32:H52" totalsRowShown="0" headerRowDxfId="115" dataDxfId="113" headerRowBorderDxfId="114" tableBorderDxfId="112" totalsRowBorderDxfId="111">
  <autoFilter ref="B32:H52" xr:uid="{00000000-0009-0000-0100-00006E000000}"/>
  <tableColumns count="7">
    <tableColumn id="1" xr3:uid="{8F7F8D94-EC24-4540-95D2-E8857C0A42A6}" name="Ubicación" dataDxfId="110"/>
    <tableColumn id="2" xr3:uid="{49949FD4-CBCC-4A10-BA34-B144808085F4}" name="Aula" dataDxfId="109"/>
    <tableColumn id="3" xr3:uid="{5C217AC8-881D-4C0E-8A9B-78491B09D2F3}" name="Área (m²)" dataDxfId="108"/>
    <tableColumn id="4" xr3:uid="{78BD77CF-68F9-4B9C-AA7C-318D1357CA92}" name="Índice_x000a_(m²/persona)" dataDxfId="107"/>
    <tableColumn id="5" xr3:uid="{254D9064-FC52-4942-AA25-45FD31CE6225}" name="Capacidad máxima _x000a_(Área / Índice)" dataDxfId="106">
      <calculatedColumnFormula>IFERROR(ROUNDDOWN((Tabla_Aulas6[[#This Row],[Área (m²)]]/Tabla_Aulas6[[#This Row],[Índice
(m²/persona)]]),0)," ")</calculatedColumnFormula>
    </tableColumn>
    <tableColumn id="6" xr3:uid="{1F3D7675-887C-41BA-A156-4432FB2B2C44}" name="Cumple - No cumple - No aplica" dataDxfId="105"/>
    <tableColumn id="7" xr3:uid="{F58DEF75-00AE-410C-A0F7-020521336770}" name="observaciones" dataDxfId="104"/>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DC6E1D-6EA7-4B98-AD85-13AA3E099892}" name="Tabla_Talleres7" displayName="Tabla_Talleres7" ref="B57:H72" totalsRowShown="0" headerRowDxfId="103" dataDxfId="101" headerRowBorderDxfId="102" tableBorderDxfId="100" totalsRowBorderDxfId="99">
  <autoFilter ref="B57:H72" xr:uid="{00000000-0009-0000-0100-00006F000000}"/>
  <tableColumns count="7">
    <tableColumn id="1" xr3:uid="{1266701B-9D49-4714-9626-67671E47B24F}" name="Ubicación" dataDxfId="98"/>
    <tableColumn id="2" xr3:uid="{B4D76663-3245-42E5-9A8F-BFF9AEFF3B2E}" name="Taller" dataDxfId="97"/>
    <tableColumn id="3" xr3:uid="{E8C8FCA2-7419-43C2-AE0F-0B5CE3A684AD}" name="Área (m²)" dataDxfId="96"/>
    <tableColumn id="4" xr3:uid="{80548D7F-9A33-46C1-A9B8-D8F7CFED6192}" name="Índice_x000a_(m²/persona)" dataDxfId="95"/>
    <tableColumn id="5" xr3:uid="{E0CFA657-F060-4286-9631-1D4AFD8E04A1}" name="Capacidad máxima _x000a_(Área / Índice)" dataDxfId="94">
      <calculatedColumnFormula>IFERROR(ROUNDDOWN((Tabla_Talleres7[[#This Row],[Área (m²)]]/Tabla_Talleres7[[#This Row],[Índice
(m²/persona)]]),0)," ")</calculatedColumnFormula>
    </tableColumn>
    <tableColumn id="6" xr3:uid="{0FEB4C62-B40B-4679-8389-53B6569E4521}" name="Cumple - No cumple - No aplica" dataDxfId="93"/>
    <tableColumn id="7" xr3:uid="{F889B452-E24B-485E-8336-98E7002D3B03}" name="observaciones" dataDxfId="9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4B88A6D-9D2C-4C6B-A809-BA3CEBEA24E0}" name="POB_ADOPCIONES" displayName="POB_ADOPCIONES" ref="F84:F85" totalsRowShown="0" headerRowDxfId="401" dataDxfId="400">
  <autoFilter ref="F84:F85" xr:uid="{00000000-0009-0000-0100-00000C000000}"/>
  <tableColumns count="1">
    <tableColumn id="1" xr3:uid="{13322B5B-C8BE-4CB0-9D56-105947B889F6}" name="POB_ADOPCIONES" dataDxfId="39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871B42E-2E5C-44F5-981E-B43FFBFB7D68}" name="MOD_PRIMERA_INFANCIA" displayName="MOD_PRIMERA_INFANCIA" ref="H102:H106" totalsRowShown="0" headerRowDxfId="398" dataDxfId="397">
  <autoFilter ref="H102:H106" xr:uid="{00000000-0009-0000-0100-00000D000000}"/>
  <tableColumns count="1">
    <tableColumn id="1" xr3:uid="{BF77D696-2133-4292-8B89-C0B4D81FACC0}" name="MOD_PRIMERA_INFANCIA" dataDxfId="396"/>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CE889FB-2FE5-4719-A75F-D9458727F06B}" name="SERV_INSTITUCIONAL" displayName="SERV_INSTITUCIONAL" ref="J95:J101" totalsRowShown="0" headerRowDxfId="395" dataDxfId="394">
  <autoFilter ref="J95:J101" xr:uid="{00000000-0009-0000-0100-00000E000000}"/>
  <tableColumns count="1">
    <tableColumn id="1" xr3:uid="{D9233991-6411-4E2B-ACB3-6F16BB027D6E}" name="SERV_INSTITUCIONAL" dataDxfId="393"/>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B6F4C88-FEA7-4207-8F19-534AFF9491AE}" name="SERV_COMUNITARIA" displayName="SERV_COMUNITARIA" ref="J103:J106" totalsRowShown="0" headerRowDxfId="392" dataDxfId="391">
  <autoFilter ref="J103:J106" xr:uid="{00000000-0009-0000-0100-00000F000000}"/>
  <tableColumns count="1">
    <tableColumn id="1" xr3:uid="{5AA2EA62-072A-4F45-B3EE-5B4C0FDEDD28}" name="SERV_COMUNITARIA" dataDxfId="390"/>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9F56C2B-42B6-4016-BD6F-E4C0B7E15C0A}" name="SERV_FAMILIAR" displayName="SERV_FAMILIAR" ref="J108:J111" totalsRowShown="0" headerRowDxfId="389" dataDxfId="388">
  <autoFilter ref="J108:J111" xr:uid="{00000000-0009-0000-0100-000010000000}"/>
  <tableColumns count="1">
    <tableColumn id="1" xr3:uid="{BE4F3C6E-74FA-473B-AA4F-52F18B8EC33B}" name="SERV_FAMILIAR" dataDxfId="38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924F07C-ECD0-4752-8D91-27EA1999B9C7}" name="SERV_PROPIA_E_INTERCULTURAL" displayName="SERV_PROPIA_E_INTERCULTURAL" ref="J113:J114" totalsRowShown="0" headerRowDxfId="386" dataDxfId="385">
  <autoFilter ref="J113:J114" xr:uid="{00000000-0009-0000-0100-000011000000}"/>
  <tableColumns count="1">
    <tableColumn id="1" xr3:uid="{FF5603C2-2F34-4CF3-A319-C24C472146EE}" name="SERV_PROPIA_E_INTERCULTURAL" dataDxfId="384"/>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41F60C2-C736-44E9-8691-7F69916C81D1}" name="MOD_INFANCIA" displayName="MOD_INFANCIA" ref="H116:H117" totalsRowShown="0" headerRowDxfId="383" dataDxfId="382">
  <autoFilter ref="H116:H117" xr:uid="{00000000-0009-0000-0100-000012000000}"/>
  <tableColumns count="1">
    <tableColumn id="1" xr3:uid="{BC9E515A-CE3C-4F8F-BD08-CE61F1AA41E7}" name="MOD_INFANCIA" dataDxfId="381"/>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55227F4-BB2D-4913-BE30-80BD6C9F637E}" name="SERV_ATRAPASUEÑOS" displayName="SERV_ATRAPASUEÑOS" ref="J117:J121" totalsRowShown="0" headerRowDxfId="380" dataDxfId="379">
  <autoFilter ref="J117:J121" xr:uid="{00000000-0009-0000-0100-000013000000}"/>
  <tableColumns count="1">
    <tableColumn id="1" xr3:uid="{3AB12D95-4331-40CF-BB5F-34558B3A1ABF}" name="SERV_ATRAPASUEÑOS" dataDxfId="37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2CCE76-A362-4019-B877-4F7D491AD53A}" name="DIR_PROMOCION_Y_PREVENCION" displayName="DIR_PROMOCION_Y_PREVENCION" ref="D117:D123" totalsRowShown="0" headerRowDxfId="431" dataDxfId="430">
  <autoFilter ref="D117:D123" xr:uid="{00000000-0009-0000-0100-000002000000}"/>
  <tableColumns count="1">
    <tableColumn id="1" xr3:uid="{C923F172-3BB9-4A13-AA61-848E85A4B6C5}" name="DIR_PROMOCIÓN_Y_PREVENCION" dataDxfId="429"/>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7360883-34DC-430F-A76E-B488005C443C}" name="MOD_NUTRICION" displayName="MOD_NUTRICION" ref="H130:H133" totalsRowShown="0" headerRowDxfId="377" dataDxfId="376">
  <autoFilter ref="H130:H133" xr:uid="{00000000-0009-0000-0100-000014000000}"/>
  <tableColumns count="1">
    <tableColumn id="1" xr3:uid="{3C2849EE-5E2E-448B-A4F7-EE3248D74FF1}" name="MOD_NUTRICION" dataDxfId="375"/>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DF0A4A6-C241-4A9E-B9F9-BA259262CEC2}" name="SERV_NUTRICION" displayName="SERV_NUTRICION" ref="J128:J129" totalsRowShown="0" headerRowDxfId="374" dataDxfId="373">
  <autoFilter ref="J128:J129" xr:uid="{00000000-0009-0000-0100-000015000000}"/>
  <tableColumns count="1">
    <tableColumn id="1" xr3:uid="{A55C71AF-7025-496A-85D1-D87D0E60525E}" name="SERV_CENTROS_DE_RECUPERACION_INSTITUCIONAL" dataDxfId="372"/>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0DA971F-A193-4A59-A791-59404EBE4F2F}" name="MOD_FAMILIAS_Y_COMUNIDADES" displayName="MOD_FAMILIAS_Y_COMUNIDADES" ref="H144:H147" totalsRowShown="0" headerRowDxfId="371" dataDxfId="370">
  <autoFilter ref="H144:H147" xr:uid="{00000000-0009-0000-0100-000016000000}"/>
  <tableColumns count="1">
    <tableColumn id="1" xr3:uid="{CE88B3DA-42FD-4DE8-871A-89C89B82F53B}" name="MOD_FAMILIAS_Y_COMUNIDADES" dataDxfId="369"/>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E03361A-0FE4-4435-BE07-364B0E231B57}" name="MOD_RESTABLECIMIENTO_DE_DERECHOS" displayName="MOD_RESTABLECIMIENTO_DE_DERECHOS" ref="H10:H14" totalsRowShown="0" headerRowDxfId="368" dataDxfId="367">
  <autoFilter ref="H10:H14" xr:uid="{00000000-0009-0000-0100-000017000000}"/>
  <tableColumns count="1">
    <tableColumn id="1" xr3:uid="{61D648E2-DECC-47CA-8D0B-9E4E6C689862}" name="MOD_RESTABLECIMIENTO_DE_DERECHOS" dataDxfId="366"/>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CB34BEE-CF6F-45D9-A0EF-7DD9398641D8}" name="SERV_PRIVATIVAS_DE_LA_LIBERTAD" displayName="SERV_PRIVATIVAS_DE_LA_LIBERTAD" ref="J2:J6" totalsRowShown="0" headerRowDxfId="365" dataDxfId="364">
  <autoFilter ref="J2:J6" xr:uid="{00000000-0009-0000-0100-000018000000}"/>
  <tableColumns count="1">
    <tableColumn id="1" xr3:uid="{3A3F26B0-85E1-4338-B01C-F4225A61B7DD}" name="SERV_PRIVATIVAS_DE_LA_LIBERTAD" dataDxfId="363"/>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D2ACE40-DD5C-4471-AB5F-D399E506C1AB}" name="SERV_NO_PRIVATIVAS_DE_LA_LIBERTAD" displayName="SERV_NO_PRIVATIVAS_DE_LA_LIBERTAD" ref="J8:J11" totalsRowShown="0" headerRowDxfId="362" dataDxfId="361">
  <autoFilter ref="J8:J11" xr:uid="{00000000-0009-0000-0100-000019000000}"/>
  <tableColumns count="1">
    <tableColumn id="1" xr3:uid="{DE395078-33A0-4709-BCD2-BC8C5B6F1FB5}" name="SERV_NO_PRIVATIVAS_DE_LA_LIBERTAD" dataDxfId="360"/>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AAC5F4D-D46C-4B86-BA37-7CA0C06902FF}" name="SERV_COMPLEMENTARIAS_Y_DE_RESTABLECIMIENTO_EN_ADMINISTRACION_DE_JUSTICIA" displayName="SERV_COMPLEMENTARIAS_Y_DE_RESTABLECIMIENTO_EN_ADMINISTRACION_DE_JUSTICIA" ref="J13:J18" totalsRowShown="0" headerRowDxfId="359" dataDxfId="358">
  <autoFilter ref="J13:J18" xr:uid="{00000000-0009-0000-0100-00001A000000}"/>
  <tableColumns count="1">
    <tableColumn id="1" xr3:uid="{0139D794-821C-4B17-8493-D4324D34A8A5}" name="SERV_COMPLEMENTARIAS_Y_DE_RESTABLECIMIENTO_EN_ADMINISTRACION_DE_JUSTICIA" dataDxfId="357"/>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5E455D7-7A04-41CF-84D9-DC86E89F7FF0}" name="SERV_PROGRAMA_DE_INCLUSION_SOCIAL" displayName="SERV_PROGRAMA_DE_INCLUSION_SOCIAL" ref="J20:J22" totalsRowShown="0" headerRowDxfId="356" dataDxfId="355">
  <autoFilter ref="J20:J22" xr:uid="{00000000-0009-0000-0100-00001B000000}"/>
  <tableColumns count="1">
    <tableColumn id="1" xr3:uid="{799A2D44-8138-4ACB-9C4A-5D98CE86377A}" name="SERV_PROGRAMA_DE_INCLUSION_SOCIAL" dataDxfId="354"/>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9CE0AEB3-D01C-466A-B6BF-FEC672B9A9C3}" name="MOD_SISTEMA_DE_RESPONSABILIDAD_PENAL_ADOLESCENTES" displayName="MOD_SISTEMA_DE_RESPONSABILIDAD_PENAL_ADOLESCENTES" ref="H32:H37" totalsRowShown="0" headerRowDxfId="353" dataDxfId="352">
  <autoFilter ref="H32:H37" xr:uid="{00000000-0009-0000-0100-00001C000000}"/>
  <tableColumns count="1">
    <tableColumn id="1" xr3:uid="{CD6DE53E-CEFE-48AF-B0D1-69F4636732FA}" name="MOD_SISTEMA_DE_RESPONSABILIDAD_PENAL_ADOLESCENTES" dataDxfId="351"/>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95CFDC5-F0E8-445D-B9EB-678F285B941A}" name="SERV_CENTRO_DE_EMERGENCIA" displayName="SERV_CENTRO_DE_EMERGENCIA" ref="J25:J26" totalsRowShown="0" headerRowDxfId="350" dataDxfId="349">
  <autoFilter ref="J25:J26" xr:uid="{00000000-0009-0000-0100-00001D000000}"/>
  <tableColumns count="1">
    <tableColumn id="1" xr3:uid="{F510DE0E-DF67-4DE6-AE95-0B76864128DB}" name="SERV_CENTRO_DE_EMERGENCIA" dataDxfId="34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787F0AD-54BB-4291-A8BF-C9280B52FF1E}" name="DIR_PROTECCION" displayName="DIR_PROTECCION" ref="D22:D25" totalsRowShown="0" headerRowDxfId="428" dataDxfId="427">
  <autoFilter ref="D22:D25" xr:uid="{00000000-0009-0000-0100-000003000000}"/>
  <tableColumns count="1">
    <tableColumn id="1" xr3:uid="{757CF767-07C0-406C-9122-69CE88BFC627}" name="DIR_PROTECCION" dataDxfId="426"/>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18518CC-52AE-4037-BF2A-D2317EFE1EAE}" name="SERV_SERVICIO_DE_APOYO_Y_FORTALECIMIENTO_A_LA_FAMILIA" displayName="SERV_SERVICIO_DE_APOYO_Y_FORTALECIMIENTO_A_LA_FAMILIA" ref="J28:J36" totalsRowShown="0" headerRowDxfId="347" dataDxfId="346">
  <autoFilter ref="J28:J36" xr:uid="{00000000-0009-0000-0100-00001E000000}"/>
  <tableColumns count="1">
    <tableColumn id="1" xr3:uid="{B70852EB-2465-494B-9ED1-0EC3C9385C37}" name="SERV_SERVICIO_DE_APOYO_Y_FORTALECIMIENTO_A_LA_FAMILIA" dataDxfId="345"/>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72B7225-37A5-4D9F-88B7-DC7402155E81}" name="SERV_ACOGIMIENTO_FAMILIAR" displayName="SERV_ACOGIMIENTO_FAMILIAR" ref="J38:J43" totalsRowShown="0" headerRowDxfId="344" dataDxfId="343">
  <autoFilter ref="J38:J43" xr:uid="{00000000-0009-0000-0100-00001F000000}"/>
  <tableColumns count="1">
    <tableColumn id="1" xr3:uid="{C63FBBD1-1ED1-4553-A17B-A5365AD74137}" name="SERV_ACOGIMIENTO_FAMILIAR" dataDxfId="342"/>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994B899-AE38-4E61-9B4D-B970CCB15483}" name="SERV_ACOGIMIENTO_RESIDENCIAL" displayName="SERV_ACOGIMIENTO_RESIDENCIAL" ref="J45:J58" totalsRowShown="0" headerRowDxfId="341" dataDxfId="340">
  <autoFilter ref="J45:J58" xr:uid="{00000000-0009-0000-0100-000020000000}"/>
  <tableColumns count="1">
    <tableColumn id="1" xr3:uid="{82A98DE0-F54E-483F-8CFD-07C262210B78}" name="SERV_ACOGIMIENTO_RESIDENCIAL" dataDxfId="339"/>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71026B5-4084-42DF-854E-0BC6698E5429}" name="SERV_ESTRATEGIA_UNIDADES_MOVILES" displayName="SERV_ESTRATEGIA_UNIDADES_MOVILES" ref="J60:J61" totalsRowShown="0" headerRowDxfId="338" dataDxfId="337">
  <autoFilter ref="J60:J61" xr:uid="{00000000-0009-0000-0100-000021000000}"/>
  <tableColumns count="1">
    <tableColumn id="1" xr3:uid="{8F9A1002-DF31-4167-8206-3BD162383D26}" name="SERV_ESTRATEGIA_UNIDADES_MOVILES" dataDxfId="336"/>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23F5220-FB43-4AC8-8C0D-CDCA51F72BA8}" name="MOD_ADOLESCENCIA" displayName="MOD_ADOLESCENCIA" ref="H119:H120" totalsRowShown="0" headerRowDxfId="335" dataDxfId="334">
  <autoFilter ref="H119:H120" xr:uid="{00000000-0009-0000-0100-00002B000000}"/>
  <tableColumns count="1">
    <tableColumn id="1" xr3:uid="{8EFA2A01-445C-4D3B-BFB1-D6B174D9F51A}" name="MOD_ADOLESCENCIA" dataDxfId="33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023E157-D84F-472D-B401-EE5364F22CAD}" name="MOD_JUVENTUD" displayName="MOD_JUVENTUD" ref="H122:H123" totalsRowShown="0" headerRowDxfId="332" dataDxfId="331">
  <autoFilter ref="H122:H123" xr:uid="{00000000-0009-0000-0100-00002C000000}"/>
  <tableColumns count="1">
    <tableColumn id="1" xr3:uid="{8A9F2D1B-26C4-477B-866C-BB712E4B72CE}" name="MOD_JUVENTUD" dataDxfId="330"/>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C8334F7-CBBD-452E-AED9-A8DB175DC9E4}" name="SERV_SOMOS_FAMILIA_SOMOS_COMUNIDAD" displayName="SERV_SOMOS_FAMILIA_SOMOS_COMUNIDAD" ref="J142:J143" totalsRowShown="0" headerRowDxfId="329" dataDxfId="328">
  <autoFilter ref="J142:J143" xr:uid="{00000000-0009-0000-0100-00002D000000}"/>
  <tableColumns count="1">
    <tableColumn id="1" xr3:uid="{28CDF1B2-2FAE-49AC-A1C5-10E5C0E9C6DB}" name="SERV_SOMOS_FAMILIA_SOMOS_COMUNIDAD" dataDxfId="327"/>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55642E9A-5E20-464B-8ED9-7361847C54A0}" name="MOD_ADOPCIONES" displayName="MOD_ADOPCIONES" ref="H84:H85" totalsRowShown="0" headerRowDxfId="326" dataDxfId="325">
  <autoFilter ref="H84:H85" xr:uid="{00000000-0009-0000-0100-00002E000000}"/>
  <tableColumns count="1">
    <tableColumn id="1" xr3:uid="{6B94C392-B759-4D81-9C51-AA8FEEB1835D}" name="MOD_ADOPCIONES" dataDxfId="324"/>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99E5536-6588-45F3-87C8-7DE752D64810}" name="SERV_ADOPCIONES" displayName="SERV_ADOPCIONES" ref="J84:J85" totalsRowShown="0" headerRowDxfId="323" dataDxfId="322">
  <autoFilter ref="J84:J85" xr:uid="{00000000-0009-0000-0100-00002F000000}"/>
  <tableColumns count="1">
    <tableColumn id="1" xr3:uid="{53CCA0F7-1509-4624-B8C2-92594886EF01}" name="SERV_ADOPCIONES" dataDxfId="321"/>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4AECC8E-DB8B-48AE-A749-D13704377E0B}" name="SERV_1000_DÍAS_PARA_CAMBIAR_EL_MUNDO" displayName="SERV_1000_DÍAS_PARA_CAMBIAR_EL_MUNDO" ref="J131:J132" totalsRowShown="0" headerRowDxfId="320" dataDxfId="319">
  <autoFilter ref="J131:J132" xr:uid="{00000000-0009-0000-0100-000022000000}"/>
  <tableColumns count="1">
    <tableColumn id="1" xr3:uid="{52D0C03F-93E0-4E46-9D0D-2726C4C3A3F7}" name="SERV_1000_DÍAS_PARA_CAMBIAR_EL_MUNDO" dataDxfId="31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CB73291-D1BE-4750-A5EF-EFB09AB1B1D9}" name="POB_PRIMERA_INFANCIA" displayName="POB_PRIMERA_INFANCIA" ref="F104:F105" totalsRowShown="0" headerRowDxfId="425" dataDxfId="424">
  <autoFilter ref="F104:F105" xr:uid="{00000000-0009-0000-0100-000004000000}"/>
  <tableColumns count="1">
    <tableColumn id="1" xr3:uid="{FDE84BE1-B858-4437-BAB1-347FDBFD25EC}" name="POB_PRIMERA_INFANCIA" dataDxfId="423"/>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4EFE47D1-1591-4A33-B8EC-491FDD94191A}" name="SERV_SERVICIOS_DE_UNIDADES_DE_BUSQUEDA_ACTIVA" displayName="SERV_SERVICIOS_DE_UNIDADES_DE_BUSQUEDA_ACTIVA" ref="J134:J135" totalsRowShown="0" headerRowDxfId="317" dataDxfId="316">
  <autoFilter ref="J134:J135" xr:uid="{00000000-0009-0000-0100-000023000000}"/>
  <tableColumns count="1">
    <tableColumn id="1" xr3:uid="{6675E898-D73A-409F-B887-C39083E2D257}" name="SERV_SERVICIOS_DE_UNIDADES_DE_BUSQUEDA_ACTIVA" dataDxfId="315"/>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CFD957F3-BB7B-40BC-AF56-AE7294DF32DE}" name="SERV_SOMOS_FAMILIA_CONECTADAS" displayName="SERV_SOMOS_FAMILIA_CONECTADAS" ref="J145:J146" totalsRowShown="0" headerRowDxfId="314" dataDxfId="313">
  <autoFilter ref="J145:J146" xr:uid="{00000000-0009-0000-0100-000024000000}"/>
  <tableColumns count="1">
    <tableColumn id="1" xr3:uid="{82B396A6-0323-41B3-8D23-713A4F83FE8D}" name="SERV_SOMOS_FAMILIA_CONECTADAS" dataDxfId="312"/>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2627EE4A-DE9B-4519-8EB6-4FB32BFF7CB0}" name="SERV_ACOMPAÑAMIENTO_INTERCULTURAL_ETNICA_Y_CAMPESINA_TEJIENDO_INTERCULTURALIDAD" displayName="SERV_ACOMPAÑAMIENTO_INTERCULTURAL_ETNICA_Y_CAMPESINA_TEJIENDO_INTERCULTURALIDAD" ref="J148:J149" totalsRowShown="0" headerRowDxfId="311" dataDxfId="310">
  <autoFilter ref="J148:J149" xr:uid="{00000000-0009-0000-0100-000025000000}"/>
  <tableColumns count="1">
    <tableColumn id="1" xr3:uid="{D7C78B2E-563F-4492-9E3E-1AE860D35576}" name="SERV_ACOMPAÑAMIENTO_INTERCULTURAL_ETNICA_Y_CAMPESINA_TEJIENDO_INTERCULTURALIDAD" dataDxfId="309"/>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25EFB285-DB07-4F68-BD64-040768B059B4}" name="AMAZONAS." displayName="AMAZONAS." ref="D171:D172" totalsRowShown="0" headerRowDxfId="308" dataDxfId="307" tableBorderDxfId="306">
  <autoFilter ref="D171:D172" xr:uid="{00000000-0009-0000-0100-000026000000}"/>
  <tableColumns count="1">
    <tableColumn id="1" xr3:uid="{9473DB88-CD2D-47B8-A326-C6CABC085697}" name="AMAZONAS." dataDxfId="305"/>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8BC2EBE9-C4D4-40D5-8564-430AA8E26BFD}" name="ANTIOQUIA." displayName="ANTIOQUIA." ref="E171:E189" totalsRowShown="0" headerRowDxfId="304" dataDxfId="303" tableBorderDxfId="302">
  <autoFilter ref="E171:E189" xr:uid="{00000000-0009-0000-0100-000027000000}"/>
  <tableColumns count="1">
    <tableColumn id="1" xr3:uid="{CB3CB539-9924-4F25-9E9C-864CCCED791E}" name="ANTIOQUIA." dataDxfId="301"/>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02963B5-0B37-429A-AB2E-432F87632E54}" name="ARAUCA." displayName="ARAUCA." ref="F171:F174" totalsRowShown="0" headerRowDxfId="300" dataDxfId="299" tableBorderDxfId="298">
  <autoFilter ref="F171:F174" xr:uid="{00000000-0009-0000-0100-000028000000}"/>
  <tableColumns count="1">
    <tableColumn id="1" xr3:uid="{6BC89694-FFE6-41D4-9620-1040D14E8E15}" name="ARAUCA." dataDxfId="297"/>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288B29C2-6F61-4364-94FF-9B4A91ADE79D}" name="ATLANTICO." displayName="ATLANTICO." ref="G171:G178" totalsRowShown="0" headerRowDxfId="296" dataDxfId="295" tableBorderDxfId="294">
  <autoFilter ref="G171:G178" xr:uid="{00000000-0009-0000-0100-000029000000}"/>
  <tableColumns count="1">
    <tableColumn id="1" xr3:uid="{C66F93D6-5162-4DEF-891E-B9BA7392C337}" name="ATLANTICO." dataDxfId="293"/>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DABB227D-2E05-4F1E-9694-F3B0988040A8}" name="BOGOTA." displayName="BOGOTA." ref="H171:H189" totalsRowShown="0" headerRowDxfId="292" dataDxfId="291" tableBorderDxfId="290">
  <autoFilter ref="H171:H189" xr:uid="{00000000-0009-0000-0100-00002A000000}"/>
  <tableColumns count="1">
    <tableColumn id="1" xr3:uid="{86088870-2102-4764-84A8-FA31C27ABB05}" name="BOGOTA." dataDxfId="289"/>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77D56A68-4E13-4C7B-B78B-A43C4C57EB29}" name="BOLIVAR." displayName="BOLIVAR." ref="I171:I179" totalsRowShown="0" headerRowDxfId="288" dataDxfId="287" tableBorderDxfId="286">
  <autoFilter ref="I171:I179" xr:uid="{00000000-0009-0000-0100-000030000000}"/>
  <tableColumns count="1">
    <tableColumn id="1" xr3:uid="{E4775160-0B3D-41CC-8534-211BCEF880DE}" name="BOLIVAR." dataDxfId="285"/>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BC324AE1-9875-44E0-B9CD-FC66ECDA25FD}" name="BOYACA." displayName="BOYACA." ref="J171:J183" totalsRowShown="0" headerRowDxfId="284" dataDxfId="283" tableBorderDxfId="282">
  <autoFilter ref="J171:J183" xr:uid="{00000000-0009-0000-0100-000031000000}"/>
  <tableColumns count="1">
    <tableColumn id="1" xr3:uid="{D1424DD9-BE51-4D34-9DB8-74F0D71A958F}" name="BOYACA." dataDxfId="28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C18126D-FEAA-4F5B-BA15-165DA1E10EF0}" name="POB_INFANCIA" displayName="POB_INFANCIA" ref="F116:F117" totalsRowShown="0" headerRowDxfId="422" dataDxfId="421">
  <autoFilter ref="F116:F117" xr:uid="{00000000-0009-0000-0100-000005000000}"/>
  <tableColumns count="1">
    <tableColumn id="1" xr3:uid="{2DDFB89E-8F42-44CE-BD27-1FD2DB0CCF7A}" name="POB_INFANCIA" dataDxfId="420"/>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E90D33A0-35A2-4AE6-9F43-9D4CAEF38FE4}" name="CALDAS." displayName="CALDAS." ref="K171:K178" totalsRowShown="0" headerRowDxfId="280" dataDxfId="279" tableBorderDxfId="278">
  <autoFilter ref="K171:K178" xr:uid="{00000000-0009-0000-0100-000032000000}"/>
  <tableColumns count="1">
    <tableColumn id="1" xr3:uid="{DBE921D0-D516-40DB-AFE8-69FD778B1F1B}" name="CALDAS." dataDxfId="277"/>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77DC6C65-5A95-40A8-A849-7B626EDA58D0}" name="CAQUETA." displayName="CAQUETA." ref="L171:L175" totalsRowShown="0" headerRowDxfId="276" dataDxfId="275" tableBorderDxfId="274">
  <autoFilter ref="L171:L175" xr:uid="{00000000-0009-0000-0100-000033000000}"/>
  <tableColumns count="1">
    <tableColumn id="1" xr3:uid="{F079B8DE-BF42-44CD-ABAB-8FECCCC6439D}" name="CAQUETA." dataDxfId="273"/>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014C654-7E9E-4097-9327-F2D88638ECBF}" name="CASANARE." displayName="CASANARE." ref="M171:M174" totalsRowShown="0" headerRowDxfId="272" dataDxfId="271" tableBorderDxfId="270">
  <autoFilter ref="M171:M174" xr:uid="{00000000-0009-0000-0100-000034000000}"/>
  <tableColumns count="1">
    <tableColumn id="1" xr3:uid="{EEA93445-2328-4246-AE54-2BAAA9C8D92E}" name="CASANARE." dataDxfId="269"/>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A3EDB82A-A115-4AB0-8575-9BD3916FDACA}" name="CAUCA." displayName="CAUCA." ref="N171:N178" totalsRowShown="0" headerRowDxfId="268" dataDxfId="267" tableBorderDxfId="266">
  <autoFilter ref="N171:N178" xr:uid="{00000000-0009-0000-0100-000035000000}"/>
  <tableColumns count="1">
    <tableColumn id="1" xr3:uid="{75F3EC73-75AD-40C4-8FB8-44871EB96035}" name="CAUCA." dataDxfId="265"/>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8F3AAC45-E40B-42C9-9BEB-4CAB6631085E}" name="CESAR." displayName="CESAR." ref="O171:O176" totalsRowShown="0" headerRowDxfId="264" dataDxfId="263" tableBorderDxfId="262">
  <autoFilter ref="O171:O176" xr:uid="{00000000-0009-0000-0100-000036000000}"/>
  <tableColumns count="1">
    <tableColumn id="1" xr3:uid="{5476338C-D8D4-4385-BFD8-F6F3C3EB981A}" name="CESAR." dataDxfId="261"/>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500AA17-77E5-4EC6-8E26-8F455E002D43}" name="CHOCO." displayName="CHOCO." ref="P171:P177" totalsRowShown="0" headerRowDxfId="260" dataDxfId="259" tableBorderDxfId="258">
  <autoFilter ref="P171:P177" xr:uid="{00000000-0009-0000-0100-000037000000}"/>
  <tableColumns count="1">
    <tableColumn id="1" xr3:uid="{43FF6FB3-C81C-4425-8FEE-85E2AF38A07A}" name="CHOCO." dataDxfId="257"/>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E9ACAFDD-F8C8-4563-8DD6-BD7247BF8F26}" name="CORDOBA." displayName="CORDOBA." ref="Q171:Q179" totalsRowShown="0" headerRowDxfId="256" dataDxfId="255" tableBorderDxfId="254">
  <autoFilter ref="Q171:Q179" xr:uid="{00000000-0009-0000-0100-000038000000}"/>
  <tableColumns count="1">
    <tableColumn id="1" xr3:uid="{094C5C17-F722-40E1-8A9D-561C2DE0547B}" name="CORDOBA." dataDxfId="253"/>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925A40A-1534-4633-B77F-D9E87A23F2C2}" name="CUNDINAMARCA." displayName="CUNDINAMARCA." ref="R171:R185" totalsRowShown="0" headerRowDxfId="252" dataDxfId="251" tableBorderDxfId="250">
  <autoFilter ref="R171:R185" xr:uid="{00000000-0009-0000-0100-000039000000}"/>
  <tableColumns count="1">
    <tableColumn id="1" xr3:uid="{BEE98984-DC6B-4F66-9A0A-79DD2651B01B}" name="CUNDINAMARCA." dataDxfId="249"/>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34B8BFDE-6BC2-49F1-8ABE-018A58344CA9}" name="GUAINIA." displayName="GUAINIA." ref="S171:S172" totalsRowShown="0" headerRowDxfId="248" dataDxfId="247" tableBorderDxfId="246">
  <autoFilter ref="S171:S172" xr:uid="{00000000-0009-0000-0100-00003A000000}"/>
  <tableColumns count="1">
    <tableColumn id="1" xr3:uid="{8244E148-064E-4047-A030-10B9B0A5BAB7}" name="GUAINIA." dataDxfId="245"/>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6C2C53D9-06DE-4595-9193-F3F0E9600F0C}" name="LA_GUAJIRA." displayName="LA_GUAJIRA." ref="T171:T178" totalsRowShown="0" headerRowDxfId="244" dataDxfId="243" tableBorderDxfId="242">
  <autoFilter ref="T171:T178" xr:uid="{00000000-0009-0000-0100-00003B000000}"/>
  <tableColumns count="1">
    <tableColumn id="1" xr3:uid="{3AAB9E8F-B66B-439F-9B33-F7CBF1574D0F}" name="LA_GUAJIRA." dataDxfId="24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F48FC8D-B389-404C-AAE7-B5E8869A6063}" name="POB_ADOLESCENCIA" displayName="POB_ADOLESCENCIA" ref="F119:F120" totalsRowShown="0" headerRowDxfId="419" dataDxfId="418">
  <autoFilter ref="F119:F120" xr:uid="{00000000-0009-0000-0100-000006000000}"/>
  <tableColumns count="1">
    <tableColumn id="1" xr3:uid="{5E959254-E701-4847-93B5-ECAE34E08767}" name="POB_ADOLESCENCIA" dataDxfId="417"/>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3333D928-9C91-4710-BDEA-B8E1ECE8831E}" name="GUAVIARE." displayName="GUAVIARE." ref="U171:U172" totalsRowShown="0" headerRowDxfId="240" dataDxfId="239" tableBorderDxfId="238">
  <autoFilter ref="U171:U172" xr:uid="{00000000-0009-0000-0100-00003C000000}"/>
  <tableColumns count="1">
    <tableColumn id="1" xr3:uid="{9D067557-D3D1-41F7-A5A4-DE95895425C0}" name="GUAVIARE." dataDxfId="237"/>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8B00EA61-9CAE-4E47-9BAD-45F0598B0347}" name="HUILA." displayName="HUILA." ref="V171:V176" totalsRowShown="0" headerRowDxfId="236" dataDxfId="235" tableBorderDxfId="234">
  <autoFilter ref="V171:V176" xr:uid="{00000000-0009-0000-0100-00003D000000}"/>
  <tableColumns count="1">
    <tableColumn id="1" xr3:uid="{41F7E74F-2EEF-4136-8039-D7F5C427D3A4}" name="HUILA." dataDxfId="233"/>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09E1B12-DFE2-49AA-9528-F231BF76F784}" name="MAGDALENA." displayName="MAGDALENA." ref="W171:W179" totalsRowShown="0" headerRowDxfId="232" dataDxfId="231" tableBorderDxfId="230">
  <autoFilter ref="W171:W179" xr:uid="{00000000-0009-0000-0100-00003E000000}"/>
  <tableColumns count="1">
    <tableColumn id="1" xr3:uid="{FC0E0C02-D087-43F6-BFC5-FBCA63B33AA8}" name="MAGDALENA." dataDxfId="229"/>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9084F491-9D6F-4DE3-93A5-9F4D428802D0}" name="META." displayName="META." ref="X171:X176" totalsRowShown="0" headerRowDxfId="228" dataDxfId="227" tableBorderDxfId="226">
  <autoFilter ref="X171:X176" xr:uid="{00000000-0009-0000-0100-00003F000000}"/>
  <tableColumns count="1">
    <tableColumn id="1" xr3:uid="{EADBD7F7-3C07-47EF-AB66-9F3C52EDAE47}" name="META." dataDxfId="225"/>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52AB03BB-246C-42C3-AD18-0DBBFE5CD04B}" name="NARIÑO." displayName="NARIÑO." ref="Y171:Y179" totalsRowShown="0" headerRowDxfId="224" dataDxfId="223" tableBorderDxfId="222">
  <autoFilter ref="Y171:Y179" xr:uid="{00000000-0009-0000-0100-000040000000}"/>
  <tableColumns count="1">
    <tableColumn id="1" xr3:uid="{6E1F6C76-31AD-413E-9717-06545211E8AC}" name="NARIÑO." dataDxfId="221"/>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C0A451C-DCA5-4F8F-9B05-05A91A1C48B7}" name="NORTE_DE_SANTANDER." displayName="NORTE_DE_SANTANDER." ref="Z171:Z177" totalsRowShown="0" headerRowDxfId="220" dataDxfId="219" tableBorderDxfId="218">
  <autoFilter ref="Z171:Z177" xr:uid="{00000000-0009-0000-0100-000041000000}"/>
  <tableColumns count="1">
    <tableColumn id="1" xr3:uid="{155EF04B-87A8-4D71-B2FC-CD7BA8C4910A}" name="NORTE_DE_SANTANDER." dataDxfId="217"/>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B25D56F-5281-44FF-82EE-EB84C97DCB58}" name="PUTUMAYO." displayName="PUTUMAYO." ref="AA171:AA175" totalsRowShown="0" headerRowDxfId="216" dataDxfId="215" tableBorderDxfId="214">
  <autoFilter ref="AA171:AA175" xr:uid="{00000000-0009-0000-0100-000042000000}"/>
  <tableColumns count="1">
    <tableColumn id="1" xr3:uid="{90DB296D-B1F5-41F7-BBC8-C6BFFF9540C8}" name="PUTUMAYO." dataDxfId="213"/>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FF5F8FA6-EC6B-4BD7-AF6D-73FF95DE0558}" name="QUINDIO." displayName="QUINDIO." ref="AB171:AB174" totalsRowShown="0" headerRowDxfId="212" dataDxfId="211" tableBorderDxfId="210">
  <autoFilter ref="AB171:AB174" xr:uid="{00000000-0009-0000-0100-000043000000}"/>
  <tableColumns count="1">
    <tableColumn id="1" xr3:uid="{F07CE422-F053-48C6-B3CB-1B523165CFDF}" name="QUINDIO." dataDxfId="209"/>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E162E2D3-794A-4AC3-9D24-BE92F30FE7C0}" name="RISARALDA." displayName="RISARALDA." ref="AC171:AC176" totalsRowShown="0" headerRowDxfId="208" dataDxfId="207" tableBorderDxfId="206">
  <autoFilter ref="AC171:AC176" xr:uid="{00000000-0009-0000-0100-000044000000}"/>
  <tableColumns count="1">
    <tableColumn id="1" xr3:uid="{71670F5F-F600-4650-A4CB-4CF79078EDDB}" name="RISARALDA." dataDxfId="205"/>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95DB26DA-46DD-4E8E-A08E-5EFE5B15F2EE}" name="SAN_ANDRES." displayName="SAN_ANDRES." ref="AD171:AD173" totalsRowShown="0" headerRowDxfId="204" dataDxfId="203" tableBorderDxfId="202">
  <autoFilter ref="AD171:AD173" xr:uid="{00000000-0009-0000-0100-000045000000}"/>
  <tableColumns count="1">
    <tableColumn id="1" xr3:uid="{0CBB63CD-80B4-4FFC-B85B-9A4B429E847B}" name="SAN_ANDRES." dataDxfId="20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CAEECC2-ACDF-412B-932E-A8FDA3D747F0}" name="POB_JUVENTUD" displayName="POB_JUVENTUD" ref="F122:F123" totalsRowShown="0" headerRowDxfId="416" dataDxfId="415">
  <autoFilter ref="F122:F123" xr:uid="{00000000-0009-0000-0100-000007000000}"/>
  <tableColumns count="1">
    <tableColumn id="1" xr3:uid="{CDB88973-790C-4BA8-9EAB-C3AA8E253CDB}" name="POB_JUVENTUD" dataDxfId="414"/>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EB52ECB4-B55B-434D-8267-68E1D5B26EC7}" name="SANTANDER." displayName="SANTANDER." ref="AE171:AE182" totalsRowShown="0" headerRowDxfId="200" dataDxfId="199" tableBorderDxfId="198">
  <autoFilter ref="AE171:AE182" xr:uid="{00000000-0009-0000-0100-000046000000}"/>
  <tableColumns count="1">
    <tableColumn id="1" xr3:uid="{77CF5719-37F0-43EC-A3E1-C7B3E7E31A18}" name="SANTANDER." dataDxfId="197"/>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5DF9AB35-CA95-4665-B6C3-BDE05AFF1855}" name="SUCRE." displayName="SUCRE." ref="AF171:AF175" totalsRowShown="0" headerRowDxfId="196" dataDxfId="195" tableBorderDxfId="194">
  <autoFilter ref="AF171:AF175" xr:uid="{00000000-0009-0000-0100-000047000000}"/>
  <tableColumns count="1">
    <tableColumn id="1" xr3:uid="{BBF48CF2-4C26-496B-9EE9-892D7938489A}" name="SUCRE." dataDxfId="193"/>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6DFE1BA-2C64-4DF7-91BA-F712D14B72D7}" name="TOLIMA." displayName="TOLIMA." ref="AG171:AG181" totalsRowShown="0" headerRowDxfId="192" dataDxfId="191" tableBorderDxfId="190">
  <autoFilter ref="AG171:AG181" xr:uid="{00000000-0009-0000-0100-000048000000}"/>
  <tableColumns count="1">
    <tableColumn id="1" xr3:uid="{4857EFC2-D844-4E4B-8210-4A1861077C5C}" name="TOLIMA." dataDxfId="189"/>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E99FE315-AEF6-47CA-AFF6-0F85FC5A1CBF}" name="VALLE_DEL_CAUCA." displayName="VALLE_DEL_CAUCA." ref="AH171:AH186" totalsRowShown="0" headerRowDxfId="188" dataDxfId="187" tableBorderDxfId="186">
  <autoFilter ref="AH171:AH186" xr:uid="{00000000-0009-0000-0100-000049000000}"/>
  <tableColumns count="1">
    <tableColumn id="1" xr3:uid="{641AC25D-A795-4E1E-BCC7-ED5B29D3AFB5}" name="VALLE_DEL_CAUCA." dataDxfId="185"/>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1EC4DC70-8F65-47EC-A52B-1874159269EE}" name="VAUPES." displayName="VAUPES." ref="AI171:AI172" totalsRowShown="0" headerRowDxfId="184" dataDxfId="183" tableBorderDxfId="182">
  <autoFilter ref="AI171:AI172" xr:uid="{00000000-0009-0000-0100-00004A000000}"/>
  <tableColumns count="1">
    <tableColumn id="1" xr3:uid="{6FCDA3F5-182A-452C-B5E7-4AADC2952926}" name="VAUPES." dataDxfId="181"/>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7B7AC035-D485-48F9-BAE4-3887BBA50F05}" name="VICHADA." displayName="VICHADA." ref="AJ171:AJ172" totalsRowShown="0" headerRowDxfId="180" dataDxfId="179" tableBorderDxfId="178">
  <autoFilter ref="AJ171:AJ172" xr:uid="{00000000-0009-0000-0100-00004B000000}"/>
  <tableColumns count="1">
    <tableColumn id="1" xr3:uid="{77D2BB1C-D2A1-4D8C-A09E-EC4F07E03926}" name="VICHADA." dataDxfId="177"/>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318C74C4-8B13-4D87-9223-C82871282825}" name="AMAZONAS" displayName="AMAZONAS" ref="D204:D215" totalsRowShown="0" headerRowDxfId="176">
  <autoFilter ref="D204:D215" xr:uid="{00000000-0009-0000-0100-00004C000000}"/>
  <tableColumns count="1">
    <tableColumn id="1" xr3:uid="{2E02C0E1-3F61-418D-B9FA-284345508672}"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819E9C41-0E63-453A-9F33-0D660BECF518}" name="ANTIOQUIA" displayName="ANTIOQUIA" ref="E204:E329" totalsRowShown="0" headerRowDxfId="175">
  <autoFilter ref="E204:E329" xr:uid="{00000000-0009-0000-0100-00004D000000}"/>
  <tableColumns count="1">
    <tableColumn id="1" xr3:uid="{53E5B3C9-7B21-4D7C-A393-777D9A36AAF8}"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62682403-6F6E-4C46-BEFB-FE8484C34F34}" name="ARAUCA" displayName="ARAUCA" ref="F204:F211" totalsRowShown="0" headerRowDxfId="174">
  <autoFilter ref="F204:F211" xr:uid="{00000000-0009-0000-0100-00004E000000}"/>
  <tableColumns count="1">
    <tableColumn id="1" xr3:uid="{7B467A2E-DAE2-40F0-AD3F-D9644EE5E736}"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BDC93648-4937-4366-9839-CAF7E96A5EF7}" name="ATLÁNTICO" displayName="ATLÁNTICO" ref="G204:G227" totalsRowShown="0" headerRowDxfId="173">
  <autoFilter ref="G204:G227" xr:uid="{00000000-0009-0000-0100-00004F000000}"/>
  <tableColumns count="1">
    <tableColumn id="1" xr3:uid="{5777B0AA-89B7-4DFC-A52F-FA09BEC216A5}"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6F0380F-79E2-48D3-920D-6B358586C747}" name="POB_NUTRICION" displayName="POB_NUTRICION" ref="F130:F131" totalsRowShown="0" headerRowDxfId="413" dataDxfId="412">
  <autoFilter ref="F130:F131" xr:uid="{00000000-0009-0000-0100-000008000000}"/>
  <tableColumns count="1">
    <tableColumn id="1" xr3:uid="{AA09EF86-277F-40C2-9246-98837B42D2A0}" name="POB_NUTRICION" dataDxfId="411"/>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A67C618-241A-4E21-ABFF-D14A220DCCC6}" name="BOGOTÁ.D.C." displayName="BOGOTÁ.D.C." ref="H204:H205" totalsRowShown="0" headerRowDxfId="172">
  <autoFilter ref="H204:H205" xr:uid="{00000000-0009-0000-0100-000050000000}"/>
  <tableColumns count="1">
    <tableColumn id="1" xr3:uid="{E6A991EE-5C04-4CF9-B363-06D50DFB7CAE}"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B45EA42E-1289-4B62-8868-C307C1C07778}" name="BOLÍVAR" displayName="BOLÍVAR" ref="I204:I250" totalsRowShown="0" headerRowDxfId="171">
  <autoFilter ref="I204:I250" xr:uid="{00000000-0009-0000-0100-000051000000}"/>
  <tableColumns count="1">
    <tableColumn id="1" xr3:uid="{684FB1FA-F8B8-4E7E-AD89-70E36EDABF3E}"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8E80D3CD-CC0A-44C0-A1A4-8812E18D2F83}" name="BOYACÁ" displayName="BOYACÁ" ref="J204:J327" totalsRowShown="0" headerRowDxfId="170">
  <autoFilter ref="J204:J327" xr:uid="{00000000-0009-0000-0100-000052000000}"/>
  <tableColumns count="1">
    <tableColumn id="1" xr3:uid="{74C7B7F1-6CC8-44D2-A730-12EF2FB548A3}"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FF54E0C3-74A4-40FB-997F-777D28B578FD}" name="CALDAS" displayName="CALDAS" ref="K204:K231" totalsRowShown="0" headerRowDxfId="169">
  <autoFilter ref="K204:K231" xr:uid="{00000000-0009-0000-0100-000053000000}"/>
  <tableColumns count="1">
    <tableColumn id="1" xr3:uid="{E8E1E497-5497-40C4-A6DD-536E963489DA}"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D02AE229-EF7F-4AD8-AE08-0C11FB6E5C8E}" name="CAQUETÁ" displayName="CAQUETÁ" ref="L204:L220" totalsRowShown="0" headerRowDxfId="168">
  <autoFilter ref="L204:L220" xr:uid="{00000000-0009-0000-0100-000054000000}"/>
  <tableColumns count="1">
    <tableColumn id="1" xr3:uid="{BAEC760D-A5B0-4395-BAA0-0F2426D45726}"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2E873EF9-799E-424D-8D69-9EE05180B234}" name="CASANARE" displayName="CASANARE" ref="M204:M223" totalsRowShown="0" headerRowDxfId="167">
  <autoFilter ref="M204:M223" xr:uid="{00000000-0009-0000-0100-000055000000}"/>
  <tableColumns count="1">
    <tableColumn id="1" xr3:uid="{9E2256BF-09E5-4CCC-BEB7-4DBCD8AF9702}"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9B8E2704-EC26-4A39-AC9E-04CD002C7FE2}" name="CAUCA" displayName="CAUCA" ref="N204:N246" totalsRowShown="0" headerRowDxfId="166">
  <autoFilter ref="N204:N246" xr:uid="{00000000-0009-0000-0100-000056000000}"/>
  <tableColumns count="1">
    <tableColumn id="1" xr3:uid="{D6FACC54-8FBC-4642-85AE-67EFBAF5B4B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2A41C74-46B4-4621-BBE1-EB88D768D414}" name="CHOCÓ" displayName="CHOCÓ" ref="P204:P234" totalsRowShown="0" headerRowDxfId="165">
  <autoFilter ref="P204:P234" xr:uid="{00000000-0009-0000-0100-000057000000}"/>
  <tableColumns count="1">
    <tableColumn id="1" xr3:uid="{D1ACE8D3-A6B3-4C25-8806-43A5B3096218}"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265199-247B-481D-B806-6C32FDD68E4E}" name="CESAR" displayName="CESAR" ref="O204:O229" totalsRowShown="0" headerRowDxfId="164">
  <autoFilter ref="O204:O229" xr:uid="{00000000-0009-0000-0100-000058000000}"/>
  <tableColumns count="1">
    <tableColumn id="1" xr3:uid="{99185A3B-F840-497B-9F96-C91F63E94334}"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CA340DD2-E9B4-4CD9-8BDB-56A1CE4EE03B}" name="CÓRDOBA" displayName="CÓRDOBA" ref="Q204:Q234" totalsRowShown="0" headerRowDxfId="163">
  <autoFilter ref="Q204:Q234" xr:uid="{00000000-0009-0000-0100-000059000000}"/>
  <tableColumns count="1">
    <tableColumn id="1" xr3:uid="{7195DFDF-55D5-422B-BD8A-01B4F03B30AC}"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89F215D-13E9-4346-91F0-BCD08D2131CE}" name="POB_FAMILIAS_Y_COMUNIDADES" displayName="POB_FAMILIAS_Y_COMUNIDADES" ref="F145:F146" totalsRowShown="0" headerRowDxfId="410" dataDxfId="409">
  <autoFilter ref="F145:F146" xr:uid="{00000000-0009-0000-0100-000009000000}"/>
  <tableColumns count="1">
    <tableColumn id="1" xr3:uid="{3F59F628-47E2-4CD5-A433-09AC491F7943}" name="POB_FAMILIAS_Y_COMUNIDADES" dataDxfId="408"/>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C7E7EBBB-7A64-4FAE-808F-E9CE8E88196F}" name="CUNDINAMARCA" displayName="CUNDINAMARCA" ref="R204:R320" totalsRowShown="0" headerRowDxfId="162">
  <autoFilter ref="R204:R320" xr:uid="{00000000-0009-0000-0100-00005A000000}"/>
  <tableColumns count="1">
    <tableColumn id="1" xr3:uid="{3D76816A-C72E-41F2-81F3-B833BB9E6DDE}"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2985F53A-5820-4A39-ABFD-2519EF03C9D4}" name="GUAINÍA" displayName="GUAINÍA" ref="S204:S212" totalsRowShown="0" headerRowDxfId="161">
  <autoFilter ref="S204:S212" xr:uid="{00000000-0009-0000-0100-00005B000000}"/>
  <tableColumns count="1">
    <tableColumn id="1" xr3:uid="{64B04979-8171-47C3-84E2-059B44CB69CB}"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452F96FB-6BD4-4851-89F0-D92AE1504A35}" name="GUAVIARE" displayName="GUAVIARE" ref="T204:T208" totalsRowShown="0" headerRowDxfId="160">
  <autoFilter ref="T204:T208" xr:uid="{00000000-0009-0000-0100-00005C000000}"/>
  <tableColumns count="1">
    <tableColumn id="1" xr3:uid="{B0591EE2-04E9-4720-9351-F261CCD4FBBC}"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68B732D7-25F5-41E7-B47D-0656A4D443D1}" name="HUILA" displayName="HUILA" ref="U204:U241" totalsRowShown="0" headerRowDxfId="159">
  <autoFilter ref="U204:U241" xr:uid="{00000000-0009-0000-0100-00005D000000}"/>
  <tableColumns count="1">
    <tableColumn id="1" xr3:uid="{8B7B8A83-23AF-4AE2-A13D-75597FA1F1F4}"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D0664C79-F0FE-455F-BEBA-D39B04F58EA4}" name="LA_GUAJIRA" displayName="LA_GUAJIRA" ref="V204:V219" totalsRowShown="0" headerRowDxfId="158">
  <autoFilter ref="V204:V219" xr:uid="{00000000-0009-0000-0100-00005E000000}"/>
  <tableColumns count="1">
    <tableColumn id="1" xr3:uid="{23DBB39A-710C-49E1-AA59-D2C2C5DFD6A7}"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B9DEAA91-58A8-48F9-9B1A-9298D98AD22E}" name="MAGDALENA" displayName="MAGDALENA" ref="W204:W234" totalsRowShown="0" headerRowDxfId="157">
  <autoFilter ref="W204:W234" xr:uid="{00000000-0009-0000-0100-00005F000000}"/>
  <tableColumns count="1">
    <tableColumn id="1" xr3:uid="{B7801F76-A466-4E26-A026-20114AA454ED}"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A9E5A1C5-13ED-43BE-98D2-0BF392F6D9CB}" name="META" displayName="META" ref="X204:X233" totalsRowShown="0" headerRowDxfId="156">
  <autoFilter ref="X204:X233" xr:uid="{00000000-0009-0000-0100-000060000000}"/>
  <tableColumns count="1">
    <tableColumn id="1" xr3:uid="{C2798AAE-6225-41B3-9E40-7801F0DDA28E}"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2D40F5E8-F3C0-4572-91E0-43435F8F24FF}" name="NARIÑO" displayName="NARIÑO" ref="Y204:Y268" totalsRowShown="0" headerRowDxfId="155">
  <autoFilter ref="Y204:Y268" xr:uid="{00000000-0009-0000-0100-000061000000}"/>
  <tableColumns count="1">
    <tableColumn id="1" xr3:uid="{9947F2FA-D3DE-4589-BF50-494076DEDA73}"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B902D8D8-A6E7-4304-9D27-B4E63027CE9B}" name="NORTE_DE_SANTANDER" displayName="NORTE_DE_SANTANDER" ref="Z204:Z244" totalsRowShown="0" headerRowDxfId="154">
  <autoFilter ref="Z204:Z244" xr:uid="{00000000-0009-0000-0100-000062000000}"/>
  <tableColumns count="1">
    <tableColumn id="1" xr3:uid="{ACBA6535-F821-4CA5-93C4-E32519F5CF4E}"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BB76AC11-B433-4168-ADD1-EFDDF573B6F1}" name="PUTUMAYO" displayName="PUTUMAYO" ref="AA204:AA217" totalsRowShown="0" headerRowDxfId="153">
  <autoFilter ref="AA204:AA217" xr:uid="{00000000-0009-0000-0100-000063000000}"/>
  <tableColumns count="1">
    <tableColumn id="1" xr3:uid="{755F9BA7-B495-45A0-B684-688F4E198EE8}"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8.vml"/><Relationship Id="rId1" Type="http://schemas.openxmlformats.org/officeDocument/2006/relationships/printerSettings" Target="../printerSettings/printerSettings12.bin"/><Relationship Id="rId5" Type="http://schemas.openxmlformats.org/officeDocument/2006/relationships/table" Target="../tables/table116.xml"/><Relationship Id="rId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E6C91-1CC9-4470-8A7D-7352278B2BCA}">
  <dimension ref="B2:AJ460"/>
  <sheetViews>
    <sheetView topLeftCell="A119" zoomScale="85" zoomScaleNormal="85" workbookViewId="0">
      <selection activeCell="E157" sqref="E157"/>
    </sheetView>
  </sheetViews>
  <sheetFormatPr baseColWidth="10" defaultColWidth="11.42578125" defaultRowHeight="11.25"/>
  <cols>
    <col min="1" max="1" width="4.140625" style="295" customWidth="1"/>
    <col min="2" max="2" width="29.42578125" style="295" customWidth="1"/>
    <col min="3" max="3" width="4.140625" style="295" customWidth="1"/>
    <col min="4" max="4" width="60.85546875" style="295" bestFit="1" customWidth="1"/>
    <col min="5" max="5" width="22.85546875" style="295" bestFit="1" customWidth="1"/>
    <col min="6" max="6" width="78" style="295" bestFit="1" customWidth="1"/>
    <col min="7" max="7" width="28.7109375" style="295" bestFit="1" customWidth="1"/>
    <col min="8" max="8" width="78.140625" style="295" bestFit="1" customWidth="1"/>
    <col min="9" max="9" width="33.140625" style="295" bestFit="1" customWidth="1"/>
    <col min="10" max="10" width="81.140625" style="295" customWidth="1"/>
    <col min="11" max="11" width="53.140625" style="295" customWidth="1"/>
    <col min="12" max="12" width="16.85546875" style="295" bestFit="1" customWidth="1"/>
    <col min="13" max="13" width="62.85546875" style="295" customWidth="1"/>
    <col min="14" max="14" width="27.85546875" style="295" customWidth="1"/>
    <col min="15" max="15" width="57.42578125" style="295" customWidth="1"/>
    <col min="16" max="16" width="24.42578125" style="295" customWidth="1"/>
    <col min="17" max="17" width="58.85546875" style="295" customWidth="1"/>
    <col min="18" max="18" width="23.85546875" style="295" customWidth="1"/>
    <col min="19" max="19" width="58.85546875" style="295" customWidth="1"/>
    <col min="20" max="20" width="27" style="295" bestFit="1" customWidth="1"/>
    <col min="21" max="21" width="20" style="295" customWidth="1"/>
    <col min="22" max="22" width="15.42578125" style="295" bestFit="1" customWidth="1"/>
    <col min="23" max="23" width="24.140625" style="295" bestFit="1" customWidth="1"/>
    <col min="24" max="24" width="22.140625" style="295" customWidth="1"/>
    <col min="25" max="25" width="21.140625" style="295" customWidth="1"/>
    <col min="26" max="26" width="23.85546875" style="295" customWidth="1"/>
    <col min="27" max="27" width="35.140625" style="295" customWidth="1"/>
    <col min="28" max="28" width="34.85546875" style="295" customWidth="1"/>
    <col min="29" max="29" width="31.140625" style="295" customWidth="1"/>
    <col min="30" max="30" width="27.140625" style="295" customWidth="1"/>
    <col min="31" max="31" width="36.140625" style="295" customWidth="1"/>
    <col min="32" max="32" width="28.140625" style="295" customWidth="1"/>
    <col min="33" max="33" width="25.85546875" style="295" customWidth="1"/>
    <col min="34" max="34" width="31.42578125" style="295" customWidth="1"/>
    <col min="35" max="35" width="11.42578125" style="295"/>
    <col min="36" max="36" width="32.140625" style="295" customWidth="1"/>
    <col min="37" max="16384" width="11.42578125" style="295"/>
  </cols>
  <sheetData>
    <row r="2" spans="6:13">
      <c r="J2" s="354" t="s">
        <v>0</v>
      </c>
    </row>
    <row r="3" spans="6:13">
      <c r="J3" s="339" t="s">
        <v>1</v>
      </c>
    </row>
    <row r="4" spans="6:13">
      <c r="J4" s="339" t="s">
        <v>2</v>
      </c>
    </row>
    <row r="5" spans="6:13">
      <c r="J5" s="339" t="s">
        <v>3</v>
      </c>
    </row>
    <row r="6" spans="6:13">
      <c r="J6" s="339" t="s">
        <v>4</v>
      </c>
    </row>
    <row r="7" spans="6:13">
      <c r="J7" s="339"/>
    </row>
    <row r="8" spans="6:13">
      <c r="J8" s="354" t="s">
        <v>5</v>
      </c>
      <c r="M8" s="339"/>
    </row>
    <row r="9" spans="6:13">
      <c r="J9" s="339" t="s">
        <v>6</v>
      </c>
    </row>
    <row r="10" spans="6:13">
      <c r="F10" s="354" t="s">
        <v>7</v>
      </c>
      <c r="H10" s="354" t="s">
        <v>8</v>
      </c>
      <c r="J10" s="339" t="s">
        <v>9</v>
      </c>
    </row>
    <row r="11" spans="6:13">
      <c r="F11" s="299" t="s">
        <v>10</v>
      </c>
      <c r="H11" s="339" t="s">
        <v>11</v>
      </c>
      <c r="J11" s="339" t="s">
        <v>12</v>
      </c>
      <c r="M11" s="339"/>
    </row>
    <row r="12" spans="6:13">
      <c r="F12" s="299" t="s">
        <v>13</v>
      </c>
      <c r="H12" s="339" t="s">
        <v>14</v>
      </c>
    </row>
    <row r="13" spans="6:13">
      <c r="F13" s="299" t="s">
        <v>15</v>
      </c>
      <c r="H13" s="299" t="s">
        <v>16</v>
      </c>
      <c r="J13" s="354" t="s">
        <v>17</v>
      </c>
    </row>
    <row r="14" spans="6:13">
      <c r="H14" s="339" t="s">
        <v>18</v>
      </c>
      <c r="J14" s="299" t="s">
        <v>19</v>
      </c>
    </row>
    <row r="15" spans="6:13">
      <c r="J15" s="299" t="s">
        <v>20</v>
      </c>
    </row>
    <row r="16" spans="6:13">
      <c r="J16" s="299" t="s">
        <v>21</v>
      </c>
    </row>
    <row r="17" spans="2:20">
      <c r="J17" s="299" t="s">
        <v>22</v>
      </c>
    </row>
    <row r="18" spans="2:20">
      <c r="C18" s="339"/>
      <c r="E18" s="339"/>
      <c r="G18" s="354"/>
      <c r="H18" s="339"/>
      <c r="J18" s="299" t="s">
        <v>23</v>
      </c>
      <c r="T18" s="339"/>
    </row>
    <row r="19" spans="2:20">
      <c r="C19" s="339"/>
      <c r="E19" s="339"/>
      <c r="G19" s="339"/>
      <c r="H19" s="354" t="s">
        <v>8</v>
      </c>
      <c r="J19" s="339"/>
      <c r="T19" s="339"/>
    </row>
    <row r="20" spans="2:20">
      <c r="C20" s="339"/>
      <c r="E20" s="339"/>
      <c r="G20" s="339"/>
      <c r="H20" s="339" t="s">
        <v>24</v>
      </c>
      <c r="J20" s="354" t="s">
        <v>25</v>
      </c>
      <c r="T20" s="339"/>
    </row>
    <row r="21" spans="2:20">
      <c r="B21" s="339"/>
      <c r="C21" s="339"/>
      <c r="E21" s="339"/>
      <c r="G21" s="339"/>
      <c r="H21" s="339" t="s">
        <v>26</v>
      </c>
      <c r="J21" s="339" t="s">
        <v>27</v>
      </c>
      <c r="T21" s="339"/>
    </row>
    <row r="22" spans="2:20">
      <c r="B22" s="339"/>
      <c r="C22" s="339"/>
      <c r="D22" s="354" t="s">
        <v>28</v>
      </c>
      <c r="E22" s="339"/>
      <c r="G22" s="339"/>
      <c r="H22" s="299" t="s">
        <v>29</v>
      </c>
      <c r="J22" s="339" t="s">
        <v>30</v>
      </c>
      <c r="T22" s="339"/>
    </row>
    <row r="23" spans="2:20">
      <c r="B23" s="339"/>
      <c r="C23" s="339"/>
      <c r="D23" s="339" t="s">
        <v>31</v>
      </c>
      <c r="E23" s="339"/>
      <c r="G23" s="339"/>
      <c r="H23" s="339" t="s">
        <v>32</v>
      </c>
      <c r="T23" s="339"/>
    </row>
    <row r="24" spans="2:20">
      <c r="B24" s="339"/>
      <c r="C24" s="339"/>
      <c r="D24" s="339" t="s">
        <v>33</v>
      </c>
      <c r="E24" s="339"/>
      <c r="G24" s="339"/>
      <c r="H24" s="339"/>
      <c r="T24" s="339"/>
    </row>
    <row r="25" spans="2:20">
      <c r="B25" s="339"/>
      <c r="C25" s="339"/>
      <c r="D25" s="339" t="s">
        <v>34</v>
      </c>
      <c r="E25" s="339"/>
      <c r="G25" s="339"/>
      <c r="J25" s="354" t="s">
        <v>35</v>
      </c>
      <c r="T25" s="339"/>
    </row>
    <row r="26" spans="2:20">
      <c r="B26" s="339"/>
      <c r="C26" s="339"/>
      <c r="D26" s="339"/>
      <c r="E26" s="339"/>
      <c r="G26" s="354"/>
      <c r="J26" s="339" t="s">
        <v>36</v>
      </c>
      <c r="T26" s="339"/>
    </row>
    <row r="27" spans="2:20">
      <c r="B27" s="339"/>
      <c r="C27" s="339"/>
      <c r="D27" s="339"/>
      <c r="E27" s="339"/>
      <c r="G27" s="354"/>
      <c r="T27" s="339"/>
    </row>
    <row r="28" spans="2:20">
      <c r="B28" s="339"/>
      <c r="C28" s="339"/>
      <c r="D28" s="339"/>
      <c r="E28" s="339"/>
      <c r="G28" s="354"/>
      <c r="J28" s="354" t="s">
        <v>37</v>
      </c>
      <c r="M28" s="339"/>
      <c r="T28" s="339"/>
    </row>
    <row r="29" spans="2:20">
      <c r="B29" s="339"/>
      <c r="C29" s="339"/>
      <c r="D29" s="339"/>
      <c r="E29" s="339"/>
      <c r="G29" s="354"/>
      <c r="J29" s="339" t="s">
        <v>38</v>
      </c>
      <c r="M29" s="339"/>
      <c r="T29" s="339"/>
    </row>
    <row r="30" spans="2:20">
      <c r="B30" s="339"/>
      <c r="C30" s="339"/>
      <c r="D30" s="339"/>
      <c r="E30" s="339"/>
      <c r="G30" s="354"/>
      <c r="J30" s="339" t="s">
        <v>39</v>
      </c>
      <c r="M30" s="339"/>
      <c r="T30" s="339"/>
    </row>
    <row r="31" spans="2:20">
      <c r="B31" s="339"/>
      <c r="C31" s="339"/>
      <c r="D31" s="339"/>
      <c r="E31" s="339"/>
      <c r="G31" s="354"/>
      <c r="J31" s="339" t="s">
        <v>40</v>
      </c>
      <c r="M31" s="339"/>
      <c r="T31" s="339"/>
    </row>
    <row r="32" spans="2:20">
      <c r="B32" s="339"/>
      <c r="C32" s="339"/>
      <c r="D32" s="339"/>
      <c r="E32" s="339"/>
      <c r="G32" s="354"/>
      <c r="H32" s="354" t="s">
        <v>41</v>
      </c>
      <c r="J32" s="339" t="s">
        <v>42</v>
      </c>
      <c r="M32" s="339"/>
      <c r="T32" s="339"/>
    </row>
    <row r="33" spans="2:20">
      <c r="B33" s="339"/>
      <c r="C33" s="339"/>
      <c r="D33" s="339"/>
      <c r="E33" s="339"/>
      <c r="G33" s="354"/>
      <c r="H33" s="339" t="s">
        <v>43</v>
      </c>
      <c r="J33" s="339" t="s">
        <v>44</v>
      </c>
      <c r="M33" s="339"/>
      <c r="T33" s="339"/>
    </row>
    <row r="34" spans="2:20" ht="22.5">
      <c r="B34" s="339"/>
      <c r="C34" s="339"/>
      <c r="D34" s="339"/>
      <c r="E34" s="339"/>
      <c r="F34" s="354" t="s">
        <v>45</v>
      </c>
      <c r="G34" s="354"/>
      <c r="H34" s="339" t="s">
        <v>46</v>
      </c>
      <c r="J34" s="299" t="s">
        <v>47</v>
      </c>
      <c r="M34" s="339"/>
      <c r="T34" s="339"/>
    </row>
    <row r="35" spans="2:20" ht="22.5">
      <c r="B35" s="339"/>
      <c r="C35" s="339"/>
      <c r="D35" s="339"/>
      <c r="E35" s="339"/>
      <c r="F35" s="299" t="s">
        <v>48</v>
      </c>
      <c r="G35" s="354"/>
      <c r="H35" s="339" t="s">
        <v>49</v>
      </c>
      <c r="J35" s="299" t="s">
        <v>50</v>
      </c>
      <c r="M35" s="339"/>
      <c r="T35" s="339"/>
    </row>
    <row r="36" spans="2:20" ht="22.5">
      <c r="B36" s="339"/>
      <c r="C36" s="339"/>
      <c r="D36" s="339"/>
      <c r="E36" s="339"/>
      <c r="G36" s="354"/>
      <c r="H36" s="339" t="s">
        <v>51</v>
      </c>
      <c r="J36" s="299" t="s">
        <v>52</v>
      </c>
      <c r="M36" s="339"/>
      <c r="T36" s="339"/>
    </row>
    <row r="37" spans="2:20">
      <c r="B37" s="339"/>
      <c r="C37" s="339"/>
      <c r="D37" s="339"/>
      <c r="E37" s="339"/>
      <c r="G37" s="354"/>
      <c r="H37" s="339" t="s">
        <v>53</v>
      </c>
      <c r="M37" s="339"/>
      <c r="T37" s="339"/>
    </row>
    <row r="38" spans="2:20">
      <c r="B38" s="339"/>
      <c r="C38" s="339"/>
      <c r="D38" s="339"/>
      <c r="E38" s="339"/>
      <c r="G38" s="354"/>
      <c r="J38" s="354" t="s">
        <v>54</v>
      </c>
      <c r="M38" s="339"/>
      <c r="T38" s="339"/>
    </row>
    <row r="39" spans="2:20">
      <c r="B39" s="339"/>
      <c r="C39" s="339"/>
      <c r="D39" s="339"/>
      <c r="E39" s="339"/>
      <c r="G39" s="354"/>
      <c r="J39" s="339" t="s">
        <v>55</v>
      </c>
      <c r="M39" s="339"/>
      <c r="T39" s="339"/>
    </row>
    <row r="40" spans="2:20">
      <c r="B40" s="339"/>
      <c r="C40" s="339"/>
      <c r="D40" s="339"/>
      <c r="E40" s="339"/>
      <c r="G40" s="354"/>
      <c r="J40" s="339" t="s">
        <v>56</v>
      </c>
      <c r="M40" s="339"/>
      <c r="T40" s="339"/>
    </row>
    <row r="41" spans="2:20">
      <c r="B41" s="339"/>
      <c r="C41" s="339"/>
      <c r="D41" s="339"/>
      <c r="E41" s="339"/>
      <c r="G41" s="354"/>
      <c r="J41" s="339" t="s">
        <v>57</v>
      </c>
      <c r="M41" s="339"/>
      <c r="T41" s="339"/>
    </row>
    <row r="42" spans="2:20">
      <c r="B42" s="339"/>
      <c r="C42" s="339"/>
      <c r="D42" s="339"/>
      <c r="E42" s="339"/>
      <c r="G42" s="354"/>
      <c r="J42" s="339" t="s">
        <v>58</v>
      </c>
      <c r="M42" s="339"/>
      <c r="T42" s="339"/>
    </row>
    <row r="43" spans="2:20">
      <c r="B43" s="339"/>
      <c r="C43" s="339"/>
      <c r="D43" s="339"/>
      <c r="E43" s="339"/>
      <c r="G43" s="354"/>
      <c r="J43" s="339" t="s">
        <v>59</v>
      </c>
      <c r="M43" s="339"/>
      <c r="T43" s="339"/>
    </row>
    <row r="44" spans="2:20">
      <c r="B44" s="339"/>
      <c r="C44" s="339"/>
      <c r="D44" s="339"/>
      <c r="E44" s="339"/>
      <c r="G44" s="354"/>
      <c r="M44" s="339"/>
      <c r="T44" s="339"/>
    </row>
    <row r="45" spans="2:20">
      <c r="B45" s="339"/>
      <c r="C45" s="339"/>
      <c r="D45" s="339"/>
      <c r="E45" s="339"/>
      <c r="G45" s="354"/>
      <c r="J45" s="354" t="s">
        <v>60</v>
      </c>
      <c r="M45" s="339"/>
      <c r="T45" s="339"/>
    </row>
    <row r="46" spans="2:20">
      <c r="B46" s="339"/>
      <c r="C46" s="339"/>
      <c r="D46" s="339"/>
      <c r="E46" s="339"/>
      <c r="G46" s="354"/>
      <c r="J46" s="339" t="s">
        <v>61</v>
      </c>
      <c r="M46" s="339"/>
      <c r="T46" s="339"/>
    </row>
    <row r="47" spans="2:20">
      <c r="B47" s="339"/>
      <c r="C47" s="339"/>
      <c r="D47" s="339"/>
      <c r="E47" s="339"/>
      <c r="G47" s="354"/>
      <c r="J47" s="339" t="s">
        <v>62</v>
      </c>
      <c r="M47" s="339"/>
      <c r="T47" s="339"/>
    </row>
    <row r="48" spans="2:20">
      <c r="B48" s="339"/>
      <c r="C48" s="339"/>
      <c r="D48" s="359" t="s">
        <v>63</v>
      </c>
      <c r="E48" s="339"/>
      <c r="G48" s="354"/>
      <c r="J48" s="339" t="s">
        <v>64</v>
      </c>
      <c r="T48" s="339"/>
    </row>
    <row r="49" spans="2:20">
      <c r="B49" s="339"/>
      <c r="C49" s="339"/>
      <c r="D49" s="360" t="s">
        <v>65</v>
      </c>
      <c r="E49" s="339"/>
      <c r="F49" s="299"/>
      <c r="G49" s="354"/>
      <c r="J49" s="339" t="s">
        <v>66</v>
      </c>
      <c r="T49" s="339"/>
    </row>
    <row r="50" spans="2:20">
      <c r="B50" s="339"/>
      <c r="C50" s="339"/>
      <c r="D50" s="361" t="s">
        <v>67</v>
      </c>
      <c r="E50" s="339"/>
      <c r="F50" s="299"/>
      <c r="G50" s="354"/>
      <c r="J50" s="339" t="s">
        <v>68</v>
      </c>
      <c r="T50" s="339"/>
    </row>
    <row r="51" spans="2:20">
      <c r="B51" s="339"/>
      <c r="C51" s="339"/>
      <c r="D51" s="360" t="s">
        <v>69</v>
      </c>
      <c r="E51" s="339"/>
      <c r="F51" s="299"/>
      <c r="G51" s="354"/>
      <c r="J51" s="339" t="s">
        <v>70</v>
      </c>
      <c r="T51" s="339"/>
    </row>
    <row r="52" spans="2:20">
      <c r="B52" s="339"/>
      <c r="C52" s="339"/>
      <c r="D52" s="339"/>
      <c r="E52" s="339"/>
      <c r="F52" s="299"/>
      <c r="G52" s="354"/>
      <c r="J52" s="339" t="s">
        <v>71</v>
      </c>
      <c r="T52" s="339"/>
    </row>
    <row r="53" spans="2:20">
      <c r="B53" s="339"/>
      <c r="C53" s="339"/>
      <c r="D53" s="339"/>
      <c r="E53" s="339"/>
      <c r="F53" s="299"/>
      <c r="G53" s="354"/>
      <c r="J53" s="339" t="s">
        <v>72</v>
      </c>
      <c r="T53" s="339"/>
    </row>
    <row r="54" spans="2:20">
      <c r="B54" s="339"/>
      <c r="C54" s="339"/>
      <c r="D54" s="339"/>
      <c r="E54" s="339"/>
      <c r="F54" s="299"/>
      <c r="G54" s="354"/>
      <c r="J54" s="339" t="s">
        <v>73</v>
      </c>
      <c r="T54" s="339"/>
    </row>
    <row r="55" spans="2:20">
      <c r="B55" s="339"/>
      <c r="C55" s="339"/>
      <c r="D55" s="339"/>
      <c r="E55" s="339"/>
      <c r="F55" s="299"/>
      <c r="G55" s="354"/>
      <c r="H55" s="339"/>
      <c r="J55" s="339" t="s">
        <v>74</v>
      </c>
      <c r="T55" s="339"/>
    </row>
    <row r="56" spans="2:20">
      <c r="B56" s="339"/>
      <c r="C56" s="339"/>
      <c r="D56" s="339"/>
      <c r="E56" s="339"/>
      <c r="F56" s="299"/>
      <c r="G56" s="354"/>
      <c r="H56" s="339"/>
      <c r="J56" s="339" t="s">
        <v>75</v>
      </c>
      <c r="T56" s="339"/>
    </row>
    <row r="57" spans="2:20">
      <c r="B57" s="339"/>
      <c r="C57" s="339"/>
      <c r="D57" s="359" t="s">
        <v>76</v>
      </c>
      <c r="E57" s="339"/>
      <c r="F57" s="299"/>
      <c r="G57" s="354"/>
      <c r="H57" s="339"/>
      <c r="J57" s="339" t="s">
        <v>77</v>
      </c>
      <c r="T57" s="339"/>
    </row>
    <row r="58" spans="2:20">
      <c r="B58" s="339"/>
      <c r="C58" s="339"/>
      <c r="E58" s="339"/>
      <c r="G58" s="354"/>
      <c r="H58" s="339"/>
      <c r="J58" s="339" t="s">
        <v>78</v>
      </c>
      <c r="T58" s="339"/>
    </row>
    <row r="59" spans="2:20">
      <c r="B59" s="339"/>
      <c r="C59" s="339"/>
      <c r="D59" s="339" t="s">
        <v>79</v>
      </c>
      <c r="E59" s="339"/>
      <c r="G59" s="354"/>
      <c r="H59" s="339"/>
      <c r="J59" s="339"/>
      <c r="T59" s="339"/>
    </row>
    <row r="60" spans="2:20">
      <c r="B60" s="339"/>
      <c r="C60" s="339"/>
      <c r="E60" s="339"/>
      <c r="F60" s="299"/>
      <c r="G60" s="354"/>
      <c r="H60" s="339"/>
      <c r="J60" s="354" t="s">
        <v>80</v>
      </c>
      <c r="T60" s="339"/>
    </row>
    <row r="61" spans="2:20">
      <c r="B61" s="339"/>
      <c r="C61" s="339"/>
      <c r="E61" s="339"/>
      <c r="F61" s="299"/>
      <c r="G61" s="354"/>
      <c r="H61" s="339"/>
      <c r="J61" s="339" t="s">
        <v>81</v>
      </c>
      <c r="T61" s="339"/>
    </row>
    <row r="62" spans="2:20">
      <c r="B62" s="339"/>
      <c r="C62" s="339"/>
      <c r="D62" s="339"/>
      <c r="E62" s="339"/>
      <c r="F62" s="299"/>
      <c r="G62" s="354"/>
      <c r="H62" s="339"/>
      <c r="J62" s="339"/>
      <c r="T62" s="339"/>
    </row>
    <row r="63" spans="2:20">
      <c r="B63" s="339"/>
      <c r="C63" s="339"/>
      <c r="D63" s="339"/>
      <c r="E63" s="339"/>
      <c r="F63" s="299"/>
      <c r="G63" s="354"/>
      <c r="H63" s="339"/>
      <c r="J63" s="339"/>
      <c r="T63" s="339"/>
    </row>
    <row r="64" spans="2:20">
      <c r="B64" s="339"/>
      <c r="C64" s="339"/>
      <c r="D64" s="339"/>
      <c r="E64" s="339"/>
      <c r="F64" s="299"/>
      <c r="G64" s="354"/>
      <c r="H64" s="339"/>
      <c r="J64" s="354" t="s">
        <v>82</v>
      </c>
      <c r="T64" s="339"/>
    </row>
    <row r="65" spans="2:20">
      <c r="B65" s="339"/>
      <c r="C65" s="339"/>
      <c r="D65" s="339"/>
      <c r="E65" s="339"/>
      <c r="F65" s="299"/>
      <c r="G65" s="354"/>
      <c r="H65" s="339"/>
      <c r="J65" s="339" t="s">
        <v>36</v>
      </c>
      <c r="T65" s="339"/>
    </row>
    <row r="66" spans="2:20">
      <c r="B66" s="339"/>
      <c r="C66" s="339"/>
      <c r="D66" s="339"/>
      <c r="E66" s="339"/>
      <c r="F66" s="299"/>
      <c r="G66" s="354"/>
      <c r="H66" s="339"/>
      <c r="J66" s="339" t="s">
        <v>83</v>
      </c>
      <c r="T66" s="339"/>
    </row>
    <row r="67" spans="2:20">
      <c r="B67" s="339"/>
      <c r="C67" s="339"/>
      <c r="D67" s="339"/>
      <c r="E67" s="339"/>
      <c r="F67" s="299"/>
      <c r="G67" s="354"/>
      <c r="H67" s="339"/>
      <c r="J67" s="339"/>
      <c r="T67" s="339"/>
    </row>
    <row r="68" spans="2:20">
      <c r="B68" s="339"/>
      <c r="C68" s="339"/>
      <c r="D68" s="339"/>
      <c r="E68" s="339"/>
      <c r="F68" s="299"/>
      <c r="G68" s="354"/>
      <c r="H68" s="339"/>
      <c r="J68" s="354" t="s">
        <v>84</v>
      </c>
      <c r="T68" s="339"/>
    </row>
    <row r="69" spans="2:20">
      <c r="B69" s="339"/>
      <c r="C69" s="339"/>
      <c r="D69" s="339"/>
      <c r="E69" s="339"/>
      <c r="F69" s="299"/>
      <c r="G69" s="354"/>
      <c r="H69" s="339"/>
      <c r="J69" s="339" t="s">
        <v>85</v>
      </c>
      <c r="T69" s="339"/>
    </row>
    <row r="70" spans="2:20">
      <c r="B70" s="339"/>
      <c r="C70" s="339"/>
      <c r="D70" s="339"/>
      <c r="E70" s="339"/>
      <c r="F70" s="299"/>
      <c r="G70" s="354"/>
      <c r="H70" s="339"/>
      <c r="J70" s="339" t="s">
        <v>86</v>
      </c>
      <c r="T70" s="339"/>
    </row>
    <row r="71" spans="2:20">
      <c r="B71" s="339"/>
      <c r="C71" s="339"/>
      <c r="D71" s="339"/>
      <c r="E71" s="339"/>
      <c r="F71" s="299"/>
      <c r="G71" s="354"/>
      <c r="H71" s="339"/>
      <c r="J71" s="339" t="s">
        <v>42</v>
      </c>
      <c r="T71" s="339"/>
    </row>
    <row r="72" spans="2:20">
      <c r="B72" s="339"/>
      <c r="C72" s="339"/>
      <c r="D72" s="339"/>
      <c r="E72" s="339"/>
      <c r="F72" s="299"/>
      <c r="G72" s="354"/>
      <c r="H72" s="339"/>
      <c r="J72" s="339" t="s">
        <v>44</v>
      </c>
      <c r="T72" s="339"/>
    </row>
    <row r="73" spans="2:20">
      <c r="B73" s="339"/>
      <c r="C73" s="339"/>
      <c r="D73" s="339"/>
      <c r="E73" s="339"/>
      <c r="F73" s="299"/>
      <c r="G73" s="354"/>
      <c r="H73" s="339"/>
      <c r="J73" s="339"/>
      <c r="T73" s="339"/>
    </row>
    <row r="74" spans="2:20">
      <c r="B74" s="339"/>
      <c r="C74" s="339"/>
      <c r="D74" s="339"/>
      <c r="E74" s="339"/>
      <c r="F74" s="299"/>
      <c r="G74" s="354"/>
      <c r="H74" s="339"/>
      <c r="J74" s="354" t="s">
        <v>87</v>
      </c>
      <c r="T74" s="339"/>
    </row>
    <row r="75" spans="2:20">
      <c r="B75" s="339"/>
      <c r="C75" s="339"/>
      <c r="D75" s="339"/>
      <c r="E75" s="339"/>
      <c r="F75" s="299"/>
      <c r="G75" s="354"/>
      <c r="H75" s="339"/>
      <c r="J75" s="339" t="s">
        <v>88</v>
      </c>
      <c r="T75" s="339"/>
    </row>
    <row r="76" spans="2:20">
      <c r="B76" s="339"/>
      <c r="C76" s="339"/>
      <c r="D76" s="339"/>
      <c r="E76" s="339"/>
      <c r="F76" s="299"/>
      <c r="G76" s="354"/>
      <c r="H76" s="339"/>
      <c r="J76" s="339"/>
      <c r="T76" s="339"/>
    </row>
    <row r="77" spans="2:20">
      <c r="B77" s="339"/>
      <c r="C77" s="339"/>
      <c r="D77" s="339"/>
      <c r="E77" s="339"/>
      <c r="F77" s="299"/>
      <c r="G77" s="354"/>
      <c r="H77" s="339"/>
      <c r="J77" s="354" t="s">
        <v>89</v>
      </c>
      <c r="T77" s="339"/>
    </row>
    <row r="78" spans="2:20">
      <c r="B78" s="339"/>
      <c r="C78" s="339"/>
      <c r="D78" s="339"/>
      <c r="E78" s="339"/>
      <c r="F78" s="299"/>
      <c r="G78" s="354"/>
      <c r="H78" s="339"/>
      <c r="J78" s="339" t="s">
        <v>61</v>
      </c>
      <c r="T78" s="339"/>
    </row>
    <row r="79" spans="2:20">
      <c r="B79" s="339"/>
      <c r="C79" s="339"/>
      <c r="D79" s="339"/>
      <c r="E79" s="339"/>
      <c r="F79" s="299"/>
      <c r="G79" s="354"/>
      <c r="H79" s="339"/>
      <c r="J79" s="339" t="s">
        <v>90</v>
      </c>
      <c r="T79" s="339"/>
    </row>
    <row r="80" spans="2:20">
      <c r="B80" s="339"/>
      <c r="C80" s="339"/>
      <c r="D80" s="339"/>
      <c r="E80" s="339"/>
      <c r="F80" s="299"/>
      <c r="G80" s="354"/>
      <c r="H80" s="339"/>
      <c r="J80" s="339" t="s">
        <v>91</v>
      </c>
      <c r="T80" s="339"/>
    </row>
    <row r="81" spans="2:20">
      <c r="B81" s="339"/>
      <c r="C81" s="339"/>
      <c r="D81" s="339"/>
      <c r="E81" s="339"/>
      <c r="F81" s="299"/>
      <c r="G81" s="354"/>
      <c r="H81" s="339"/>
      <c r="J81" s="339" t="s">
        <v>92</v>
      </c>
      <c r="T81" s="339"/>
    </row>
    <row r="82" spans="2:20">
      <c r="B82" s="339"/>
      <c r="C82" s="339"/>
      <c r="D82" s="339"/>
      <c r="E82" s="339"/>
      <c r="F82" s="299"/>
      <c r="G82" s="354"/>
      <c r="H82" s="339"/>
      <c r="J82" s="339"/>
      <c r="T82" s="339"/>
    </row>
    <row r="83" spans="2:20">
      <c r="B83" s="339"/>
      <c r="C83" s="339"/>
      <c r="D83" s="339"/>
      <c r="E83" s="339"/>
      <c r="F83" s="299"/>
      <c r="G83" s="354"/>
      <c r="H83" s="339"/>
      <c r="T83" s="339"/>
    </row>
    <row r="84" spans="2:20">
      <c r="B84" s="339"/>
      <c r="C84" s="339"/>
      <c r="D84" s="339"/>
      <c r="E84" s="339"/>
      <c r="F84" s="354" t="s">
        <v>93</v>
      </c>
      <c r="G84" s="354"/>
      <c r="H84" s="354" t="s">
        <v>94</v>
      </c>
      <c r="J84" s="354" t="s">
        <v>95</v>
      </c>
      <c r="T84" s="339"/>
    </row>
    <row r="85" spans="2:20" ht="33.75">
      <c r="B85" s="339"/>
      <c r="C85" s="339"/>
      <c r="D85" s="339"/>
      <c r="E85" s="339"/>
      <c r="F85" s="299" t="s">
        <v>96</v>
      </c>
      <c r="G85" s="354"/>
      <c r="H85" s="339" t="s">
        <v>34</v>
      </c>
      <c r="J85" s="339" t="s">
        <v>34</v>
      </c>
      <c r="T85" s="339"/>
    </row>
    <row r="86" spans="2:20">
      <c r="B86" s="339"/>
      <c r="C86" s="339"/>
      <c r="D86" s="339"/>
      <c r="E86" s="339"/>
      <c r="F86" s="299"/>
      <c r="G86" s="354"/>
      <c r="H86" s="339"/>
      <c r="T86" s="339"/>
    </row>
    <row r="87" spans="2:20">
      <c r="B87" s="339"/>
      <c r="C87" s="339"/>
      <c r="D87" s="339"/>
      <c r="E87" s="339"/>
      <c r="F87" s="299"/>
      <c r="G87" s="354"/>
      <c r="H87" s="339"/>
      <c r="T87" s="339"/>
    </row>
    <row r="88" spans="2:20">
      <c r="B88" s="339"/>
      <c r="C88" s="339"/>
      <c r="D88" s="339"/>
      <c r="E88" s="339"/>
      <c r="F88" s="299"/>
      <c r="G88" s="354"/>
      <c r="H88" s="339"/>
      <c r="T88" s="339"/>
    </row>
    <row r="89" spans="2:20" s="355" customFormat="1">
      <c r="B89" s="354" t="s">
        <v>97</v>
      </c>
      <c r="C89" s="356"/>
      <c r="D89" s="356"/>
      <c r="E89" s="356"/>
      <c r="F89" s="358"/>
      <c r="G89" s="357"/>
      <c r="H89" s="356"/>
      <c r="T89" s="356"/>
    </row>
    <row r="90" spans="2:20" s="355" customFormat="1">
      <c r="B90" s="339" t="s">
        <v>98</v>
      </c>
      <c r="C90" s="356"/>
      <c r="D90" s="356"/>
      <c r="E90" s="356"/>
      <c r="F90" s="358"/>
      <c r="G90" s="357"/>
      <c r="H90" s="356"/>
      <c r="T90" s="356"/>
    </row>
    <row r="91" spans="2:20" s="355" customFormat="1">
      <c r="B91" s="339" t="s">
        <v>99</v>
      </c>
      <c r="C91" s="356"/>
      <c r="D91" s="356"/>
      <c r="E91" s="356"/>
      <c r="F91" s="358"/>
      <c r="G91" s="357"/>
      <c r="H91" s="356"/>
      <c r="T91" s="356"/>
    </row>
    <row r="92" spans="2:20">
      <c r="B92" s="339"/>
      <c r="C92" s="339"/>
      <c r="D92" s="339"/>
      <c r="E92" s="339"/>
      <c r="F92" s="299"/>
      <c r="G92" s="354"/>
      <c r="H92" s="339"/>
      <c r="T92" s="339"/>
    </row>
    <row r="93" spans="2:20">
      <c r="B93" s="339"/>
      <c r="C93" s="339"/>
      <c r="D93" s="339"/>
      <c r="E93" s="339"/>
      <c r="F93" s="299"/>
      <c r="G93" s="354"/>
      <c r="H93" s="339"/>
      <c r="T93" s="339"/>
    </row>
    <row r="94" spans="2:20">
      <c r="B94" s="339"/>
      <c r="C94" s="339"/>
      <c r="D94" s="339"/>
      <c r="E94" s="339"/>
      <c r="F94" s="299"/>
      <c r="G94" s="354"/>
      <c r="H94" s="339"/>
      <c r="T94" s="339"/>
    </row>
    <row r="95" spans="2:20">
      <c r="B95" s="339"/>
      <c r="C95" s="339"/>
      <c r="D95" s="339"/>
      <c r="E95" s="339"/>
      <c r="F95" s="299"/>
      <c r="G95" s="354"/>
      <c r="H95" s="339"/>
      <c r="J95" s="354" t="s">
        <v>100</v>
      </c>
      <c r="T95" s="339"/>
    </row>
    <row r="96" spans="2:20">
      <c r="B96" s="339"/>
      <c r="C96" s="339"/>
      <c r="D96" s="339"/>
      <c r="E96" s="339"/>
      <c r="G96" s="354"/>
      <c r="H96" s="339"/>
      <c r="J96" s="339" t="s">
        <v>101</v>
      </c>
      <c r="T96" s="339"/>
    </row>
    <row r="97" spans="2:20">
      <c r="B97" s="339"/>
      <c r="C97" s="339"/>
      <c r="D97" s="339"/>
      <c r="E97" s="339"/>
      <c r="G97" s="354"/>
      <c r="H97" s="339"/>
      <c r="J97" s="339" t="s">
        <v>102</v>
      </c>
      <c r="T97" s="339"/>
    </row>
    <row r="98" spans="2:20">
      <c r="B98" s="339"/>
      <c r="C98" s="339"/>
      <c r="D98" s="339"/>
      <c r="E98" s="339"/>
      <c r="G98" s="354"/>
      <c r="H98" s="339"/>
      <c r="J98" s="339" t="s">
        <v>103</v>
      </c>
      <c r="T98" s="339"/>
    </row>
    <row r="99" spans="2:20">
      <c r="B99" s="339"/>
      <c r="C99" s="339"/>
      <c r="D99" s="339"/>
      <c r="E99" s="339"/>
      <c r="G99" s="354"/>
      <c r="H99" s="339"/>
      <c r="J99" s="339" t="s">
        <v>104</v>
      </c>
      <c r="T99" s="339"/>
    </row>
    <row r="100" spans="2:20">
      <c r="B100" s="339"/>
      <c r="C100" s="339"/>
      <c r="D100" s="339"/>
      <c r="E100" s="339"/>
      <c r="G100" s="294"/>
      <c r="H100" s="339"/>
      <c r="J100" s="339" t="s">
        <v>105</v>
      </c>
      <c r="T100" s="339"/>
    </row>
    <row r="101" spans="2:20">
      <c r="B101" s="339"/>
      <c r="C101" s="339"/>
      <c r="D101" s="339"/>
      <c r="E101" s="339"/>
      <c r="G101" s="339"/>
      <c r="H101" s="339"/>
      <c r="J101" s="339" t="s">
        <v>106</v>
      </c>
      <c r="T101" s="339"/>
    </row>
    <row r="102" spans="2:20">
      <c r="B102" s="339"/>
      <c r="C102" s="339"/>
      <c r="D102" s="339"/>
      <c r="E102" s="339"/>
      <c r="G102" s="354"/>
      <c r="H102" s="354" t="s">
        <v>107</v>
      </c>
      <c r="T102" s="339"/>
    </row>
    <row r="103" spans="2:20">
      <c r="B103" s="339"/>
      <c r="C103" s="339"/>
      <c r="D103" s="339"/>
      <c r="E103" s="339"/>
      <c r="G103" s="294"/>
      <c r="H103" s="295" t="s">
        <v>108</v>
      </c>
      <c r="J103" s="354" t="s">
        <v>109</v>
      </c>
      <c r="T103" s="339"/>
    </row>
    <row r="104" spans="2:20">
      <c r="B104" s="339"/>
      <c r="C104" s="339"/>
      <c r="D104" s="339"/>
      <c r="E104" s="339"/>
      <c r="F104" s="354" t="s">
        <v>110</v>
      </c>
      <c r="G104" s="339"/>
      <c r="H104" s="295" t="s">
        <v>111</v>
      </c>
      <c r="J104" s="339" t="s">
        <v>112</v>
      </c>
      <c r="T104" s="339"/>
    </row>
    <row r="105" spans="2:20">
      <c r="F105" s="294" t="s">
        <v>113</v>
      </c>
      <c r="G105" s="354"/>
      <c r="H105" s="297" t="s">
        <v>114</v>
      </c>
      <c r="J105" s="339" t="s">
        <v>115</v>
      </c>
      <c r="T105" s="339"/>
    </row>
    <row r="106" spans="2:20">
      <c r="G106" s="294"/>
      <c r="H106" s="295" t="s">
        <v>116</v>
      </c>
      <c r="J106" s="339" t="s">
        <v>117</v>
      </c>
      <c r="T106" s="339"/>
    </row>
    <row r="107" spans="2:20">
      <c r="T107" s="339"/>
    </row>
    <row r="108" spans="2:20">
      <c r="G108" s="354"/>
      <c r="J108" s="354" t="s">
        <v>118</v>
      </c>
      <c r="T108" s="339"/>
    </row>
    <row r="109" spans="2:20">
      <c r="G109" s="354"/>
      <c r="J109" s="339" t="s">
        <v>119</v>
      </c>
      <c r="T109" s="339"/>
    </row>
    <row r="110" spans="2:20">
      <c r="B110" s="339"/>
      <c r="G110" s="354"/>
      <c r="J110" s="339" t="s">
        <v>120</v>
      </c>
      <c r="T110" s="339"/>
    </row>
    <row r="111" spans="2:20">
      <c r="B111" s="339"/>
      <c r="G111" s="354"/>
      <c r="J111" s="339" t="s">
        <v>121</v>
      </c>
      <c r="T111" s="339"/>
    </row>
    <row r="112" spans="2:20">
      <c r="B112" s="339"/>
      <c r="G112" s="354"/>
      <c r="T112" s="339"/>
    </row>
    <row r="113" spans="2:20">
      <c r="B113" s="339"/>
      <c r="G113" s="294"/>
      <c r="J113" s="354" t="s">
        <v>122</v>
      </c>
      <c r="T113" s="339"/>
    </row>
    <row r="114" spans="2:20">
      <c r="B114" s="339"/>
      <c r="G114" s="294"/>
      <c r="J114" s="339" t="s">
        <v>123</v>
      </c>
      <c r="T114" s="339"/>
    </row>
    <row r="115" spans="2:20">
      <c r="G115" s="294"/>
      <c r="T115" s="339"/>
    </row>
    <row r="116" spans="2:20">
      <c r="F116" s="354" t="s">
        <v>124</v>
      </c>
      <c r="G116" s="294"/>
      <c r="H116" s="354" t="s">
        <v>125</v>
      </c>
      <c r="T116" s="339"/>
    </row>
    <row r="117" spans="2:20">
      <c r="D117" s="354" t="s">
        <v>126</v>
      </c>
      <c r="F117" s="294" t="s">
        <v>127</v>
      </c>
      <c r="H117" s="339" t="s">
        <v>128</v>
      </c>
      <c r="J117" s="354" t="s">
        <v>129</v>
      </c>
      <c r="T117" s="339"/>
    </row>
    <row r="118" spans="2:20">
      <c r="D118" s="339" t="s">
        <v>130</v>
      </c>
      <c r="F118" s="339"/>
      <c r="G118" s="354"/>
      <c r="J118" s="339" t="s">
        <v>131</v>
      </c>
      <c r="T118" s="339"/>
    </row>
    <row r="119" spans="2:20">
      <c r="D119" s="339" t="s">
        <v>132</v>
      </c>
      <c r="F119" s="354" t="s">
        <v>133</v>
      </c>
      <c r="G119" s="299"/>
      <c r="H119" s="354" t="s">
        <v>134</v>
      </c>
      <c r="J119" s="339" t="s">
        <v>135</v>
      </c>
      <c r="T119" s="339"/>
    </row>
    <row r="120" spans="2:20" ht="22.5">
      <c r="D120" s="339" t="s">
        <v>136</v>
      </c>
      <c r="F120" s="294" t="s">
        <v>137</v>
      </c>
      <c r="G120" s="299"/>
      <c r="H120" s="339" t="s">
        <v>128</v>
      </c>
      <c r="J120" s="339" t="s">
        <v>138</v>
      </c>
      <c r="T120" s="339"/>
    </row>
    <row r="121" spans="2:20">
      <c r="D121" s="339" t="s">
        <v>139</v>
      </c>
      <c r="G121" s="299"/>
      <c r="J121" s="339" t="s">
        <v>140</v>
      </c>
      <c r="T121" s="339"/>
    </row>
    <row r="122" spans="2:20">
      <c r="D122" s="339" t="s">
        <v>141</v>
      </c>
      <c r="F122" s="354" t="s">
        <v>142</v>
      </c>
      <c r="H122" s="354" t="s">
        <v>143</v>
      </c>
      <c r="T122" s="339"/>
    </row>
    <row r="123" spans="2:20">
      <c r="D123" s="339" t="s">
        <v>144</v>
      </c>
      <c r="F123" s="294" t="s">
        <v>145</v>
      </c>
      <c r="G123" s="354"/>
      <c r="H123" s="339" t="s">
        <v>128</v>
      </c>
      <c r="T123" s="339"/>
    </row>
    <row r="124" spans="2:20">
      <c r="D124" s="339"/>
      <c r="F124" s="294"/>
      <c r="G124" s="354"/>
      <c r="H124" s="339"/>
      <c r="T124" s="339"/>
    </row>
    <row r="125" spans="2:20">
      <c r="G125" s="299"/>
      <c r="T125" s="339"/>
    </row>
    <row r="126" spans="2:20">
      <c r="T126" s="339"/>
    </row>
    <row r="127" spans="2:20">
      <c r="G127" s="354"/>
      <c r="T127" s="339"/>
    </row>
    <row r="128" spans="2:20">
      <c r="F128" s="294"/>
      <c r="G128" s="354"/>
      <c r="J128" s="354" t="s">
        <v>146</v>
      </c>
      <c r="T128" s="339"/>
    </row>
    <row r="129" spans="4:20">
      <c r="F129" s="294"/>
      <c r="G129" s="354"/>
      <c r="J129" s="339" t="s">
        <v>147</v>
      </c>
      <c r="T129" s="339"/>
    </row>
    <row r="130" spans="4:20">
      <c r="F130" s="354" t="s">
        <v>148</v>
      </c>
      <c r="G130" s="354"/>
      <c r="H130" s="354" t="s">
        <v>149</v>
      </c>
      <c r="T130" s="339"/>
    </row>
    <row r="131" spans="4:20" ht="22.5">
      <c r="F131" s="294" t="s">
        <v>150</v>
      </c>
      <c r="G131" s="354"/>
      <c r="H131" s="339" t="s">
        <v>147</v>
      </c>
      <c r="J131" s="354" t="s">
        <v>151</v>
      </c>
      <c r="T131" s="339"/>
    </row>
    <row r="132" spans="4:20">
      <c r="G132" s="299"/>
      <c r="H132" s="339" t="s">
        <v>152</v>
      </c>
      <c r="J132" s="339" t="s">
        <v>152</v>
      </c>
      <c r="T132" s="339"/>
    </row>
    <row r="133" spans="4:20">
      <c r="H133" s="339" t="s">
        <v>153</v>
      </c>
      <c r="T133" s="339"/>
    </row>
    <row r="134" spans="4:20">
      <c r="J134" s="354" t="s">
        <v>154</v>
      </c>
      <c r="T134" s="339"/>
    </row>
    <row r="135" spans="4:20" ht="15">
      <c r="D135" t="s">
        <v>155</v>
      </c>
      <c r="J135" s="339" t="s">
        <v>156</v>
      </c>
      <c r="T135" s="339"/>
    </row>
    <row r="136" spans="4:20" ht="15">
      <c r="D136" t="s">
        <v>157</v>
      </c>
      <c r="J136" s="339"/>
      <c r="T136" s="339"/>
    </row>
    <row r="137" spans="4:20" ht="15">
      <c r="D137" t="s">
        <v>158</v>
      </c>
      <c r="J137" s="339"/>
      <c r="T137" s="339"/>
    </row>
    <row r="138" spans="4:20" ht="15">
      <c r="D138" t="s">
        <v>159</v>
      </c>
      <c r="J138" s="339"/>
      <c r="T138" s="339"/>
    </row>
    <row r="139" spans="4:20" ht="15">
      <c r="D139" t="s">
        <v>160</v>
      </c>
      <c r="T139" s="339"/>
    </row>
    <row r="140" spans="4:20" ht="15">
      <c r="D140" t="s">
        <v>161</v>
      </c>
      <c r="L140" s="339"/>
      <c r="N140" s="339"/>
      <c r="P140" s="339"/>
      <c r="R140" s="339"/>
      <c r="T140" s="339"/>
    </row>
    <row r="141" spans="4:20" ht="15">
      <c r="D141" t="s">
        <v>162</v>
      </c>
      <c r="L141" s="339"/>
      <c r="N141" s="339"/>
      <c r="P141" s="339"/>
      <c r="R141" s="339"/>
      <c r="T141" s="339"/>
    </row>
    <row r="142" spans="4:20" ht="15">
      <c r="D142" t="s">
        <v>163</v>
      </c>
      <c r="J142" s="354" t="s">
        <v>164</v>
      </c>
      <c r="K142" s="339"/>
      <c r="L142" s="339"/>
      <c r="N142" s="339"/>
      <c r="P142" s="339"/>
      <c r="R142" s="339"/>
      <c r="T142" s="339"/>
    </row>
    <row r="143" spans="4:20" ht="15">
      <c r="D143" t="s">
        <v>165</v>
      </c>
      <c r="J143" s="339" t="s">
        <v>166</v>
      </c>
      <c r="L143" s="339"/>
      <c r="M143" s="339"/>
      <c r="N143" s="339"/>
      <c r="P143" s="339"/>
      <c r="R143" s="339"/>
      <c r="T143" s="339"/>
    </row>
    <row r="144" spans="4:20" ht="15">
      <c r="D144" t="s">
        <v>167</v>
      </c>
      <c r="H144" s="354" t="s">
        <v>168</v>
      </c>
      <c r="J144" s="339"/>
      <c r="L144" s="339"/>
      <c r="N144" s="339"/>
      <c r="O144" s="339"/>
      <c r="P144" s="339"/>
      <c r="R144" s="339"/>
      <c r="T144" s="339"/>
    </row>
    <row r="145" spans="4:20">
      <c r="F145" s="354" t="s">
        <v>169</v>
      </c>
      <c r="H145" s="339" t="s">
        <v>166</v>
      </c>
      <c r="J145" s="354" t="s">
        <v>170</v>
      </c>
      <c r="L145" s="339"/>
      <c r="N145" s="339"/>
      <c r="O145" s="339"/>
      <c r="P145" s="339"/>
      <c r="R145" s="339"/>
      <c r="T145" s="339"/>
    </row>
    <row r="146" spans="4:20" ht="22.5">
      <c r="F146" s="294" t="s">
        <v>171</v>
      </c>
      <c r="H146" s="339" t="s">
        <v>172</v>
      </c>
      <c r="I146" s="299"/>
      <c r="J146" s="339" t="s">
        <v>172</v>
      </c>
      <c r="L146" s="339"/>
      <c r="M146" s="339"/>
      <c r="N146" s="339"/>
      <c r="O146" s="339"/>
      <c r="P146" s="339"/>
      <c r="R146" s="339"/>
      <c r="T146" s="339"/>
    </row>
    <row r="147" spans="4:20">
      <c r="H147" s="299" t="s">
        <v>173</v>
      </c>
      <c r="L147" s="339"/>
      <c r="M147" s="339"/>
      <c r="N147" s="339"/>
      <c r="O147" s="339"/>
      <c r="P147" s="339"/>
      <c r="R147" s="339"/>
      <c r="T147" s="339"/>
    </row>
    <row r="148" spans="4:20">
      <c r="J148" s="354" t="s">
        <v>174</v>
      </c>
      <c r="K148" s="339"/>
      <c r="L148" s="339"/>
      <c r="M148" s="339"/>
      <c r="N148" s="339"/>
      <c r="O148" s="339"/>
      <c r="P148" s="339"/>
      <c r="R148" s="339"/>
      <c r="T148" s="339"/>
    </row>
    <row r="149" spans="4:20">
      <c r="J149" s="299" t="s">
        <v>173</v>
      </c>
      <c r="K149" s="339"/>
      <c r="L149" s="339"/>
      <c r="M149" s="339"/>
      <c r="N149" s="339"/>
      <c r="O149" s="339"/>
      <c r="P149" s="339"/>
      <c r="R149" s="339"/>
      <c r="T149" s="339"/>
    </row>
    <row r="150" spans="4:20">
      <c r="K150" s="339"/>
      <c r="L150" s="339"/>
      <c r="M150" s="339"/>
      <c r="N150" s="339"/>
      <c r="O150" s="339"/>
      <c r="P150" s="339"/>
      <c r="R150" s="339"/>
      <c r="T150" s="339"/>
    </row>
    <row r="151" spans="4:20">
      <c r="D151" s="295" t="s">
        <v>175</v>
      </c>
      <c r="K151" s="339"/>
      <c r="L151" s="339"/>
      <c r="M151" s="339"/>
      <c r="N151" s="339"/>
      <c r="O151" s="339"/>
      <c r="P151" s="339"/>
      <c r="R151" s="339"/>
      <c r="T151" s="339"/>
    </row>
    <row r="152" spans="4:20">
      <c r="D152" s="353">
        <v>1.5</v>
      </c>
      <c r="K152" s="339"/>
      <c r="L152" s="339"/>
      <c r="M152" s="339"/>
      <c r="N152" s="339"/>
      <c r="O152" s="339"/>
      <c r="P152" s="339"/>
      <c r="R152" s="339"/>
      <c r="T152" s="339"/>
    </row>
    <row r="153" spans="4:20">
      <c r="D153" s="353">
        <v>1.8</v>
      </c>
      <c r="K153" s="339"/>
      <c r="L153" s="339"/>
      <c r="M153" s="339"/>
      <c r="N153" s="339"/>
      <c r="O153" s="339"/>
      <c r="P153" s="339"/>
      <c r="R153" s="339"/>
      <c r="T153" s="339"/>
    </row>
    <row r="154" spans="4:20">
      <c r="O154" s="339"/>
      <c r="P154" s="339"/>
      <c r="R154" s="339"/>
      <c r="T154" s="339"/>
    </row>
    <row r="155" spans="4:20">
      <c r="O155" s="339"/>
      <c r="P155" s="339"/>
      <c r="R155" s="339"/>
      <c r="T155" s="339"/>
    </row>
    <row r="156" spans="4:20">
      <c r="D156" s="295" t="s">
        <v>176</v>
      </c>
      <c r="O156" s="339"/>
      <c r="P156" s="339"/>
      <c r="Q156" s="339"/>
      <c r="R156" s="339"/>
      <c r="T156" s="339"/>
    </row>
    <row r="157" spans="4:20">
      <c r="D157" s="353">
        <v>2.2999999999999998</v>
      </c>
      <c r="O157" s="339"/>
      <c r="P157" s="339"/>
      <c r="R157" s="339"/>
      <c r="T157" s="339"/>
    </row>
    <row r="158" spans="4:20">
      <c r="D158" s="353">
        <v>2.5</v>
      </c>
      <c r="O158" s="339"/>
      <c r="P158" s="339"/>
      <c r="R158" s="339"/>
      <c r="T158" s="339"/>
    </row>
    <row r="159" spans="4:20">
      <c r="O159" s="339"/>
      <c r="P159" s="339"/>
      <c r="R159" s="339"/>
      <c r="T159" s="339"/>
    </row>
    <row r="160" spans="4:20">
      <c r="O160" s="339"/>
      <c r="P160" s="339"/>
      <c r="R160" s="339"/>
      <c r="T160" s="339"/>
    </row>
    <row r="161" spans="4:36">
      <c r="O161" s="339"/>
      <c r="P161" s="339"/>
      <c r="R161" s="339"/>
      <c r="T161" s="339"/>
    </row>
    <row r="162" spans="4:36">
      <c r="O162" s="339"/>
      <c r="P162" s="339"/>
      <c r="R162" s="339"/>
      <c r="T162" s="339"/>
    </row>
    <row r="163" spans="4:36">
      <c r="O163" s="339"/>
      <c r="P163" s="339"/>
      <c r="R163" s="339"/>
      <c r="T163" s="339"/>
    </row>
    <row r="164" spans="4:36">
      <c r="O164" s="339"/>
      <c r="P164" s="339"/>
      <c r="R164" s="339"/>
      <c r="T164" s="339"/>
    </row>
    <row r="165" spans="4:36">
      <c r="O165" s="339"/>
      <c r="P165" s="339"/>
      <c r="R165" s="339"/>
      <c r="T165" s="339"/>
    </row>
    <row r="166" spans="4:36">
      <c r="O166" s="339"/>
      <c r="P166" s="339"/>
      <c r="R166" s="339"/>
      <c r="T166" s="339"/>
    </row>
    <row r="167" spans="4:36">
      <c r="D167" s="295" t="str">
        <f t="array" ref="D167:E167">MID(D171:E171,4,LEN(D171:E171))</f>
        <v>ZONAS.</v>
      </c>
      <c r="E167" s="295" t="str">
        <v>IOQUIA.</v>
      </c>
      <c r="O167" s="339"/>
      <c r="P167" s="339"/>
      <c r="Q167" s="339"/>
      <c r="R167" s="339"/>
      <c r="T167" s="339"/>
    </row>
    <row r="168" spans="4:36">
      <c r="O168" s="339"/>
      <c r="P168" s="339"/>
      <c r="Q168" s="339"/>
      <c r="R168" s="339"/>
      <c r="T168" s="339"/>
    </row>
    <row r="169" spans="4:36">
      <c r="O169" s="339"/>
      <c r="P169" s="339"/>
      <c r="Q169" s="339"/>
      <c r="R169" s="339"/>
      <c r="T169" s="339"/>
    </row>
    <row r="170" spans="4:36">
      <c r="O170" s="339"/>
      <c r="P170" s="339"/>
      <c r="Q170" s="339"/>
      <c r="R170" s="339"/>
      <c r="T170" s="339"/>
    </row>
    <row r="171" spans="4:36" ht="15">
      <c r="D171" s="3" t="s">
        <v>177</v>
      </c>
      <c r="E171" s="3" t="s">
        <v>178</v>
      </c>
      <c r="F171" s="3" t="s">
        <v>179</v>
      </c>
      <c r="G171" s="3" t="s">
        <v>180</v>
      </c>
      <c r="H171" s="3" t="s">
        <v>181</v>
      </c>
      <c r="I171" s="3" t="s">
        <v>182</v>
      </c>
      <c r="J171" s="3" t="s">
        <v>183</v>
      </c>
      <c r="K171" s="3" t="s">
        <v>184</v>
      </c>
      <c r="L171" s="3" t="s">
        <v>185</v>
      </c>
      <c r="M171" s="3" t="s">
        <v>186</v>
      </c>
      <c r="N171" s="3" t="s">
        <v>187</v>
      </c>
      <c r="O171" s="3" t="s">
        <v>188</v>
      </c>
      <c r="P171" s="3" t="s">
        <v>189</v>
      </c>
      <c r="Q171" s="3" t="s">
        <v>190</v>
      </c>
      <c r="R171" s="3" t="s">
        <v>191</v>
      </c>
      <c r="S171" s="3" t="s">
        <v>192</v>
      </c>
      <c r="T171" s="3" t="s">
        <v>193</v>
      </c>
      <c r="U171" s="3" t="s">
        <v>194</v>
      </c>
      <c r="V171" s="3" t="s">
        <v>195</v>
      </c>
      <c r="W171" s="3" t="s">
        <v>196</v>
      </c>
      <c r="X171" s="3" t="s">
        <v>197</v>
      </c>
      <c r="Y171" s="3" t="s">
        <v>198</v>
      </c>
      <c r="Z171" s="3" t="s">
        <v>199</v>
      </c>
      <c r="AA171" s="3" t="s">
        <v>200</v>
      </c>
      <c r="AB171" s="3" t="s">
        <v>201</v>
      </c>
      <c r="AC171" s="3" t="s">
        <v>202</v>
      </c>
      <c r="AD171" s="3" t="s">
        <v>203</v>
      </c>
      <c r="AE171" s="3" t="s">
        <v>204</v>
      </c>
      <c r="AF171" s="3" t="s">
        <v>205</v>
      </c>
      <c r="AG171" s="3" t="s">
        <v>206</v>
      </c>
      <c r="AH171" s="3" t="s">
        <v>207</v>
      </c>
      <c r="AI171" s="3" t="s">
        <v>208</v>
      </c>
      <c r="AJ171" s="3" t="s">
        <v>209</v>
      </c>
    </row>
    <row r="172" spans="4:36" ht="30">
      <c r="D172" s="348" t="s">
        <v>210</v>
      </c>
      <c r="E172" s="344" t="s">
        <v>211</v>
      </c>
      <c r="F172" s="349" t="s">
        <v>212</v>
      </c>
      <c r="G172" s="352" t="s">
        <v>213</v>
      </c>
      <c r="H172" s="343" t="s">
        <v>214</v>
      </c>
      <c r="I172" s="352" t="s">
        <v>215</v>
      </c>
      <c r="J172" s="347" t="s">
        <v>216</v>
      </c>
      <c r="K172" s="346" t="s">
        <v>217</v>
      </c>
      <c r="L172" s="343" t="s">
        <v>218</v>
      </c>
      <c r="M172" s="349" t="s">
        <v>219</v>
      </c>
      <c r="N172" s="343" t="s">
        <v>220</v>
      </c>
      <c r="O172" s="343" t="s">
        <v>221</v>
      </c>
      <c r="P172" s="349" t="s">
        <v>222</v>
      </c>
      <c r="Q172" s="349" t="s">
        <v>223</v>
      </c>
      <c r="R172" s="343" t="s">
        <v>224</v>
      </c>
      <c r="S172" s="348" t="s">
        <v>225</v>
      </c>
      <c r="T172" s="346" t="s">
        <v>226</v>
      </c>
      <c r="U172" s="348" t="s">
        <v>227</v>
      </c>
      <c r="V172" s="352" t="s">
        <v>228</v>
      </c>
      <c r="W172" s="346" t="s">
        <v>229</v>
      </c>
      <c r="X172" s="349" t="s">
        <v>230</v>
      </c>
      <c r="Y172" s="343" t="s">
        <v>231</v>
      </c>
      <c r="Z172" s="343" t="s">
        <v>232</v>
      </c>
      <c r="AA172" s="343" t="s">
        <v>233</v>
      </c>
      <c r="AB172" s="349" t="s">
        <v>234</v>
      </c>
      <c r="AC172" s="343" t="s">
        <v>235</v>
      </c>
      <c r="AD172" s="349" t="s">
        <v>236</v>
      </c>
      <c r="AE172" s="343" t="s">
        <v>237</v>
      </c>
      <c r="AF172" s="349" t="s">
        <v>238</v>
      </c>
      <c r="AG172" s="349" t="s">
        <v>239</v>
      </c>
      <c r="AH172" s="343" t="s">
        <v>240</v>
      </c>
      <c r="AI172" s="341" t="s">
        <v>241</v>
      </c>
      <c r="AJ172" s="341" t="s">
        <v>242</v>
      </c>
    </row>
    <row r="173" spans="4:36" ht="15">
      <c r="D173" s="339"/>
      <c r="E173" s="344" t="s">
        <v>243</v>
      </c>
      <c r="F173" s="349" t="s">
        <v>244</v>
      </c>
      <c r="G173" s="352" t="s">
        <v>245</v>
      </c>
      <c r="H173" s="346" t="s">
        <v>246</v>
      </c>
      <c r="I173" s="352" t="s">
        <v>247</v>
      </c>
      <c r="J173" s="347" t="s">
        <v>248</v>
      </c>
      <c r="K173" s="346" t="s">
        <v>249</v>
      </c>
      <c r="L173" s="343" t="s">
        <v>250</v>
      </c>
      <c r="M173" s="349" t="s">
        <v>251</v>
      </c>
      <c r="N173" s="343" t="s">
        <v>252</v>
      </c>
      <c r="O173" s="343" t="s">
        <v>253</v>
      </c>
      <c r="P173" s="349" t="s">
        <v>254</v>
      </c>
      <c r="Q173" s="349" t="s">
        <v>255</v>
      </c>
      <c r="R173" s="343" t="s">
        <v>256</v>
      </c>
      <c r="S173" s="339"/>
      <c r="T173" s="346" t="s">
        <v>257</v>
      </c>
      <c r="U173" s="339"/>
      <c r="V173" s="352" t="s">
        <v>258</v>
      </c>
      <c r="W173" s="346" t="s">
        <v>259</v>
      </c>
      <c r="X173" s="349" t="s">
        <v>260</v>
      </c>
      <c r="Y173" s="343" t="s">
        <v>261</v>
      </c>
      <c r="Z173" s="343" t="s">
        <v>262</v>
      </c>
      <c r="AA173" s="343" t="s">
        <v>263</v>
      </c>
      <c r="AB173" s="349" t="s">
        <v>264</v>
      </c>
      <c r="AC173" s="343" t="s">
        <v>265</v>
      </c>
      <c r="AD173" s="348" t="s">
        <v>266</v>
      </c>
      <c r="AE173" s="343" t="s">
        <v>267</v>
      </c>
      <c r="AF173" s="349" t="s">
        <v>268</v>
      </c>
      <c r="AG173" s="349" t="s">
        <v>269</v>
      </c>
      <c r="AH173" s="343" t="s">
        <v>211</v>
      </c>
      <c r="AI173" s="339"/>
      <c r="AJ173" s="339"/>
    </row>
    <row r="174" spans="4:36" ht="15">
      <c r="D174" s="339"/>
      <c r="E174" s="344" t="s">
        <v>270</v>
      </c>
      <c r="F174" s="348" t="s">
        <v>271</v>
      </c>
      <c r="G174" s="352" t="s">
        <v>272</v>
      </c>
      <c r="H174" s="343" t="s">
        <v>273</v>
      </c>
      <c r="I174" s="352" t="s">
        <v>274</v>
      </c>
      <c r="J174" s="347" t="s">
        <v>275</v>
      </c>
      <c r="K174" s="346" t="s">
        <v>276</v>
      </c>
      <c r="L174" s="343" t="s">
        <v>277</v>
      </c>
      <c r="M174" s="348" t="s">
        <v>278</v>
      </c>
      <c r="N174" s="343" t="s">
        <v>279</v>
      </c>
      <c r="O174" s="343" t="s">
        <v>280</v>
      </c>
      <c r="P174" s="349" t="s">
        <v>281</v>
      </c>
      <c r="Q174" s="349" t="s">
        <v>282</v>
      </c>
      <c r="R174" s="343" t="s">
        <v>283</v>
      </c>
      <c r="S174" s="339"/>
      <c r="T174" s="346" t="s">
        <v>284</v>
      </c>
      <c r="U174" s="339"/>
      <c r="V174" s="352" t="s">
        <v>285</v>
      </c>
      <c r="W174" s="346" t="s">
        <v>286</v>
      </c>
      <c r="X174" s="349" t="s">
        <v>287</v>
      </c>
      <c r="Y174" s="343" t="s">
        <v>288</v>
      </c>
      <c r="Z174" s="343" t="s">
        <v>289</v>
      </c>
      <c r="AA174" s="343" t="s">
        <v>290</v>
      </c>
      <c r="AB174" s="348" t="s">
        <v>291</v>
      </c>
      <c r="AC174" s="343" t="s">
        <v>292</v>
      </c>
      <c r="AD174" s="339"/>
      <c r="AE174" s="343" t="s">
        <v>293</v>
      </c>
      <c r="AF174" s="349" t="s">
        <v>294</v>
      </c>
      <c r="AG174" s="349" t="s">
        <v>295</v>
      </c>
      <c r="AH174" s="343" t="s">
        <v>296</v>
      </c>
      <c r="AI174" s="339"/>
      <c r="AJ174" s="339"/>
    </row>
    <row r="175" spans="4:36" ht="30">
      <c r="D175" s="339"/>
      <c r="E175" s="344" t="s">
        <v>297</v>
      </c>
      <c r="F175" s="339"/>
      <c r="G175" s="352" t="s">
        <v>298</v>
      </c>
      <c r="H175" s="346" t="s">
        <v>299</v>
      </c>
      <c r="I175" s="352" t="s">
        <v>300</v>
      </c>
      <c r="J175" s="347" t="s">
        <v>301</v>
      </c>
      <c r="K175" s="346" t="s">
        <v>302</v>
      </c>
      <c r="L175" s="341" t="s">
        <v>303</v>
      </c>
      <c r="M175" s="339"/>
      <c r="N175" s="343" t="s">
        <v>304</v>
      </c>
      <c r="O175" s="343" t="s">
        <v>305</v>
      </c>
      <c r="P175" s="349" t="s">
        <v>306</v>
      </c>
      <c r="Q175" s="349" t="s">
        <v>307</v>
      </c>
      <c r="R175" s="343" t="s">
        <v>308</v>
      </c>
      <c r="S175" s="339"/>
      <c r="T175" s="346" t="s">
        <v>309</v>
      </c>
      <c r="U175" s="339"/>
      <c r="V175" s="352" t="s">
        <v>310</v>
      </c>
      <c r="W175" s="346" t="s">
        <v>311</v>
      </c>
      <c r="X175" s="349" t="s">
        <v>312</v>
      </c>
      <c r="Y175" s="343" t="s">
        <v>313</v>
      </c>
      <c r="Z175" s="343" t="s">
        <v>314</v>
      </c>
      <c r="AA175" s="341" t="s">
        <v>315</v>
      </c>
      <c r="AB175" s="339"/>
      <c r="AC175" s="343" t="s">
        <v>316</v>
      </c>
      <c r="AD175" s="339"/>
      <c r="AE175" s="343" t="s">
        <v>317</v>
      </c>
      <c r="AF175" s="348" t="s">
        <v>318</v>
      </c>
      <c r="AG175" s="349" t="s">
        <v>319</v>
      </c>
      <c r="AH175" s="343" t="s">
        <v>252</v>
      </c>
      <c r="AI175" s="339"/>
      <c r="AJ175" s="339"/>
    </row>
    <row r="176" spans="4:36" ht="15">
      <c r="D176" s="339"/>
      <c r="E176" s="344" t="s">
        <v>320</v>
      </c>
      <c r="F176" s="339"/>
      <c r="G176" s="352" t="s">
        <v>321</v>
      </c>
      <c r="H176" s="343" t="s">
        <v>322</v>
      </c>
      <c r="I176" s="352" t="s">
        <v>323</v>
      </c>
      <c r="J176" s="347" t="s">
        <v>324</v>
      </c>
      <c r="K176" s="346" t="s">
        <v>268</v>
      </c>
      <c r="L176" s="339"/>
      <c r="M176" s="339"/>
      <c r="N176" s="343" t="s">
        <v>268</v>
      </c>
      <c r="O176" s="341" t="s">
        <v>325</v>
      </c>
      <c r="P176" s="349" t="s">
        <v>326</v>
      </c>
      <c r="Q176" s="349" t="s">
        <v>327</v>
      </c>
      <c r="R176" s="343" t="s">
        <v>328</v>
      </c>
      <c r="S176" s="339"/>
      <c r="T176" s="346" t="s">
        <v>329</v>
      </c>
      <c r="U176" s="339"/>
      <c r="V176" s="351" t="s">
        <v>330</v>
      </c>
      <c r="W176" s="346" t="s">
        <v>331</v>
      </c>
      <c r="X176" s="348" t="s">
        <v>332</v>
      </c>
      <c r="Y176" s="343" t="s">
        <v>333</v>
      </c>
      <c r="Z176" s="343" t="s">
        <v>334</v>
      </c>
      <c r="AA176" s="339"/>
      <c r="AB176" s="339"/>
      <c r="AC176" s="341" t="s">
        <v>335</v>
      </c>
      <c r="AD176" s="339"/>
      <c r="AE176" s="343" t="s">
        <v>336</v>
      </c>
      <c r="AF176" s="339"/>
      <c r="AG176" s="349" t="s">
        <v>337</v>
      </c>
      <c r="AH176" s="343" t="s">
        <v>304</v>
      </c>
      <c r="AI176" s="339"/>
      <c r="AJ176" s="339"/>
    </row>
    <row r="177" spans="4:36" ht="15">
      <c r="D177" s="339"/>
      <c r="E177" s="344" t="s">
        <v>338</v>
      </c>
      <c r="F177" s="339"/>
      <c r="G177" s="352" t="s">
        <v>339</v>
      </c>
      <c r="H177" s="343" t="s">
        <v>340</v>
      </c>
      <c r="I177" s="352" t="s">
        <v>341</v>
      </c>
      <c r="J177" s="347" t="s">
        <v>342</v>
      </c>
      <c r="K177" s="346" t="s">
        <v>343</v>
      </c>
      <c r="L177" s="339"/>
      <c r="M177" s="339"/>
      <c r="N177" s="343" t="s">
        <v>344</v>
      </c>
      <c r="O177" s="339"/>
      <c r="P177" s="348" t="s">
        <v>345</v>
      </c>
      <c r="Q177" s="349" t="s">
        <v>346</v>
      </c>
      <c r="R177" s="343" t="s">
        <v>347</v>
      </c>
      <c r="S177" s="339"/>
      <c r="T177" s="346" t="s">
        <v>348</v>
      </c>
      <c r="U177" s="339"/>
      <c r="V177" s="339"/>
      <c r="W177" s="346" t="s">
        <v>349</v>
      </c>
      <c r="X177" s="339"/>
      <c r="Y177" s="343" t="s">
        <v>350</v>
      </c>
      <c r="Z177" s="341" t="s">
        <v>351</v>
      </c>
      <c r="AA177" s="339"/>
      <c r="AB177" s="339"/>
      <c r="AC177" s="339"/>
      <c r="AD177" s="339"/>
      <c r="AE177" s="343" t="s">
        <v>352</v>
      </c>
      <c r="AF177" s="339"/>
      <c r="AG177" s="349" t="s">
        <v>353</v>
      </c>
      <c r="AH177" s="343" t="s">
        <v>354</v>
      </c>
      <c r="AI177" s="339"/>
      <c r="AJ177" s="339"/>
    </row>
    <row r="178" spans="4:36" ht="15">
      <c r="D178" s="339"/>
      <c r="E178" s="344" t="s">
        <v>355</v>
      </c>
      <c r="F178" s="339"/>
      <c r="G178" s="351" t="s">
        <v>270</v>
      </c>
      <c r="H178" s="343" t="s">
        <v>356</v>
      </c>
      <c r="I178" s="352" t="s">
        <v>357</v>
      </c>
      <c r="J178" s="347" t="s">
        <v>358</v>
      </c>
      <c r="K178" s="350" t="s">
        <v>359</v>
      </c>
      <c r="L178" s="339"/>
      <c r="M178" s="339"/>
      <c r="N178" s="341" t="s">
        <v>360</v>
      </c>
      <c r="O178" s="339"/>
      <c r="P178" s="339"/>
      <c r="Q178" s="349" t="s">
        <v>361</v>
      </c>
      <c r="R178" s="343" t="s">
        <v>362</v>
      </c>
      <c r="S178" s="339"/>
      <c r="T178" s="350" t="s">
        <v>363</v>
      </c>
      <c r="U178" s="339"/>
      <c r="V178" s="339"/>
      <c r="W178" s="346" t="s">
        <v>364</v>
      </c>
      <c r="X178" s="339"/>
      <c r="Y178" s="343" t="s">
        <v>365</v>
      </c>
      <c r="Z178" s="339"/>
      <c r="AA178" s="339"/>
      <c r="AB178" s="339"/>
      <c r="AC178" s="339"/>
      <c r="AD178" s="339"/>
      <c r="AE178" s="343" t="s">
        <v>366</v>
      </c>
      <c r="AF178" s="339"/>
      <c r="AG178" s="349" t="s">
        <v>367</v>
      </c>
      <c r="AH178" s="343" t="s">
        <v>368</v>
      </c>
      <c r="AI178" s="339"/>
      <c r="AJ178" s="339"/>
    </row>
    <row r="179" spans="4:36" ht="15">
      <c r="D179" s="339"/>
      <c r="E179" s="344" t="s">
        <v>369</v>
      </c>
      <c r="F179" s="339"/>
      <c r="G179" s="339"/>
      <c r="H179" s="343" t="s">
        <v>370</v>
      </c>
      <c r="I179" s="351" t="s">
        <v>371</v>
      </c>
      <c r="J179" s="347" t="s">
        <v>372</v>
      </c>
      <c r="K179" s="339"/>
      <c r="L179" s="339"/>
      <c r="M179" s="339"/>
      <c r="N179" s="339"/>
      <c r="O179" s="339"/>
      <c r="P179" s="339"/>
      <c r="Q179" s="348" t="s">
        <v>373</v>
      </c>
      <c r="R179" s="343" t="s">
        <v>374</v>
      </c>
      <c r="S179" s="339"/>
      <c r="T179" s="339"/>
      <c r="U179" s="339"/>
      <c r="V179" s="339"/>
      <c r="W179" s="350" t="s">
        <v>375</v>
      </c>
      <c r="X179" s="339"/>
      <c r="Y179" s="341" t="s">
        <v>376</v>
      </c>
      <c r="Z179" s="339"/>
      <c r="AA179" s="339"/>
      <c r="AB179" s="339"/>
      <c r="AC179" s="339"/>
      <c r="AD179" s="339"/>
      <c r="AE179" s="343" t="s">
        <v>377</v>
      </c>
      <c r="AF179" s="339"/>
      <c r="AG179" s="349" t="s">
        <v>378</v>
      </c>
      <c r="AH179" s="343" t="s">
        <v>379</v>
      </c>
      <c r="AI179" s="339"/>
      <c r="AJ179" s="339"/>
    </row>
    <row r="180" spans="4:36" ht="15">
      <c r="D180" s="339"/>
      <c r="E180" s="344" t="s">
        <v>276</v>
      </c>
      <c r="F180" s="339"/>
      <c r="G180" s="339"/>
      <c r="H180" s="346" t="s">
        <v>380</v>
      </c>
      <c r="I180" s="339"/>
      <c r="J180" s="347" t="s">
        <v>381</v>
      </c>
      <c r="K180" s="339"/>
      <c r="L180" s="339"/>
      <c r="M180" s="339"/>
      <c r="N180" s="339"/>
      <c r="O180" s="339"/>
      <c r="P180" s="339"/>
      <c r="Q180" s="339"/>
      <c r="R180" s="343" t="s">
        <v>382</v>
      </c>
      <c r="S180" s="339"/>
      <c r="T180" s="339"/>
      <c r="U180" s="339"/>
      <c r="V180" s="339"/>
      <c r="W180" s="339"/>
      <c r="X180" s="339"/>
      <c r="Y180" s="339"/>
      <c r="Z180" s="339"/>
      <c r="AA180" s="339"/>
      <c r="AB180" s="339"/>
      <c r="AC180" s="339"/>
      <c r="AD180" s="339"/>
      <c r="AE180" s="343" t="s">
        <v>383</v>
      </c>
      <c r="AF180" s="339"/>
      <c r="AG180" s="349" t="s">
        <v>384</v>
      </c>
      <c r="AH180" s="343" t="s">
        <v>385</v>
      </c>
      <c r="AI180" s="339"/>
      <c r="AJ180" s="339"/>
    </row>
    <row r="181" spans="4:36" ht="15">
      <c r="D181" s="339"/>
      <c r="E181" s="344" t="s">
        <v>386</v>
      </c>
      <c r="F181" s="339"/>
      <c r="G181" s="339"/>
      <c r="H181" s="343" t="s">
        <v>387</v>
      </c>
      <c r="I181" s="339"/>
      <c r="J181" s="347" t="s">
        <v>388</v>
      </c>
      <c r="K181" s="339"/>
      <c r="L181" s="339"/>
      <c r="M181" s="339"/>
      <c r="N181" s="339"/>
      <c r="O181" s="339"/>
      <c r="P181" s="339"/>
      <c r="Q181" s="339"/>
      <c r="R181" s="343" t="s">
        <v>389</v>
      </c>
      <c r="S181" s="339"/>
      <c r="T181" s="339"/>
      <c r="U181" s="339"/>
      <c r="V181" s="339"/>
      <c r="W181" s="339"/>
      <c r="X181" s="339"/>
      <c r="Y181" s="339"/>
      <c r="Z181" s="339"/>
      <c r="AA181" s="339"/>
      <c r="AB181" s="339"/>
      <c r="AC181" s="339"/>
      <c r="AD181" s="339"/>
      <c r="AE181" s="343" t="s">
        <v>390</v>
      </c>
      <c r="AF181" s="339"/>
      <c r="AG181" s="348" t="s">
        <v>391</v>
      </c>
      <c r="AH181" s="343" t="s">
        <v>392</v>
      </c>
      <c r="AI181" s="339"/>
      <c r="AJ181" s="339"/>
    </row>
    <row r="182" spans="4:36" ht="15">
      <c r="D182" s="339"/>
      <c r="E182" s="344" t="s">
        <v>302</v>
      </c>
      <c r="F182" s="339"/>
      <c r="G182" s="339"/>
      <c r="H182" s="346" t="s">
        <v>393</v>
      </c>
      <c r="I182" s="339"/>
      <c r="J182" s="347" t="s">
        <v>394</v>
      </c>
      <c r="K182" s="339"/>
      <c r="L182" s="339"/>
      <c r="M182" s="339"/>
      <c r="N182" s="339"/>
      <c r="O182" s="339"/>
      <c r="P182" s="339"/>
      <c r="Q182" s="339"/>
      <c r="R182" s="343" t="s">
        <v>395</v>
      </c>
      <c r="S182" s="339"/>
      <c r="T182" s="339"/>
      <c r="U182" s="339"/>
      <c r="V182" s="339"/>
      <c r="W182" s="339"/>
      <c r="X182" s="339"/>
      <c r="Y182" s="339"/>
      <c r="Z182" s="339"/>
      <c r="AA182" s="339"/>
      <c r="AB182" s="339"/>
      <c r="AC182" s="339"/>
      <c r="AD182" s="339"/>
      <c r="AE182" s="341" t="s">
        <v>396</v>
      </c>
      <c r="AF182" s="339"/>
      <c r="AG182" s="339"/>
      <c r="AH182" s="343" t="s">
        <v>397</v>
      </c>
      <c r="AI182" s="339"/>
      <c r="AJ182" s="339"/>
    </row>
    <row r="183" spans="4:36" ht="15">
      <c r="D183" s="339"/>
      <c r="E183" s="344" t="s">
        <v>398</v>
      </c>
      <c r="F183" s="339"/>
      <c r="G183" s="339"/>
      <c r="H183" s="346" t="s">
        <v>399</v>
      </c>
      <c r="I183" s="339"/>
      <c r="J183" s="345" t="s">
        <v>400</v>
      </c>
      <c r="K183" s="339"/>
      <c r="L183" s="339"/>
      <c r="M183" s="339"/>
      <c r="N183" s="339"/>
      <c r="O183" s="339"/>
      <c r="P183" s="339"/>
      <c r="Q183" s="339"/>
      <c r="R183" s="343" t="s">
        <v>401</v>
      </c>
      <c r="S183" s="339"/>
      <c r="T183" s="339"/>
      <c r="U183" s="339"/>
      <c r="V183" s="339"/>
      <c r="W183" s="339"/>
      <c r="X183" s="339"/>
      <c r="Y183" s="339"/>
      <c r="Z183" s="339"/>
      <c r="AA183" s="339"/>
      <c r="AB183" s="339"/>
      <c r="AC183" s="339"/>
      <c r="AD183" s="339"/>
      <c r="AE183" s="339"/>
      <c r="AF183" s="339"/>
      <c r="AG183" s="339"/>
      <c r="AH183" s="343" t="s">
        <v>402</v>
      </c>
      <c r="AI183" s="339"/>
      <c r="AJ183" s="339"/>
    </row>
    <row r="184" spans="4:36" ht="30">
      <c r="D184" s="339"/>
      <c r="E184" s="344" t="s">
        <v>403</v>
      </c>
      <c r="F184" s="339"/>
      <c r="G184" s="339"/>
      <c r="H184" s="343" t="s">
        <v>404</v>
      </c>
      <c r="I184" s="339"/>
      <c r="J184" s="339"/>
      <c r="K184" s="339"/>
      <c r="L184" s="339"/>
      <c r="M184" s="339"/>
      <c r="N184" s="339"/>
      <c r="O184" s="339"/>
      <c r="P184" s="339"/>
      <c r="Q184" s="339"/>
      <c r="R184" s="343" t="s">
        <v>405</v>
      </c>
      <c r="S184" s="339"/>
      <c r="T184" s="339"/>
      <c r="U184" s="339"/>
      <c r="V184" s="339"/>
      <c r="W184" s="339"/>
      <c r="X184" s="339"/>
      <c r="Y184" s="339"/>
      <c r="Z184" s="339"/>
      <c r="AA184" s="339"/>
      <c r="AB184" s="339"/>
      <c r="AC184" s="339"/>
      <c r="AD184" s="339"/>
      <c r="AE184" s="339"/>
      <c r="AF184" s="339"/>
      <c r="AG184" s="339"/>
      <c r="AH184" s="343" t="s">
        <v>406</v>
      </c>
      <c r="AI184" s="339"/>
      <c r="AJ184" s="339"/>
    </row>
    <row r="185" spans="4:36" ht="15">
      <c r="D185" s="339"/>
      <c r="E185" s="344" t="s">
        <v>407</v>
      </c>
      <c r="F185" s="339"/>
      <c r="G185" s="339"/>
      <c r="H185" s="343" t="s">
        <v>408</v>
      </c>
      <c r="I185" s="339"/>
      <c r="J185" s="339"/>
      <c r="K185" s="339"/>
      <c r="L185" s="339"/>
      <c r="M185" s="339"/>
      <c r="N185" s="339"/>
      <c r="O185" s="339"/>
      <c r="P185" s="339"/>
      <c r="Q185" s="339"/>
      <c r="R185" s="341" t="s">
        <v>409</v>
      </c>
      <c r="S185" s="339"/>
      <c r="T185" s="339"/>
      <c r="U185" s="339"/>
      <c r="V185" s="339"/>
      <c r="W185" s="339"/>
      <c r="X185" s="339"/>
      <c r="Y185" s="339"/>
      <c r="Z185" s="339"/>
      <c r="AA185" s="339"/>
      <c r="AB185" s="339"/>
      <c r="AC185" s="339"/>
      <c r="AD185" s="339"/>
      <c r="AE185" s="339"/>
      <c r="AF185" s="339"/>
      <c r="AG185" s="339"/>
      <c r="AH185" s="343" t="s">
        <v>410</v>
      </c>
      <c r="AI185" s="339"/>
      <c r="AJ185" s="339"/>
    </row>
    <row r="186" spans="4:36" ht="15">
      <c r="D186" s="339"/>
      <c r="E186" s="344" t="s">
        <v>411</v>
      </c>
      <c r="F186" s="339"/>
      <c r="G186" s="339"/>
      <c r="H186" s="343" t="s">
        <v>412</v>
      </c>
      <c r="I186" s="339"/>
      <c r="J186" s="339"/>
      <c r="K186" s="339"/>
      <c r="L186" s="339"/>
      <c r="M186" s="339"/>
      <c r="N186" s="339"/>
      <c r="O186" s="339"/>
      <c r="P186" s="339"/>
      <c r="Q186" s="339"/>
      <c r="R186" s="339"/>
      <c r="S186" s="339"/>
      <c r="T186" s="339"/>
      <c r="U186" s="339"/>
      <c r="V186" s="339"/>
      <c r="W186" s="339"/>
      <c r="X186" s="339"/>
      <c r="Y186" s="339"/>
      <c r="Z186" s="339"/>
      <c r="AA186" s="339"/>
      <c r="AB186" s="339"/>
      <c r="AC186" s="339"/>
      <c r="AD186" s="339"/>
      <c r="AE186" s="339"/>
      <c r="AF186" s="339"/>
      <c r="AG186" s="339"/>
      <c r="AH186" s="341" t="s">
        <v>413</v>
      </c>
      <c r="AI186" s="339"/>
      <c r="AJ186" s="339"/>
    </row>
    <row r="187" spans="4:36" ht="15">
      <c r="D187" s="339"/>
      <c r="E187" s="344" t="s">
        <v>414</v>
      </c>
      <c r="F187" s="339"/>
      <c r="G187" s="339"/>
      <c r="H187" s="343" t="s">
        <v>415</v>
      </c>
      <c r="I187" s="339"/>
      <c r="J187" s="339"/>
      <c r="K187" s="339"/>
      <c r="L187" s="339"/>
      <c r="M187" s="339"/>
      <c r="N187" s="339"/>
      <c r="O187" s="339"/>
      <c r="P187" s="339"/>
      <c r="Q187" s="339"/>
      <c r="R187" s="339"/>
      <c r="S187" s="339"/>
      <c r="T187" s="339"/>
      <c r="U187" s="339"/>
      <c r="V187" s="339"/>
      <c r="W187" s="339"/>
      <c r="X187" s="339"/>
      <c r="Y187" s="339"/>
      <c r="Z187" s="339"/>
      <c r="AA187" s="339"/>
      <c r="AB187" s="339"/>
      <c r="AC187" s="339"/>
      <c r="AD187" s="339"/>
      <c r="AE187" s="339"/>
      <c r="AF187" s="339"/>
      <c r="AG187" s="339"/>
      <c r="AH187" s="339"/>
      <c r="AI187" s="339"/>
      <c r="AJ187" s="339"/>
    </row>
    <row r="188" spans="4:36" ht="15">
      <c r="D188" s="339"/>
      <c r="E188" s="344" t="s">
        <v>352</v>
      </c>
      <c r="F188" s="339"/>
      <c r="G188" s="339"/>
      <c r="H188" s="343" t="s">
        <v>416</v>
      </c>
      <c r="I188" s="339"/>
      <c r="J188" s="339"/>
      <c r="K188" s="339"/>
      <c r="L188" s="339"/>
      <c r="M188" s="339"/>
      <c r="N188" s="339"/>
      <c r="O188" s="339"/>
      <c r="P188" s="339"/>
      <c r="Q188" s="339"/>
      <c r="R188" s="339"/>
      <c r="S188" s="339"/>
      <c r="T188" s="339"/>
      <c r="U188" s="339"/>
      <c r="V188" s="339"/>
      <c r="W188" s="339"/>
      <c r="X188" s="339"/>
      <c r="Y188" s="339"/>
      <c r="Z188" s="339"/>
      <c r="AA188" s="339"/>
      <c r="AB188" s="339"/>
      <c r="AC188" s="339"/>
      <c r="AD188" s="339"/>
      <c r="AE188" s="339"/>
      <c r="AF188" s="339"/>
      <c r="AG188" s="339"/>
      <c r="AH188" s="339"/>
      <c r="AI188" s="339"/>
      <c r="AJ188" s="339"/>
    </row>
    <row r="189" spans="4:36" ht="15">
      <c r="D189" s="339"/>
      <c r="E189" s="342" t="s">
        <v>417</v>
      </c>
      <c r="F189" s="339"/>
      <c r="G189" s="339"/>
      <c r="H189" s="341" t="s">
        <v>418</v>
      </c>
      <c r="I189" s="339"/>
      <c r="J189" s="339"/>
      <c r="K189" s="339"/>
      <c r="L189" s="339"/>
      <c r="M189" s="339"/>
      <c r="N189" s="339"/>
      <c r="O189" s="339"/>
      <c r="P189" s="339"/>
      <c r="Q189" s="339"/>
      <c r="R189" s="339"/>
      <c r="S189" s="339"/>
      <c r="T189" s="339"/>
      <c r="U189" s="339"/>
      <c r="V189" s="339"/>
      <c r="W189" s="339"/>
      <c r="X189" s="339"/>
      <c r="Y189" s="339"/>
      <c r="Z189" s="339"/>
      <c r="AA189" s="339"/>
      <c r="AB189" s="339"/>
      <c r="AC189" s="339"/>
      <c r="AD189" s="339"/>
      <c r="AE189" s="339"/>
      <c r="AF189" s="339"/>
      <c r="AG189" s="339"/>
      <c r="AH189" s="339"/>
      <c r="AI189" s="339"/>
      <c r="AJ189" s="339"/>
    </row>
    <row r="190" spans="4:36">
      <c r="D190" s="339"/>
      <c r="E190" s="339"/>
      <c r="F190" s="339"/>
      <c r="G190" s="339"/>
      <c r="H190" s="339"/>
      <c r="I190" s="339"/>
      <c r="J190" s="339"/>
      <c r="K190" s="339"/>
      <c r="L190" s="339"/>
      <c r="M190" s="339"/>
      <c r="N190" s="339"/>
      <c r="O190" s="339"/>
      <c r="P190" s="339"/>
      <c r="Q190" s="339"/>
      <c r="R190" s="339"/>
      <c r="S190" s="339"/>
      <c r="T190" s="339"/>
      <c r="U190" s="339"/>
      <c r="V190" s="339"/>
      <c r="W190" s="339"/>
      <c r="X190" s="339"/>
      <c r="Y190" s="339"/>
      <c r="Z190" s="339"/>
      <c r="AA190" s="339"/>
      <c r="AB190" s="339"/>
      <c r="AC190" s="339"/>
      <c r="AD190" s="339"/>
      <c r="AE190" s="339"/>
      <c r="AF190" s="339"/>
      <c r="AG190" s="339"/>
      <c r="AH190" s="339"/>
      <c r="AI190" s="339"/>
      <c r="AJ190" s="339"/>
    </row>
    <row r="191" spans="4:36">
      <c r="D191" s="339"/>
      <c r="E191" s="339"/>
      <c r="F191" s="339"/>
      <c r="G191" s="339"/>
      <c r="H191" s="339"/>
      <c r="I191" s="339"/>
      <c r="J191" s="339"/>
      <c r="K191" s="339"/>
      <c r="L191" s="339"/>
      <c r="M191" s="339"/>
      <c r="N191" s="339"/>
      <c r="O191" s="339"/>
      <c r="P191" s="339"/>
      <c r="Q191" s="339"/>
      <c r="R191" s="339"/>
      <c r="S191" s="339"/>
      <c r="T191" s="339"/>
      <c r="U191" s="339"/>
      <c r="V191" s="339"/>
      <c r="W191" s="339"/>
      <c r="X191" s="339"/>
      <c r="Y191" s="339"/>
      <c r="Z191" s="339"/>
      <c r="AA191" s="339"/>
      <c r="AB191" s="339"/>
      <c r="AC191" s="339"/>
      <c r="AD191" s="339"/>
      <c r="AE191" s="339"/>
      <c r="AF191" s="339"/>
      <c r="AG191" s="339"/>
      <c r="AH191" s="339"/>
      <c r="AI191" s="339"/>
      <c r="AJ191" s="339"/>
    </row>
    <row r="192" spans="4:36">
      <c r="D192" s="339"/>
      <c r="E192" s="339"/>
      <c r="F192" s="339"/>
      <c r="G192" s="339"/>
      <c r="H192" s="339"/>
      <c r="I192" s="339"/>
      <c r="J192" s="339"/>
      <c r="K192" s="339"/>
      <c r="L192" s="339"/>
      <c r="M192" s="339"/>
      <c r="N192" s="339"/>
      <c r="O192" s="339"/>
      <c r="P192" s="339"/>
      <c r="Q192" s="339"/>
      <c r="R192" s="339"/>
      <c r="S192" s="339"/>
      <c r="T192" s="339"/>
      <c r="U192" s="339"/>
      <c r="V192" s="339"/>
      <c r="W192" s="339"/>
      <c r="X192" s="339"/>
      <c r="Y192" s="339"/>
      <c r="Z192" s="339"/>
      <c r="AA192" s="339"/>
      <c r="AB192" s="339"/>
      <c r="AC192" s="339"/>
      <c r="AD192" s="339"/>
      <c r="AE192" s="339"/>
      <c r="AF192" s="339"/>
      <c r="AG192" s="339"/>
      <c r="AH192" s="339"/>
      <c r="AI192" s="339"/>
      <c r="AJ192" s="339"/>
    </row>
    <row r="193" spans="4:36">
      <c r="D193" s="339"/>
      <c r="E193" s="339"/>
      <c r="F193" s="339"/>
      <c r="G193" s="339"/>
      <c r="H193" s="339"/>
      <c r="I193" s="339"/>
      <c r="J193" s="339"/>
      <c r="K193" s="339"/>
      <c r="L193" s="339"/>
      <c r="M193" s="339"/>
      <c r="N193" s="339"/>
      <c r="O193" s="339"/>
      <c r="P193" s="339"/>
      <c r="Q193" s="339"/>
      <c r="R193" s="339"/>
      <c r="S193" s="339"/>
      <c r="T193" s="339"/>
      <c r="U193" s="339"/>
      <c r="V193" s="339"/>
      <c r="W193" s="339"/>
      <c r="X193" s="339"/>
      <c r="Y193" s="339"/>
      <c r="Z193" s="339"/>
      <c r="AA193" s="339"/>
      <c r="AB193" s="339"/>
      <c r="AC193" s="339"/>
      <c r="AD193" s="339"/>
      <c r="AE193" s="339"/>
      <c r="AF193" s="339"/>
      <c r="AG193" s="339"/>
      <c r="AH193" s="339"/>
      <c r="AI193" s="339"/>
      <c r="AJ193" s="339"/>
    </row>
    <row r="194" spans="4:36">
      <c r="D194" s="339"/>
      <c r="E194" s="339"/>
      <c r="F194" s="339"/>
      <c r="G194" s="339"/>
      <c r="H194" s="339"/>
      <c r="I194" s="339"/>
      <c r="J194" s="339"/>
      <c r="K194" s="339"/>
      <c r="L194" s="339"/>
      <c r="M194" s="339"/>
      <c r="N194" s="339"/>
      <c r="O194" s="339"/>
      <c r="P194" s="339"/>
      <c r="Q194" s="339"/>
      <c r="R194" s="339"/>
      <c r="S194" s="339"/>
      <c r="T194" s="339"/>
      <c r="U194" s="339"/>
      <c r="V194" s="339"/>
      <c r="W194" s="339"/>
      <c r="X194" s="339"/>
      <c r="Y194" s="339"/>
      <c r="Z194" s="339"/>
      <c r="AA194" s="339"/>
      <c r="AB194" s="339"/>
      <c r="AC194" s="339"/>
      <c r="AD194" s="339"/>
      <c r="AE194" s="339"/>
      <c r="AF194" s="339"/>
      <c r="AG194" s="339"/>
      <c r="AH194" s="339"/>
      <c r="AI194" s="339"/>
      <c r="AJ194" s="339"/>
    </row>
    <row r="195" spans="4:36">
      <c r="D195" s="339"/>
      <c r="E195" s="339"/>
      <c r="F195" s="339"/>
      <c r="G195" s="339"/>
      <c r="H195" s="339"/>
      <c r="I195" s="339"/>
      <c r="J195" s="339"/>
      <c r="K195" s="339"/>
      <c r="L195" s="339"/>
      <c r="M195" s="339"/>
      <c r="N195" s="339"/>
      <c r="O195" s="339"/>
      <c r="P195" s="339"/>
      <c r="Q195" s="339"/>
      <c r="R195" s="339"/>
      <c r="S195" s="339"/>
      <c r="T195" s="339"/>
      <c r="U195" s="339"/>
      <c r="V195" s="339"/>
      <c r="W195" s="339"/>
      <c r="X195" s="339"/>
      <c r="Y195" s="339"/>
      <c r="Z195" s="339"/>
      <c r="AA195" s="339"/>
      <c r="AB195" s="339"/>
      <c r="AC195" s="339"/>
      <c r="AD195" s="339"/>
      <c r="AE195" s="339"/>
      <c r="AF195" s="339"/>
      <c r="AG195" s="339"/>
      <c r="AH195" s="339"/>
      <c r="AI195" s="339"/>
      <c r="AJ195" s="339"/>
    </row>
    <row r="196" spans="4:36">
      <c r="O196" s="339"/>
      <c r="P196" s="339"/>
      <c r="Q196" s="339"/>
      <c r="R196" s="339"/>
      <c r="S196" s="339"/>
      <c r="T196" s="339"/>
    </row>
    <row r="197" spans="4:36">
      <c r="O197" s="339"/>
      <c r="P197" s="339"/>
      <c r="Q197" s="339"/>
      <c r="R197" s="339"/>
      <c r="S197" s="339"/>
      <c r="T197" s="339"/>
    </row>
    <row r="198" spans="4:36">
      <c r="O198" s="339"/>
      <c r="P198" s="339"/>
      <c r="Q198" s="339"/>
      <c r="R198" s="339"/>
      <c r="S198" s="339"/>
      <c r="T198" s="339"/>
    </row>
    <row r="199" spans="4:36">
      <c r="O199" s="339"/>
      <c r="P199" s="339"/>
      <c r="Q199" s="339"/>
      <c r="R199" s="339"/>
      <c r="S199" s="339"/>
      <c r="T199" s="339"/>
    </row>
    <row r="200" spans="4:36">
      <c r="O200" s="339"/>
      <c r="P200" s="339"/>
      <c r="Q200" s="339"/>
      <c r="R200" s="339"/>
      <c r="S200" s="339"/>
      <c r="T200" s="339"/>
    </row>
    <row r="201" spans="4:36">
      <c r="O201" s="339"/>
      <c r="P201" s="339"/>
      <c r="Q201" s="339"/>
      <c r="R201" s="339"/>
      <c r="S201" s="339"/>
      <c r="T201" s="339"/>
    </row>
    <row r="202" spans="4:36">
      <c r="O202" s="339"/>
      <c r="P202" s="339"/>
      <c r="Q202" s="339"/>
      <c r="R202" s="339"/>
      <c r="S202" s="339"/>
      <c r="T202" s="339"/>
    </row>
    <row r="203" spans="4:36">
      <c r="O203" s="339"/>
      <c r="P203" s="339"/>
      <c r="Q203" s="339"/>
      <c r="R203" s="339"/>
      <c r="S203" s="339"/>
      <c r="T203" s="339"/>
    </row>
    <row r="204" spans="4:36" ht="15">
      <c r="D204" s="3" t="s">
        <v>419</v>
      </c>
      <c r="E204" s="3" t="s">
        <v>420</v>
      </c>
      <c r="F204" s="3" t="s">
        <v>421</v>
      </c>
      <c r="G204" s="340" t="s">
        <v>422</v>
      </c>
      <c r="H204" s="340" t="s">
        <v>423</v>
      </c>
      <c r="I204" s="3" t="s">
        <v>424</v>
      </c>
      <c r="J204" s="3" t="s">
        <v>425</v>
      </c>
      <c r="K204" s="340" t="s">
        <v>426</v>
      </c>
      <c r="L204" s="3" t="s">
        <v>427</v>
      </c>
      <c r="M204" s="3" t="s">
        <v>428</v>
      </c>
      <c r="N204" s="3" t="s">
        <v>429</v>
      </c>
      <c r="O204" s="3" t="s">
        <v>430</v>
      </c>
      <c r="P204" s="340" t="s">
        <v>431</v>
      </c>
      <c r="Q204" s="3" t="s">
        <v>432</v>
      </c>
      <c r="R204" s="3" t="s">
        <v>433</v>
      </c>
      <c r="S204" s="3" t="s">
        <v>434</v>
      </c>
      <c r="T204" s="3" t="s">
        <v>435</v>
      </c>
      <c r="U204" s="3" t="s">
        <v>436</v>
      </c>
      <c r="V204" s="3" t="s">
        <v>437</v>
      </c>
      <c r="W204" s="3" t="s">
        <v>438</v>
      </c>
      <c r="X204" s="3" t="s">
        <v>439</v>
      </c>
      <c r="Y204" s="3" t="s">
        <v>440</v>
      </c>
      <c r="Z204" s="3" t="s">
        <v>441</v>
      </c>
      <c r="AA204" s="3" t="s">
        <v>442</v>
      </c>
      <c r="AB204" s="3" t="s">
        <v>443</v>
      </c>
      <c r="AC204" s="3" t="s">
        <v>444</v>
      </c>
      <c r="AD204" s="3" t="s">
        <v>445</v>
      </c>
      <c r="AE204" s="3" t="s">
        <v>446</v>
      </c>
      <c r="AF204" s="3" t="s">
        <v>447</v>
      </c>
      <c r="AG204" s="3" t="s">
        <v>448</v>
      </c>
      <c r="AH204" s="3" t="s">
        <v>449</v>
      </c>
      <c r="AI204" s="3" t="s">
        <v>450</v>
      </c>
      <c r="AJ204" s="3" t="s">
        <v>451</v>
      </c>
    </row>
    <row r="205" spans="4:36" ht="1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339"/>
      <c r="P333" s="339"/>
      <c r="Q333" s="339"/>
      <c r="R333" s="339"/>
      <c r="S333" s="339"/>
      <c r="T333" s="339"/>
    </row>
    <row r="334" spans="4:36">
      <c r="O334" s="339"/>
      <c r="P334" s="339"/>
      <c r="Q334" s="339"/>
      <c r="R334" s="339"/>
      <c r="S334" s="339"/>
      <c r="T334" s="339"/>
    </row>
    <row r="335" spans="4:36">
      <c r="O335" s="339"/>
      <c r="P335" s="339"/>
      <c r="Q335" s="339"/>
      <c r="R335" s="339"/>
      <c r="S335" s="339"/>
      <c r="T335" s="339"/>
    </row>
    <row r="336" spans="4:36">
      <c r="O336" s="339"/>
      <c r="P336" s="339"/>
      <c r="Q336" s="339"/>
      <c r="R336" s="339"/>
      <c r="S336" s="339"/>
      <c r="T336" s="339"/>
    </row>
    <row r="337" spans="15:20">
      <c r="O337" s="339"/>
      <c r="P337" s="339"/>
      <c r="Q337" s="339"/>
      <c r="R337" s="339"/>
      <c r="S337" s="339"/>
      <c r="T337" s="339"/>
    </row>
    <row r="338" spans="15:20">
      <c r="O338" s="339"/>
      <c r="P338" s="339"/>
      <c r="Q338" s="339"/>
      <c r="R338" s="339"/>
      <c r="S338" s="339"/>
      <c r="T338" s="339"/>
    </row>
    <row r="339" spans="15:20">
      <c r="O339" s="339"/>
      <c r="P339" s="339"/>
      <c r="Q339" s="339"/>
      <c r="R339" s="339"/>
      <c r="S339" s="339"/>
      <c r="T339" s="339"/>
    </row>
    <row r="340" spans="15:20">
      <c r="O340" s="339"/>
      <c r="P340" s="339"/>
      <c r="Q340" s="339"/>
      <c r="R340" s="339"/>
      <c r="S340" s="339"/>
      <c r="T340" s="339"/>
    </row>
    <row r="341" spans="15:20">
      <c r="O341" s="339"/>
      <c r="P341" s="339"/>
      <c r="Q341" s="339"/>
      <c r="R341" s="339"/>
      <c r="S341" s="339"/>
      <c r="T341" s="339"/>
    </row>
    <row r="342" spans="15:20">
      <c r="O342" s="339"/>
      <c r="P342" s="339"/>
      <c r="Q342" s="339"/>
      <c r="R342" s="339"/>
      <c r="S342" s="339"/>
      <c r="T342" s="339"/>
    </row>
    <row r="343" spans="15:20">
      <c r="O343" s="339"/>
      <c r="P343" s="339"/>
      <c r="Q343" s="339"/>
      <c r="R343" s="339"/>
      <c r="S343" s="339"/>
      <c r="T343" s="339"/>
    </row>
    <row r="344" spans="15:20">
      <c r="O344" s="339"/>
      <c r="P344" s="339"/>
      <c r="Q344" s="339"/>
      <c r="R344" s="339"/>
      <c r="S344" s="339"/>
      <c r="T344" s="339"/>
    </row>
    <row r="345" spans="15:20">
      <c r="O345" s="339"/>
      <c r="P345" s="339"/>
      <c r="Q345" s="339"/>
      <c r="R345" s="339"/>
      <c r="S345" s="339"/>
      <c r="T345" s="339"/>
    </row>
    <row r="346" spans="15:20">
      <c r="O346" s="339"/>
      <c r="P346" s="339"/>
      <c r="Q346" s="339"/>
      <c r="R346" s="339"/>
      <c r="S346" s="339"/>
      <c r="T346" s="339"/>
    </row>
    <row r="347" spans="15:20">
      <c r="O347" s="339"/>
      <c r="P347" s="339"/>
      <c r="Q347" s="339"/>
      <c r="R347" s="339"/>
      <c r="S347" s="339"/>
      <c r="T347" s="339"/>
    </row>
    <row r="348" spans="15:20">
      <c r="O348" s="339"/>
      <c r="P348" s="339"/>
      <c r="Q348" s="339"/>
      <c r="R348" s="339"/>
      <c r="S348" s="339"/>
      <c r="T348" s="339"/>
    </row>
    <row r="349" spans="15:20">
      <c r="O349" s="339"/>
      <c r="P349" s="339"/>
      <c r="Q349" s="339"/>
      <c r="R349" s="339"/>
      <c r="S349" s="339"/>
      <c r="T349" s="339"/>
    </row>
    <row r="350" spans="15:20">
      <c r="O350" s="339"/>
      <c r="P350" s="339"/>
      <c r="Q350" s="339"/>
      <c r="R350" s="339"/>
      <c r="S350" s="339"/>
      <c r="T350" s="339"/>
    </row>
    <row r="351" spans="15:20">
      <c r="O351" s="339"/>
      <c r="P351" s="339"/>
      <c r="Q351" s="339"/>
      <c r="R351" s="339"/>
      <c r="S351" s="339"/>
      <c r="T351" s="339"/>
    </row>
    <row r="352" spans="15:20">
      <c r="O352" s="339"/>
      <c r="P352" s="339"/>
      <c r="Q352" s="339"/>
      <c r="R352" s="339"/>
      <c r="S352" s="339"/>
      <c r="T352" s="339"/>
    </row>
    <row r="353" spans="15:20">
      <c r="O353" s="339"/>
      <c r="P353" s="339"/>
      <c r="Q353" s="339"/>
      <c r="R353" s="339"/>
      <c r="S353" s="339"/>
      <c r="T353" s="339"/>
    </row>
    <row r="354" spans="15:20">
      <c r="O354" s="339"/>
      <c r="P354" s="339"/>
      <c r="Q354" s="339"/>
      <c r="R354" s="339"/>
      <c r="S354" s="339"/>
      <c r="T354" s="339"/>
    </row>
    <row r="355" spans="15:20">
      <c r="O355" s="339"/>
      <c r="P355" s="339"/>
      <c r="Q355" s="339"/>
      <c r="R355" s="339"/>
      <c r="S355" s="339"/>
      <c r="T355" s="339"/>
    </row>
    <row r="356" spans="15:20">
      <c r="O356" s="339"/>
      <c r="P356" s="339"/>
      <c r="Q356" s="339"/>
      <c r="R356" s="339"/>
      <c r="S356" s="339"/>
      <c r="T356" s="339"/>
    </row>
    <row r="357" spans="15:20">
      <c r="O357" s="339"/>
      <c r="P357" s="339"/>
      <c r="Q357" s="339"/>
      <c r="R357" s="339"/>
      <c r="S357" s="339"/>
      <c r="T357" s="339"/>
    </row>
    <row r="358" spans="15:20">
      <c r="O358" s="339"/>
      <c r="P358" s="339"/>
      <c r="Q358" s="339"/>
      <c r="R358" s="339"/>
      <c r="S358" s="339"/>
      <c r="T358" s="339"/>
    </row>
    <row r="359" spans="15:20">
      <c r="O359" s="339"/>
      <c r="P359" s="339"/>
      <c r="Q359" s="339"/>
      <c r="R359" s="339"/>
      <c r="S359" s="339"/>
      <c r="T359" s="339"/>
    </row>
    <row r="360" spans="15:20">
      <c r="O360" s="339"/>
      <c r="P360" s="339"/>
      <c r="Q360" s="339"/>
      <c r="R360" s="339"/>
      <c r="S360" s="339"/>
      <c r="T360" s="339"/>
    </row>
    <row r="361" spans="15:20">
      <c r="O361" s="339"/>
      <c r="P361" s="339"/>
      <c r="Q361" s="339"/>
      <c r="R361" s="339"/>
      <c r="S361" s="339"/>
      <c r="T361" s="339"/>
    </row>
    <row r="362" spans="15:20">
      <c r="O362" s="339"/>
      <c r="P362" s="339"/>
      <c r="Q362" s="339"/>
      <c r="R362" s="339"/>
      <c r="S362" s="339"/>
      <c r="T362" s="339"/>
    </row>
    <row r="363" spans="15:20">
      <c r="O363" s="339"/>
      <c r="P363" s="339"/>
      <c r="Q363" s="339"/>
      <c r="R363" s="339"/>
      <c r="S363" s="339"/>
      <c r="T363" s="339"/>
    </row>
    <row r="364" spans="15:20">
      <c r="O364" s="339"/>
      <c r="P364" s="339"/>
      <c r="Q364" s="339"/>
      <c r="R364" s="339"/>
      <c r="S364" s="339"/>
      <c r="T364" s="339"/>
    </row>
    <row r="365" spans="15:20">
      <c r="O365" s="339"/>
      <c r="P365" s="339"/>
      <c r="Q365" s="339"/>
      <c r="R365" s="339"/>
      <c r="S365" s="339"/>
      <c r="T365" s="339"/>
    </row>
    <row r="366" spans="15:20">
      <c r="O366" s="339"/>
      <c r="P366" s="339"/>
      <c r="Q366" s="339"/>
      <c r="R366" s="339"/>
      <c r="S366" s="339"/>
      <c r="T366" s="339"/>
    </row>
    <row r="367" spans="15:20">
      <c r="O367" s="339"/>
      <c r="P367" s="339"/>
      <c r="Q367" s="339"/>
      <c r="R367" s="339"/>
      <c r="S367" s="339"/>
      <c r="T367" s="339"/>
    </row>
    <row r="368" spans="15:20">
      <c r="O368" s="339"/>
      <c r="P368" s="339"/>
      <c r="Q368" s="339"/>
      <c r="R368" s="339"/>
      <c r="S368" s="339"/>
      <c r="T368" s="339"/>
    </row>
    <row r="369" spans="15:20">
      <c r="O369" s="339"/>
      <c r="P369" s="339"/>
      <c r="Q369" s="339"/>
      <c r="R369" s="339"/>
      <c r="S369" s="339"/>
      <c r="T369" s="339"/>
    </row>
    <row r="370" spans="15:20">
      <c r="O370" s="339"/>
      <c r="P370" s="339"/>
      <c r="Q370" s="339"/>
      <c r="R370" s="339"/>
      <c r="S370" s="339"/>
      <c r="T370" s="339"/>
    </row>
    <row r="371" spans="15:20">
      <c r="O371" s="339"/>
      <c r="P371" s="339"/>
      <c r="Q371" s="339"/>
      <c r="R371" s="339"/>
      <c r="S371" s="339"/>
      <c r="T371" s="339"/>
    </row>
    <row r="372" spans="15:20">
      <c r="O372" s="339"/>
      <c r="P372" s="339"/>
      <c r="Q372" s="339"/>
      <c r="R372" s="339"/>
      <c r="S372" s="339"/>
      <c r="T372" s="339"/>
    </row>
    <row r="373" spans="15:20">
      <c r="O373" s="339"/>
      <c r="P373" s="339"/>
      <c r="Q373" s="339"/>
      <c r="R373" s="339"/>
      <c r="S373" s="339"/>
      <c r="T373" s="339"/>
    </row>
    <row r="374" spans="15:20">
      <c r="O374" s="339"/>
      <c r="P374" s="339"/>
      <c r="Q374" s="339"/>
      <c r="R374" s="339"/>
      <c r="S374" s="339"/>
      <c r="T374" s="339"/>
    </row>
    <row r="375" spans="15:20">
      <c r="O375" s="339"/>
      <c r="P375" s="339"/>
      <c r="Q375" s="339"/>
      <c r="R375" s="339"/>
      <c r="S375" s="339"/>
      <c r="T375" s="339"/>
    </row>
    <row r="376" spans="15:20">
      <c r="O376" s="339"/>
      <c r="P376" s="339"/>
      <c r="Q376" s="339"/>
      <c r="R376" s="339"/>
      <c r="S376" s="339"/>
      <c r="T376" s="339"/>
    </row>
    <row r="377" spans="15:20">
      <c r="O377" s="339"/>
      <c r="P377" s="339"/>
      <c r="Q377" s="339"/>
      <c r="R377" s="339"/>
      <c r="S377" s="339"/>
      <c r="T377" s="339"/>
    </row>
    <row r="378" spans="15:20">
      <c r="O378" s="339"/>
      <c r="P378" s="339"/>
      <c r="Q378" s="339"/>
      <c r="R378" s="339"/>
      <c r="S378" s="339"/>
      <c r="T378" s="339"/>
    </row>
    <row r="379" spans="15:20">
      <c r="O379" s="339"/>
      <c r="P379" s="339"/>
      <c r="Q379" s="339"/>
      <c r="R379" s="339"/>
      <c r="S379" s="339"/>
      <c r="T379" s="339"/>
    </row>
    <row r="380" spans="15:20">
      <c r="O380" s="339"/>
      <c r="P380" s="339"/>
      <c r="Q380" s="339"/>
      <c r="R380" s="339"/>
      <c r="S380" s="339"/>
      <c r="T380" s="339"/>
    </row>
    <row r="381" spans="15:20">
      <c r="O381" s="339"/>
      <c r="P381" s="339"/>
      <c r="Q381" s="339"/>
      <c r="R381" s="339"/>
      <c r="S381" s="339"/>
      <c r="T381" s="339"/>
    </row>
    <row r="382" spans="15:20">
      <c r="O382" s="339"/>
      <c r="P382" s="339"/>
      <c r="Q382" s="339"/>
      <c r="R382" s="339"/>
      <c r="S382" s="339"/>
      <c r="T382" s="339"/>
    </row>
    <row r="383" spans="15:20">
      <c r="O383" s="339"/>
      <c r="P383" s="339"/>
      <c r="Q383" s="339"/>
      <c r="R383" s="339"/>
      <c r="S383" s="339"/>
      <c r="T383" s="339"/>
    </row>
    <row r="384" spans="15:20">
      <c r="O384" s="339"/>
      <c r="P384" s="339"/>
      <c r="Q384" s="339"/>
      <c r="R384" s="339"/>
      <c r="S384" s="339"/>
      <c r="T384" s="339"/>
    </row>
    <row r="385" spans="15:20">
      <c r="O385" s="339"/>
      <c r="P385" s="339"/>
      <c r="Q385" s="339"/>
      <c r="R385" s="339"/>
      <c r="S385" s="339"/>
      <c r="T385" s="339"/>
    </row>
    <row r="386" spans="15:20">
      <c r="O386" s="339"/>
      <c r="P386" s="339"/>
      <c r="Q386" s="339"/>
      <c r="R386" s="339"/>
      <c r="S386" s="339"/>
      <c r="T386" s="339"/>
    </row>
    <row r="387" spans="15:20">
      <c r="O387" s="339"/>
      <c r="P387" s="339"/>
      <c r="Q387" s="339"/>
      <c r="R387" s="339"/>
      <c r="S387" s="339"/>
      <c r="T387" s="339"/>
    </row>
    <row r="388" spans="15:20">
      <c r="O388" s="339"/>
      <c r="P388" s="339"/>
      <c r="Q388" s="339"/>
      <c r="R388" s="339"/>
      <c r="S388" s="339"/>
      <c r="T388" s="339"/>
    </row>
    <row r="389" spans="15:20">
      <c r="O389" s="339"/>
      <c r="P389" s="339"/>
      <c r="Q389" s="339"/>
      <c r="R389" s="339"/>
      <c r="S389" s="339"/>
      <c r="T389" s="339"/>
    </row>
    <row r="390" spans="15:20">
      <c r="O390" s="339"/>
      <c r="P390" s="339"/>
      <c r="Q390" s="339"/>
      <c r="R390" s="339"/>
      <c r="S390" s="339"/>
      <c r="T390" s="339"/>
    </row>
    <row r="391" spans="15:20">
      <c r="O391" s="339"/>
      <c r="P391" s="339"/>
      <c r="Q391" s="339"/>
      <c r="R391" s="339"/>
      <c r="S391" s="339"/>
      <c r="T391" s="339"/>
    </row>
    <row r="392" spans="15:20">
      <c r="O392" s="339"/>
      <c r="P392" s="339"/>
      <c r="Q392" s="339"/>
      <c r="R392" s="339"/>
      <c r="S392" s="339"/>
      <c r="T392" s="339"/>
    </row>
    <row r="393" spans="15:20">
      <c r="O393" s="339"/>
      <c r="P393" s="339"/>
      <c r="Q393" s="339"/>
      <c r="R393" s="339"/>
      <c r="S393" s="339"/>
      <c r="T393" s="339"/>
    </row>
    <row r="394" spans="15:20">
      <c r="O394" s="339"/>
      <c r="P394" s="339"/>
      <c r="Q394" s="339"/>
      <c r="R394" s="339"/>
      <c r="S394" s="339"/>
      <c r="T394" s="339"/>
    </row>
    <row r="395" spans="15:20">
      <c r="O395" s="339"/>
      <c r="P395" s="339"/>
      <c r="Q395" s="339"/>
      <c r="R395" s="339"/>
      <c r="S395" s="339"/>
      <c r="T395" s="339"/>
    </row>
    <row r="396" spans="15:20">
      <c r="O396" s="339"/>
      <c r="P396" s="339"/>
      <c r="Q396" s="339"/>
      <c r="R396" s="339"/>
      <c r="S396" s="339"/>
      <c r="T396" s="339"/>
    </row>
    <row r="397" spans="15:20">
      <c r="O397" s="339"/>
      <c r="P397" s="339"/>
      <c r="Q397" s="339"/>
      <c r="R397" s="339"/>
      <c r="S397" s="339"/>
      <c r="T397" s="339"/>
    </row>
    <row r="398" spans="15:20">
      <c r="O398" s="339"/>
      <c r="P398" s="339"/>
      <c r="Q398" s="339"/>
      <c r="R398" s="339"/>
      <c r="S398" s="339"/>
      <c r="T398" s="339"/>
    </row>
    <row r="399" spans="15:20">
      <c r="O399" s="339"/>
      <c r="P399" s="339"/>
      <c r="Q399" s="339"/>
      <c r="R399" s="339"/>
      <c r="S399" s="339"/>
      <c r="T399" s="339"/>
    </row>
    <row r="400" spans="15:20">
      <c r="O400" s="339"/>
      <c r="P400" s="339"/>
      <c r="Q400" s="339"/>
      <c r="R400" s="339"/>
      <c r="S400" s="339"/>
      <c r="T400" s="339"/>
    </row>
    <row r="401" spans="15:20">
      <c r="O401" s="339"/>
      <c r="P401" s="339"/>
      <c r="Q401" s="339"/>
      <c r="R401" s="339"/>
      <c r="S401" s="339"/>
      <c r="T401" s="339"/>
    </row>
    <row r="402" spans="15:20">
      <c r="O402" s="339"/>
      <c r="P402" s="339"/>
      <c r="Q402" s="339"/>
      <c r="R402" s="339"/>
      <c r="S402" s="339"/>
      <c r="T402" s="339"/>
    </row>
    <row r="403" spans="15:20">
      <c r="O403" s="339"/>
      <c r="P403" s="339"/>
      <c r="Q403" s="339"/>
      <c r="R403" s="339"/>
      <c r="S403" s="339"/>
      <c r="T403" s="339"/>
    </row>
    <row r="404" spans="15:20">
      <c r="O404" s="339"/>
      <c r="P404" s="339"/>
      <c r="Q404" s="339"/>
      <c r="R404" s="339"/>
      <c r="S404" s="339"/>
      <c r="T404" s="339"/>
    </row>
    <row r="405" spans="15:20">
      <c r="O405" s="339"/>
      <c r="P405" s="339"/>
      <c r="Q405" s="339"/>
      <c r="R405" s="339"/>
      <c r="S405" s="339"/>
      <c r="T405" s="339"/>
    </row>
    <row r="406" spans="15:20">
      <c r="O406" s="339"/>
      <c r="P406" s="339"/>
      <c r="Q406" s="339"/>
      <c r="R406" s="339"/>
      <c r="S406" s="339"/>
      <c r="T406" s="339"/>
    </row>
    <row r="407" spans="15:20">
      <c r="O407" s="339"/>
      <c r="P407" s="339"/>
      <c r="Q407" s="339"/>
      <c r="R407" s="339"/>
      <c r="S407" s="339"/>
      <c r="T407" s="339"/>
    </row>
    <row r="408" spans="15:20">
      <c r="O408" s="339"/>
      <c r="P408" s="339"/>
      <c r="Q408" s="339"/>
      <c r="R408" s="339"/>
      <c r="S408" s="339"/>
      <c r="T408" s="339"/>
    </row>
    <row r="409" spans="15:20">
      <c r="O409" s="339"/>
      <c r="P409" s="339"/>
      <c r="Q409" s="339"/>
      <c r="R409" s="339"/>
      <c r="S409" s="339"/>
      <c r="T409" s="339"/>
    </row>
    <row r="410" spans="15:20">
      <c r="O410" s="339"/>
      <c r="P410" s="339"/>
      <c r="Q410" s="339"/>
      <c r="R410" s="339"/>
      <c r="S410" s="339"/>
      <c r="T410" s="339"/>
    </row>
    <row r="411" spans="15:20">
      <c r="O411" s="339"/>
      <c r="P411" s="339"/>
      <c r="Q411" s="339"/>
      <c r="R411" s="339"/>
      <c r="S411" s="339"/>
      <c r="T411" s="339"/>
    </row>
    <row r="412" spans="15:20">
      <c r="O412" s="339"/>
      <c r="P412" s="339"/>
      <c r="Q412" s="339"/>
      <c r="R412" s="339"/>
      <c r="S412" s="339"/>
      <c r="T412" s="339"/>
    </row>
    <row r="413" spans="15:20">
      <c r="O413" s="339"/>
      <c r="P413" s="339"/>
      <c r="Q413" s="339"/>
      <c r="R413" s="339"/>
      <c r="S413" s="339"/>
      <c r="T413" s="339"/>
    </row>
    <row r="414" spans="15:20">
      <c r="O414" s="339"/>
      <c r="P414" s="339"/>
      <c r="Q414" s="339"/>
      <c r="R414" s="339"/>
      <c r="S414" s="339"/>
      <c r="T414" s="339"/>
    </row>
    <row r="415" spans="15:20">
      <c r="O415" s="339"/>
      <c r="P415" s="339"/>
      <c r="Q415" s="339"/>
      <c r="R415" s="339"/>
      <c r="S415" s="339"/>
      <c r="T415" s="339"/>
    </row>
    <row r="416" spans="15:20">
      <c r="O416" s="339"/>
      <c r="P416" s="339"/>
      <c r="Q416" s="339"/>
      <c r="R416" s="339"/>
      <c r="S416" s="339"/>
      <c r="T416" s="339"/>
    </row>
    <row r="417" spans="15:20">
      <c r="O417" s="339"/>
      <c r="P417" s="339"/>
      <c r="Q417" s="339"/>
      <c r="R417" s="339"/>
      <c r="S417" s="339"/>
      <c r="T417" s="339"/>
    </row>
    <row r="418" spans="15:20">
      <c r="O418" s="339"/>
      <c r="P418" s="339"/>
      <c r="Q418" s="339"/>
      <c r="R418" s="339"/>
      <c r="S418" s="339"/>
      <c r="T418" s="339"/>
    </row>
    <row r="419" spans="15:20">
      <c r="O419" s="339"/>
      <c r="P419" s="339"/>
      <c r="Q419" s="339"/>
      <c r="R419" s="339"/>
      <c r="S419" s="339"/>
      <c r="T419" s="339"/>
    </row>
    <row r="420" spans="15:20">
      <c r="O420" s="339"/>
      <c r="P420" s="339"/>
      <c r="Q420" s="339"/>
      <c r="R420" s="339"/>
      <c r="S420" s="339"/>
      <c r="T420" s="339"/>
    </row>
    <row r="421" spans="15:20">
      <c r="O421" s="339"/>
      <c r="P421" s="339"/>
      <c r="Q421" s="339"/>
      <c r="R421" s="339"/>
      <c r="S421" s="339"/>
      <c r="T421" s="339"/>
    </row>
    <row r="422" spans="15:20">
      <c r="O422" s="339"/>
      <c r="P422" s="339"/>
      <c r="Q422" s="339"/>
      <c r="R422" s="339"/>
      <c r="S422" s="339"/>
      <c r="T422" s="339"/>
    </row>
    <row r="423" spans="15:20">
      <c r="O423" s="339"/>
      <c r="P423" s="339"/>
      <c r="Q423" s="339"/>
      <c r="R423" s="339"/>
      <c r="S423" s="339"/>
      <c r="T423" s="339"/>
    </row>
    <row r="424" spans="15:20">
      <c r="O424" s="339"/>
      <c r="P424" s="339"/>
      <c r="Q424" s="339"/>
      <c r="R424" s="339"/>
      <c r="S424" s="339"/>
      <c r="T424" s="339"/>
    </row>
    <row r="425" spans="15:20">
      <c r="O425" s="339"/>
      <c r="P425" s="339"/>
      <c r="Q425" s="339"/>
      <c r="R425" s="339"/>
      <c r="S425" s="339"/>
      <c r="T425" s="339"/>
    </row>
    <row r="426" spans="15:20">
      <c r="O426" s="339"/>
      <c r="P426" s="339"/>
      <c r="Q426" s="339"/>
      <c r="R426" s="339"/>
      <c r="S426" s="339"/>
      <c r="T426" s="339"/>
    </row>
    <row r="427" spans="15:20">
      <c r="O427" s="339"/>
      <c r="P427" s="339"/>
      <c r="Q427" s="339"/>
      <c r="R427" s="339"/>
      <c r="S427" s="339"/>
      <c r="T427" s="339"/>
    </row>
    <row r="428" spans="15:20">
      <c r="O428" s="339"/>
      <c r="P428" s="339"/>
      <c r="Q428" s="339"/>
      <c r="R428" s="339"/>
      <c r="S428" s="339"/>
      <c r="T428" s="339"/>
    </row>
    <row r="429" spans="15:20">
      <c r="O429" s="339"/>
      <c r="P429" s="339"/>
      <c r="Q429" s="339"/>
      <c r="R429" s="339"/>
      <c r="S429" s="339"/>
      <c r="T429" s="339"/>
    </row>
    <row r="430" spans="15:20">
      <c r="O430" s="339"/>
      <c r="P430" s="339"/>
      <c r="Q430" s="339"/>
      <c r="R430" s="339"/>
      <c r="S430" s="339"/>
      <c r="T430" s="339"/>
    </row>
    <row r="431" spans="15:20">
      <c r="O431" s="339"/>
      <c r="P431" s="339"/>
      <c r="Q431" s="339"/>
      <c r="R431" s="339"/>
      <c r="S431" s="339"/>
      <c r="T431" s="339"/>
    </row>
    <row r="432" spans="15:20">
      <c r="O432" s="339"/>
      <c r="P432" s="339"/>
      <c r="Q432" s="339"/>
      <c r="R432" s="339"/>
      <c r="S432" s="339"/>
      <c r="T432" s="339"/>
    </row>
    <row r="433" spans="15:20">
      <c r="O433" s="339"/>
      <c r="P433" s="339"/>
      <c r="Q433" s="339"/>
      <c r="R433" s="339"/>
      <c r="S433" s="339"/>
      <c r="T433" s="339"/>
    </row>
    <row r="434" spans="15:20">
      <c r="O434" s="339"/>
      <c r="P434" s="339"/>
      <c r="Q434" s="339"/>
      <c r="R434" s="339"/>
      <c r="S434" s="339"/>
      <c r="T434" s="339"/>
    </row>
    <row r="435" spans="15:20">
      <c r="O435" s="339"/>
      <c r="P435" s="339"/>
      <c r="Q435" s="339"/>
      <c r="R435" s="339"/>
      <c r="S435" s="339"/>
      <c r="T435" s="339"/>
    </row>
    <row r="436" spans="15:20">
      <c r="O436" s="339"/>
      <c r="P436" s="339"/>
      <c r="Q436" s="339"/>
      <c r="R436" s="339"/>
      <c r="S436" s="339"/>
      <c r="T436" s="339"/>
    </row>
    <row r="437" spans="15:20">
      <c r="O437" s="339"/>
      <c r="P437" s="339"/>
      <c r="Q437" s="339"/>
      <c r="R437" s="339"/>
      <c r="S437" s="339"/>
      <c r="T437" s="339"/>
    </row>
    <row r="438" spans="15:20">
      <c r="O438" s="339"/>
      <c r="P438" s="339"/>
      <c r="Q438" s="339"/>
      <c r="R438" s="339"/>
      <c r="S438" s="339"/>
      <c r="T438" s="339"/>
    </row>
    <row r="439" spans="15:20">
      <c r="O439" s="339"/>
      <c r="P439" s="339"/>
      <c r="Q439" s="339"/>
      <c r="R439" s="339"/>
      <c r="S439" s="339"/>
      <c r="T439" s="339"/>
    </row>
    <row r="440" spans="15:20">
      <c r="O440" s="339"/>
      <c r="P440" s="339"/>
      <c r="Q440" s="339"/>
      <c r="R440" s="339"/>
      <c r="S440" s="339"/>
      <c r="T440" s="339"/>
    </row>
    <row r="441" spans="15:20">
      <c r="O441" s="339"/>
      <c r="P441" s="339"/>
      <c r="Q441" s="339"/>
      <c r="R441" s="339"/>
      <c r="S441" s="339"/>
      <c r="T441" s="339"/>
    </row>
    <row r="442" spans="15:20">
      <c r="O442" s="339"/>
      <c r="P442" s="339"/>
      <c r="Q442" s="339"/>
      <c r="R442" s="339"/>
      <c r="S442" s="339"/>
      <c r="T442" s="339"/>
    </row>
    <row r="443" spans="15:20">
      <c r="O443" s="339"/>
      <c r="P443" s="339"/>
      <c r="Q443" s="339"/>
      <c r="R443" s="339"/>
      <c r="S443" s="339"/>
      <c r="T443" s="339"/>
    </row>
    <row r="444" spans="15:20">
      <c r="O444" s="339"/>
      <c r="P444" s="339"/>
      <c r="Q444" s="339"/>
      <c r="R444" s="339"/>
      <c r="S444" s="339"/>
      <c r="T444" s="339"/>
    </row>
    <row r="445" spans="15:20">
      <c r="O445" s="339"/>
      <c r="P445" s="339"/>
      <c r="Q445" s="339"/>
      <c r="R445" s="339"/>
      <c r="S445" s="339"/>
      <c r="T445" s="339"/>
    </row>
    <row r="446" spans="15:20">
      <c r="O446" s="339"/>
      <c r="P446" s="339"/>
      <c r="Q446" s="339"/>
      <c r="R446" s="339"/>
      <c r="S446" s="339"/>
      <c r="T446" s="339"/>
    </row>
    <row r="447" spans="15:20">
      <c r="O447" s="339"/>
      <c r="P447" s="339"/>
      <c r="Q447" s="339"/>
      <c r="R447" s="339"/>
      <c r="S447" s="339"/>
      <c r="T447" s="339"/>
    </row>
    <row r="448" spans="15:20">
      <c r="O448" s="339"/>
      <c r="P448" s="339"/>
      <c r="Q448" s="339"/>
      <c r="R448" s="339"/>
      <c r="S448" s="339"/>
      <c r="T448" s="339"/>
    </row>
    <row r="449" spans="15:20">
      <c r="O449" s="339"/>
      <c r="P449" s="339"/>
      <c r="Q449" s="339"/>
      <c r="R449" s="339"/>
      <c r="S449" s="339"/>
      <c r="T449" s="339"/>
    </row>
    <row r="450" spans="15:20">
      <c r="O450" s="339"/>
      <c r="P450" s="339"/>
      <c r="Q450" s="339"/>
      <c r="R450" s="339"/>
      <c r="S450" s="339"/>
      <c r="T450" s="339"/>
    </row>
    <row r="451" spans="15:20">
      <c r="O451" s="339"/>
      <c r="P451" s="339"/>
      <c r="Q451" s="339"/>
      <c r="R451" s="339"/>
      <c r="S451" s="339"/>
      <c r="T451" s="339"/>
    </row>
    <row r="452" spans="15:20">
      <c r="O452" s="339"/>
      <c r="P452" s="339"/>
      <c r="Q452" s="339"/>
      <c r="R452" s="339"/>
      <c r="S452" s="339"/>
      <c r="T452" s="339"/>
    </row>
    <row r="453" spans="15:20">
      <c r="O453" s="339"/>
      <c r="P453" s="339"/>
      <c r="Q453" s="339"/>
      <c r="R453" s="339"/>
      <c r="S453" s="339"/>
      <c r="T453" s="339"/>
    </row>
    <row r="454" spans="15:20">
      <c r="O454" s="339"/>
      <c r="P454" s="339"/>
      <c r="Q454" s="339"/>
      <c r="R454" s="339"/>
      <c r="S454" s="339"/>
      <c r="T454" s="339"/>
    </row>
    <row r="455" spans="15:20">
      <c r="O455" s="339"/>
      <c r="P455" s="339"/>
      <c r="Q455" s="339"/>
      <c r="R455" s="339"/>
      <c r="S455" s="339"/>
      <c r="T455" s="339"/>
    </row>
    <row r="456" spans="15:20">
      <c r="O456" s="339"/>
      <c r="P456" s="339"/>
      <c r="Q456" s="339"/>
      <c r="R456" s="339"/>
      <c r="S456" s="339"/>
      <c r="T456" s="339"/>
    </row>
    <row r="457" spans="15:20">
      <c r="O457" s="339"/>
      <c r="P457" s="339"/>
      <c r="Q457" s="339"/>
      <c r="R457" s="339"/>
      <c r="S457" s="339"/>
      <c r="T457" s="339"/>
    </row>
    <row r="458" spans="15:20">
      <c r="O458" s="339"/>
      <c r="P458" s="339"/>
      <c r="Q458" s="339"/>
      <c r="R458" s="339"/>
      <c r="S458" s="339"/>
      <c r="T458" s="339"/>
    </row>
    <row r="459" spans="15:20">
      <c r="O459" s="339"/>
      <c r="P459" s="339"/>
      <c r="Q459" s="339"/>
      <c r="R459" s="339"/>
      <c r="S459" s="339"/>
      <c r="T459" s="339"/>
    </row>
    <row r="460" spans="15:20">
      <c r="O460" s="339"/>
      <c r="P460" s="339"/>
      <c r="Q460" s="339"/>
      <c r="R460" s="339"/>
      <c r="S460" s="339"/>
      <c r="T460" s="339"/>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30F1B-5A39-4E4F-80D5-54804B8210B4}">
  <sheetPr>
    <tabColor theme="6" tint="0.59999389629810485"/>
  </sheetPr>
  <dimension ref="A1:J24"/>
  <sheetViews>
    <sheetView topLeftCell="A17" zoomScale="90" zoomScaleNormal="90" workbookViewId="0">
      <selection activeCell="A8" sqref="A8"/>
    </sheetView>
  </sheetViews>
  <sheetFormatPr baseColWidth="10" defaultColWidth="11.42578125" defaultRowHeight="15"/>
  <cols>
    <col min="1" max="1" width="6.85546875" style="137" customWidth="1"/>
    <col min="2" max="2" width="7.42578125" style="3" customWidth="1"/>
    <col min="3" max="3" width="65.7109375" style="18" customWidth="1"/>
    <col min="4" max="4" width="19.85546875" customWidth="1"/>
    <col min="5" max="5" width="71.42578125" customWidth="1"/>
    <col min="6" max="6" width="38" style="18" customWidth="1"/>
    <col min="7" max="7" width="11.42578125" hidden="1" customWidth="1"/>
  </cols>
  <sheetData>
    <row r="1" spans="1:10" s="7" customFormat="1" ht="21" customHeight="1" thickBot="1">
      <c r="A1" s="337" t="s">
        <v>1481</v>
      </c>
      <c r="B1" s="501" t="s">
        <v>2420</v>
      </c>
      <c r="C1" s="502"/>
      <c r="D1" s="502"/>
      <c r="E1" s="503"/>
      <c r="F1" s="17"/>
      <c r="G1" s="6"/>
    </row>
    <row r="2" spans="1:10" s="72" customFormat="1" ht="74.25" customHeight="1" thickBot="1">
      <c r="A2" s="430" t="s">
        <v>1657</v>
      </c>
      <c r="B2" s="96" t="s">
        <v>1658</v>
      </c>
      <c r="C2" s="97" t="s">
        <v>1659</v>
      </c>
      <c r="D2" s="98" t="s">
        <v>1660</v>
      </c>
      <c r="E2" s="99" t="s">
        <v>1661</v>
      </c>
      <c r="F2" s="71" t="s">
        <v>1662</v>
      </c>
    </row>
    <row r="3" spans="1:10" ht="66.75" customHeight="1">
      <c r="B3" s="138" t="s">
        <v>2421</v>
      </c>
      <c r="C3" s="139" t="s">
        <v>2422</v>
      </c>
      <c r="D3" s="426" t="str">
        <f>IF(COUNTIF(D4:D4,"NO CUMPLE")&gt;0,"NO CUMPLE CONDICIÓN",IF(COUNTIF(D4:D4,"CUMPLE")=0,"NO APLICA","CUMPLE"))</f>
        <v>NO APLICA</v>
      </c>
      <c r="E3" s="427" t="str">
        <f>CONCATENATE(IF(D4="NO CUMPLE",CONCATENATE(E4," / "),""))</f>
        <v/>
      </c>
      <c r="F3" s="168" t="s">
        <v>2423</v>
      </c>
      <c r="G3" s="3">
        <f>IF(D3="CUMPLE",1,IF(D3="NO CUMPLE CONDICIÓN",2,3))</f>
        <v>3</v>
      </c>
      <c r="J3" s="72"/>
    </row>
    <row r="4" spans="1:10" ht="39.75" customHeight="1">
      <c r="A4" s="141" t="s">
        <v>2367</v>
      </c>
      <c r="B4" s="78" t="s">
        <v>2424</v>
      </c>
      <c r="C4" s="150" t="s">
        <v>2425</v>
      </c>
      <c r="D4" s="80"/>
      <c r="E4" s="81"/>
      <c r="F4" s="169" t="s">
        <v>2423</v>
      </c>
      <c r="G4" s="3"/>
      <c r="J4" s="72"/>
    </row>
    <row r="5" spans="1:10" ht="27" customHeight="1">
      <c r="B5" s="143" t="s">
        <v>2426</v>
      </c>
      <c r="C5" s="144" t="s">
        <v>2427</v>
      </c>
      <c r="D5" s="149" t="str">
        <f>IF(COUNTIF(D6:D8,"NO CUMPLE")&gt;0,"NO CUMPLE CONDICIÓN",IF(COUNTIF(D6:D8,"CUMPLE")=0,"NO APLICA","CUMPLE"))</f>
        <v>NO APLICA</v>
      </c>
      <c r="E5" s="428" t="str">
        <f>CONCATENATE(IF(D6="NO CUMPLE",CONCATENATE(E6," / "),""),IF(D7="NO CUMPLE",CONCATENATE(E7," / "),""),IF(D8="NO CUMPLE",CONCATENATE(E8," / "),""))</f>
        <v/>
      </c>
      <c r="F5" s="140" t="s">
        <v>2428</v>
      </c>
      <c r="G5" s="3">
        <f t="shared" ref="G5:G17" si="0">IF(D5="CUMPLE",1,IF(D5="NO CUMPLE CONDICIÓN",2,3))</f>
        <v>3</v>
      </c>
      <c r="J5" s="72"/>
    </row>
    <row r="6" spans="1:10" ht="28.5" customHeight="1">
      <c r="A6" s="141" t="s">
        <v>2367</v>
      </c>
      <c r="B6" s="78" t="s">
        <v>2429</v>
      </c>
      <c r="C6" s="89" t="s">
        <v>2430</v>
      </c>
      <c r="D6" s="80"/>
      <c r="E6" s="81"/>
      <c r="F6" s="142" t="s">
        <v>2431</v>
      </c>
      <c r="G6" s="3"/>
      <c r="J6" s="72"/>
    </row>
    <row r="7" spans="1:10" ht="128.25">
      <c r="A7" s="141" t="s">
        <v>2367</v>
      </c>
      <c r="B7" s="78" t="s">
        <v>2432</v>
      </c>
      <c r="C7" s="89" t="s">
        <v>2433</v>
      </c>
      <c r="D7" s="80"/>
      <c r="E7" s="81"/>
      <c r="F7" s="142" t="s">
        <v>2434</v>
      </c>
      <c r="G7" s="3"/>
      <c r="J7" s="72"/>
    </row>
    <row r="8" spans="1:10" ht="99" customHeight="1">
      <c r="A8" s="141" t="s">
        <v>2367</v>
      </c>
      <c r="B8" s="78" t="s">
        <v>2435</v>
      </c>
      <c r="C8" s="89" t="s">
        <v>2436</v>
      </c>
      <c r="D8" s="80"/>
      <c r="E8" s="81"/>
      <c r="F8" s="142" t="s">
        <v>2437</v>
      </c>
      <c r="G8" s="3"/>
      <c r="J8" s="72"/>
    </row>
    <row r="9" spans="1:10" ht="42.75">
      <c r="B9" s="143" t="s">
        <v>2438</v>
      </c>
      <c r="C9" s="144" t="s">
        <v>2439</v>
      </c>
      <c r="D9" s="149" t="str">
        <f>IF(COUNTIF(D10:D13,"NO CUMPLE")&gt;0,"NO CUMPLE CONDICIÓN",IF(COUNTIF(D10:D13,"CUMPLE")=0,"NO APLICA","CUMPLE"))</f>
        <v>NO APLICA</v>
      </c>
      <c r="E9" s="428" t="str">
        <f>CONCATENATE(IF(D10="NO CUMPLE",CONCATENATE(E10," / "),""),IF(D11="NO CUMPLE",CONCATENATE(E11," / "),""),IF(D12="NO CUMPLE",CONCATENATE(E12," / "),""),IF(D13="NO CUMPLE",CONCATENATE(E13," / "),""))</f>
        <v/>
      </c>
      <c r="F9" s="140" t="s">
        <v>2440</v>
      </c>
      <c r="G9" s="3">
        <f t="shared" si="0"/>
        <v>3</v>
      </c>
      <c r="J9" s="72"/>
    </row>
    <row r="10" spans="1:10" ht="27.75" customHeight="1">
      <c r="A10" s="141" t="s">
        <v>2367</v>
      </c>
      <c r="B10" s="78" t="s">
        <v>2441</v>
      </c>
      <c r="C10" s="88" t="s">
        <v>2442</v>
      </c>
      <c r="D10" s="80"/>
      <c r="E10" s="81"/>
      <c r="F10" s="142" t="s">
        <v>2440</v>
      </c>
      <c r="G10" s="3"/>
      <c r="J10" s="72"/>
    </row>
    <row r="11" spans="1:10" ht="265.35000000000002" customHeight="1">
      <c r="A11" s="141" t="s">
        <v>2367</v>
      </c>
      <c r="B11" s="78" t="s">
        <v>2443</v>
      </c>
      <c r="C11" s="145" t="s">
        <v>2444</v>
      </c>
      <c r="D11" s="80"/>
      <c r="E11" s="81"/>
      <c r="F11" s="142" t="s">
        <v>2445</v>
      </c>
      <c r="G11" s="3"/>
      <c r="J11" s="72"/>
    </row>
    <row r="12" spans="1:10" ht="81">
      <c r="A12" s="146" t="s">
        <v>2367</v>
      </c>
      <c r="B12" s="78" t="s">
        <v>2446</v>
      </c>
      <c r="C12" s="88" t="s">
        <v>2447</v>
      </c>
      <c r="D12" s="80"/>
      <c r="E12" s="81"/>
      <c r="F12" s="142" t="s">
        <v>2448</v>
      </c>
      <c r="G12" s="3"/>
      <c r="J12" s="72"/>
    </row>
    <row r="13" spans="1:10" ht="38.450000000000003" customHeight="1">
      <c r="A13" s="146"/>
      <c r="B13" s="78" t="s">
        <v>2449</v>
      </c>
      <c r="C13" s="88" t="s">
        <v>2450</v>
      </c>
      <c r="D13" s="80"/>
      <c r="E13" s="81"/>
      <c r="F13" s="142" t="s">
        <v>2451</v>
      </c>
      <c r="G13" s="3"/>
      <c r="J13" s="72"/>
    </row>
    <row r="14" spans="1:10" ht="57">
      <c r="A14" s="147"/>
      <c r="B14" s="143" t="s">
        <v>2452</v>
      </c>
      <c r="C14" s="144" t="s">
        <v>2453</v>
      </c>
      <c r="D14" s="149" t="str">
        <f>IF(COUNTIF(D15:D16,"NO CUMPLE")&gt;0,"NO CUMPLE CONDICIÓN",IF(COUNTIF(D15:D16,"CUMPLE")=0,"NO APLICA","CUMPLE"))</f>
        <v>NO APLICA</v>
      </c>
      <c r="E14" s="428" t="str">
        <f>CONCATENATE(IF(D15="NO CUMPLE",CONCATENATE(E15," / "),""),IF(D16="NO CUMPLE",CONCATENATE(E16," / "),""))</f>
        <v/>
      </c>
      <c r="F14" s="140" t="s">
        <v>2454</v>
      </c>
      <c r="G14" s="3">
        <f>IF(D14="CUMPLE",1,IF(D14="NO CUMPLE CONDICIÓN",2,3))</f>
        <v>3</v>
      </c>
      <c r="J14" s="72"/>
    </row>
    <row r="15" spans="1:10" ht="219.75">
      <c r="A15" s="141" t="s">
        <v>2367</v>
      </c>
      <c r="B15" s="248" t="s">
        <v>2455</v>
      </c>
      <c r="C15" s="79" t="s">
        <v>2456</v>
      </c>
      <c r="D15" s="80"/>
      <c r="E15" s="429"/>
      <c r="F15" s="142" t="s">
        <v>2454</v>
      </c>
      <c r="G15" s="3"/>
      <c r="J15" s="72"/>
    </row>
    <row r="16" spans="1:10" ht="129" customHeight="1">
      <c r="A16" s="141" t="s">
        <v>2367</v>
      </c>
      <c r="B16" s="248" t="s">
        <v>2457</v>
      </c>
      <c r="C16" s="79" t="s">
        <v>2458</v>
      </c>
      <c r="D16" s="80"/>
      <c r="E16" s="429"/>
      <c r="F16" s="142" t="s">
        <v>2454</v>
      </c>
      <c r="G16" s="3"/>
      <c r="J16" s="72"/>
    </row>
    <row r="17" spans="1:10" ht="39.75" customHeight="1">
      <c r="B17" s="143" t="s">
        <v>2459</v>
      </c>
      <c r="C17" s="144" t="s">
        <v>2460</v>
      </c>
      <c r="D17" s="149" t="str">
        <f>IF(COUNTIF(D18:D20,"NO CUMPLE")&gt;0,"NO CUMPLE CONDICIÓN",IF(COUNTIF(D18:D20,"CUMPLE")=0,"NO APLICA","CUMPLE"))</f>
        <v>NO APLICA</v>
      </c>
      <c r="E17" s="428" t="str">
        <f>CONCATENATE(IF(D18="NO CUMPLE",CONCATENATE(E18," / "),""),IF(D19="NO CUMPLE",CONCATENATE(E19," / "),""),IF(D20="NO CUMPLE",CONCATENATE(E20," / "),""))</f>
        <v/>
      </c>
      <c r="F17" s="140" t="s">
        <v>2461</v>
      </c>
      <c r="G17" s="3">
        <f t="shared" si="0"/>
        <v>3</v>
      </c>
      <c r="J17" s="72"/>
    </row>
    <row r="18" spans="1:10" ht="81">
      <c r="A18" s="141" t="s">
        <v>2367</v>
      </c>
      <c r="B18" s="78" t="s">
        <v>2462</v>
      </c>
      <c r="C18" s="88" t="s">
        <v>2463</v>
      </c>
      <c r="D18" s="80"/>
      <c r="E18" s="81"/>
      <c r="F18" s="142" t="s">
        <v>2461</v>
      </c>
      <c r="G18" s="3"/>
      <c r="J18" s="72"/>
    </row>
    <row r="19" spans="1:10" ht="81">
      <c r="A19" s="141" t="s">
        <v>2367</v>
      </c>
      <c r="B19" s="78" t="s">
        <v>2464</v>
      </c>
      <c r="C19" s="88" t="s">
        <v>2465</v>
      </c>
      <c r="D19" s="80"/>
      <c r="E19" s="81"/>
      <c r="F19" s="142" t="s">
        <v>2461</v>
      </c>
      <c r="G19" s="3"/>
      <c r="J19" s="72"/>
    </row>
    <row r="20" spans="1:10" ht="66" customHeight="1" thickBot="1">
      <c r="A20" s="141" t="s">
        <v>2367</v>
      </c>
      <c r="B20" s="213" t="s">
        <v>2466</v>
      </c>
      <c r="C20" s="94" t="s">
        <v>2467</v>
      </c>
      <c r="D20" s="186"/>
      <c r="E20" s="187"/>
      <c r="F20" s="142" t="s">
        <v>2468</v>
      </c>
      <c r="J20" s="72"/>
    </row>
    <row r="22" spans="1:10" hidden="1">
      <c r="C22" s="95" t="s">
        <v>1858</v>
      </c>
      <c r="D22" s="3">
        <f>COUNTIF(G3:G20,1)</f>
        <v>0</v>
      </c>
    </row>
    <row r="23" spans="1:10" hidden="1">
      <c r="C23" s="95" t="s">
        <v>1859</v>
      </c>
      <c r="D23" s="3">
        <f>COUNTIF(G3:G20,2)</f>
        <v>0</v>
      </c>
    </row>
    <row r="24" spans="1:10" hidden="1">
      <c r="C24" s="95" t="s">
        <v>1860</v>
      </c>
      <c r="D24" s="3">
        <f>COUNTIF(G3:G20,3)</f>
        <v>5</v>
      </c>
    </row>
  </sheetData>
  <sheetProtection algorithmName="SHA-512" hashValue="4OLGn9tllnHqBFUCCSHCctIVI3keXtCKax9LAdFbZ//OXzgwZ6gUfmBH8LHz4ODVp9TKY5ro3wTUgNBp/7tnaQ==" saltValue="Rta6nVArm2g+ztPDJs9TAQ==" spinCount="100000" sheet="1" formatColumns="0" formatRows="0" autoFilter="0"/>
  <mergeCells count="1">
    <mergeCell ref="B1:E1"/>
  </mergeCells>
  <conditionalFormatting sqref="D3">
    <cfRule type="cellIs" dxfId="29" priority="9" operator="equal">
      <formula>"NO CUMPLE CONDICIÓN"</formula>
    </cfRule>
    <cfRule type="cellIs" dxfId="28" priority="10" operator="equal">
      <formula>"No Cumple"</formula>
    </cfRule>
  </conditionalFormatting>
  <conditionalFormatting sqref="D5">
    <cfRule type="cellIs" dxfId="27" priority="7" operator="equal">
      <formula>"NO CUMPLE CONDICIÓN"</formula>
    </cfRule>
    <cfRule type="cellIs" dxfId="26" priority="8" operator="equal">
      <formula>"No Cumple"</formula>
    </cfRule>
  </conditionalFormatting>
  <conditionalFormatting sqref="D9">
    <cfRule type="cellIs" dxfId="25" priority="5" operator="equal">
      <formula>"NO CUMPLE CONDICIÓN"</formula>
    </cfRule>
    <cfRule type="cellIs" dxfId="24" priority="6" operator="equal">
      <formula>"No Cumple"</formula>
    </cfRule>
  </conditionalFormatting>
  <conditionalFormatting sqref="D14">
    <cfRule type="cellIs" dxfId="23" priority="1" operator="equal">
      <formula>"NO CUMPLE CONDICIÓN"</formula>
    </cfRule>
    <cfRule type="cellIs" dxfId="22" priority="2" operator="equal">
      <formula>"No Cumple"</formula>
    </cfRule>
  </conditionalFormatting>
  <conditionalFormatting sqref="D16:D17">
    <cfRule type="cellIs" dxfId="21" priority="3" operator="equal">
      <formula>"NO CUMPLE CONDICIÓN"</formula>
    </cfRule>
    <cfRule type="cellIs" dxfId="20" priority="4" operator="equal">
      <formula>"No Cumple"</formula>
    </cfRule>
  </conditionalFormatting>
  <dataValidations count="1">
    <dataValidation type="list" allowBlank="1" showInputMessage="1" showErrorMessage="1" sqref="D10:D13 D4 D6:D8 D18:D20 D15:D16" xr:uid="{2FD69DC7-1A2D-40F5-A004-583F485FC581}">
      <formula1>"CUMPLE,NO CUMPLE"</formula1>
    </dataValidation>
  </dataValidations>
  <hyperlinks>
    <hyperlink ref="A1" location="PORTADA!A1" display="Portada" xr:uid="{252B4417-5042-4688-9A66-42BFB116FA74}"/>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796A-5C1B-48CB-B495-78E2CBECA04B}">
  <sheetPr>
    <tabColor theme="6" tint="0.59999389629810485"/>
  </sheetPr>
  <dimension ref="A1:J21"/>
  <sheetViews>
    <sheetView topLeftCell="A10" zoomScaleNormal="100" workbookViewId="0">
      <selection activeCell="A8" sqref="A8"/>
    </sheetView>
  </sheetViews>
  <sheetFormatPr baseColWidth="10" defaultColWidth="11.42578125" defaultRowHeight="15"/>
  <cols>
    <col min="1" max="1" width="7.140625" style="137" customWidth="1"/>
    <col min="2" max="2" width="6.42578125" style="3" customWidth="1"/>
    <col min="3" max="3" width="63.28515625" style="18" customWidth="1"/>
    <col min="4" max="4" width="17" customWidth="1"/>
    <col min="5" max="5" width="69.42578125" customWidth="1"/>
    <col min="6" max="6" width="39.42578125" style="18" customWidth="1"/>
    <col min="7" max="7" width="11.42578125" hidden="1" customWidth="1"/>
  </cols>
  <sheetData>
    <row r="1" spans="1:10" s="7" customFormat="1" ht="21" customHeight="1" thickBot="1">
      <c r="A1" s="275" t="s">
        <v>1481</v>
      </c>
      <c r="B1" s="501" t="s">
        <v>2469</v>
      </c>
      <c r="C1" s="501"/>
      <c r="D1" s="501"/>
      <c r="E1" s="501"/>
      <c r="F1" s="17"/>
      <c r="G1" s="6"/>
    </row>
    <row r="2" spans="1:10" s="72" customFormat="1" ht="74.25" customHeight="1" thickBot="1">
      <c r="A2" s="70" t="s">
        <v>1657</v>
      </c>
      <c r="B2" s="276" t="s">
        <v>1658</v>
      </c>
      <c r="C2" s="277" t="s">
        <v>1659</v>
      </c>
      <c r="D2" s="278" t="s">
        <v>1660</v>
      </c>
      <c r="E2" s="177" t="s">
        <v>1661</v>
      </c>
      <c r="F2" s="148" t="s">
        <v>1662</v>
      </c>
    </row>
    <row r="3" spans="1:10" ht="54.75" customHeight="1">
      <c r="B3" s="216" t="s">
        <v>2470</v>
      </c>
      <c r="C3" s="217" t="s">
        <v>2471</v>
      </c>
      <c r="D3" s="279" t="str">
        <f>IF(COUNTIF(D4:D7,"NO CUMPLE")&gt;0,"NO CUMPLE CONDICIÓN",IF(COUNTIF(D4:D7,"CUMPLE")=0,"NO APLICA","CUMPLE"))</f>
        <v>NO APLICA</v>
      </c>
      <c r="E3" s="280" t="str">
        <f>CONCATENATE(IF(D4="NO CUMPLE",CONCATENATE(E4," / "),""),IF(D5="NO CUMPLE",CONCATENATE(E5," / "),""),IF(D6="NO CUMPLE",CONCATENATE(E6," / "),""),IF(D7="NO CUMPLE",CONCATENATE(E7," / "),""))</f>
        <v/>
      </c>
      <c r="F3" s="281" t="s">
        <v>2472</v>
      </c>
      <c r="G3" s="3">
        <f>IF(D3="CUMPLE",1,IF(D3="NO CUMPLE CONDICIÓN",2,3))</f>
        <v>3</v>
      </c>
      <c r="J3" s="72"/>
    </row>
    <row r="4" spans="1:10" ht="21.75" customHeight="1">
      <c r="A4" s="172" t="s">
        <v>2367</v>
      </c>
      <c r="B4" s="78" t="s">
        <v>2473</v>
      </c>
      <c r="C4" s="88" t="s">
        <v>2474</v>
      </c>
      <c r="D4" s="211"/>
      <c r="E4" s="282"/>
      <c r="F4" s="283" t="s">
        <v>2475</v>
      </c>
      <c r="G4" s="3"/>
      <c r="J4" s="72"/>
    </row>
    <row r="5" spans="1:10" ht="63" customHeight="1">
      <c r="A5" s="172" t="s">
        <v>2367</v>
      </c>
      <c r="B5" s="78" t="s">
        <v>2476</v>
      </c>
      <c r="C5" s="88" t="s">
        <v>2477</v>
      </c>
      <c r="D5" s="211"/>
      <c r="E5" s="282"/>
      <c r="F5" s="283" t="s">
        <v>2475</v>
      </c>
      <c r="G5" s="3"/>
      <c r="J5" s="72"/>
    </row>
    <row r="6" spans="1:10" ht="31.5" customHeight="1">
      <c r="A6" s="172" t="s">
        <v>2367</v>
      </c>
      <c r="B6" s="78" t="s">
        <v>2478</v>
      </c>
      <c r="C6" s="88" t="s">
        <v>2479</v>
      </c>
      <c r="D6" s="211"/>
      <c r="E6" s="282"/>
      <c r="F6" s="283" t="s">
        <v>2475</v>
      </c>
      <c r="G6" s="3"/>
      <c r="J6" s="72"/>
    </row>
    <row r="7" spans="1:10" ht="31.5" customHeight="1">
      <c r="A7" s="172" t="s">
        <v>2367</v>
      </c>
      <c r="B7" s="78" t="s">
        <v>2480</v>
      </c>
      <c r="C7" s="88" t="s">
        <v>2481</v>
      </c>
      <c r="D7" s="211"/>
      <c r="E7" s="282"/>
      <c r="F7" s="283" t="s">
        <v>2475</v>
      </c>
      <c r="G7" s="3"/>
      <c r="J7" s="72"/>
    </row>
    <row r="8" spans="1:10" ht="62.25" customHeight="1">
      <c r="B8" s="143" t="s">
        <v>2482</v>
      </c>
      <c r="C8" s="144" t="s">
        <v>2483</v>
      </c>
      <c r="D8" s="284" t="str">
        <f>IF(COUNTIF(D9:D14,"NO CUMPLE")&gt;0,"NO CUMPLE CONDICIÓN",IF(COUNTIF(D9:D14,"CUMPLE")=0,"NO APLICA","CUMPLE"))</f>
        <v>NO APLICA</v>
      </c>
      <c r="E8" s="285" t="str">
        <f>CONCATENATE(IF(D9="NO CUMPLE",CONCATENATE(E9," / "),""),IF(D10="NO CUMPLE",CONCATENATE(E10," / "),""),IF(D11="NO CUMPLE",CONCATENATE(E11," / "),""),IF(D12="NO CUMPLE",CONCATENATE(E12," / "),""),IF(D13="NO CUMPLE",CONCATENATE(E13," / "),""),IF(D14="NO CUMPLE",CONCATENATE(E14," / "),""))</f>
        <v/>
      </c>
      <c r="F8" s="281" t="s">
        <v>2484</v>
      </c>
      <c r="G8" s="3">
        <f>IF(D8="CUMPLE",1,IF(D8="NO CUMPLE CONDICIÓN",2,3))</f>
        <v>3</v>
      </c>
      <c r="J8" s="72"/>
    </row>
    <row r="9" spans="1:10" ht="62.25" customHeight="1">
      <c r="A9" s="172" t="s">
        <v>2367</v>
      </c>
      <c r="B9" s="78" t="s">
        <v>2485</v>
      </c>
      <c r="C9" s="88" t="s">
        <v>2486</v>
      </c>
      <c r="D9" s="211"/>
      <c r="E9" s="199"/>
      <c r="F9" s="283" t="s">
        <v>2487</v>
      </c>
      <c r="G9" s="3"/>
      <c r="J9" s="72"/>
    </row>
    <row r="10" spans="1:10" ht="39.75" customHeight="1">
      <c r="A10" s="172" t="s">
        <v>2367</v>
      </c>
      <c r="B10" s="78" t="s">
        <v>2488</v>
      </c>
      <c r="C10" s="88" t="s">
        <v>2489</v>
      </c>
      <c r="D10" s="211"/>
      <c r="E10" s="199"/>
      <c r="F10" s="283" t="s">
        <v>2487</v>
      </c>
      <c r="G10" s="3"/>
      <c r="J10" s="72"/>
    </row>
    <row r="11" spans="1:10" ht="57">
      <c r="A11" s="172" t="s">
        <v>2367</v>
      </c>
      <c r="B11" s="78" t="s">
        <v>2490</v>
      </c>
      <c r="C11" s="79" t="s">
        <v>2491</v>
      </c>
      <c r="D11" s="211"/>
      <c r="E11" s="282"/>
      <c r="F11" s="283" t="s">
        <v>2492</v>
      </c>
      <c r="G11" s="3"/>
      <c r="J11" s="72"/>
    </row>
    <row r="12" spans="1:10" ht="85.5">
      <c r="A12" s="172" t="s">
        <v>2367</v>
      </c>
      <c r="B12" s="78" t="s">
        <v>2493</v>
      </c>
      <c r="C12" s="88" t="s">
        <v>2494</v>
      </c>
      <c r="D12" s="211"/>
      <c r="E12" s="282"/>
      <c r="F12" s="283" t="s">
        <v>2495</v>
      </c>
      <c r="G12" s="3"/>
      <c r="J12" s="72"/>
    </row>
    <row r="13" spans="1:10" ht="84.75" customHeight="1">
      <c r="A13" s="172" t="s">
        <v>2367</v>
      </c>
      <c r="B13" s="78" t="s">
        <v>2496</v>
      </c>
      <c r="C13" s="150" t="s">
        <v>2497</v>
      </c>
      <c r="D13" s="211"/>
      <c r="E13" s="282"/>
      <c r="F13" s="283" t="s">
        <v>2498</v>
      </c>
      <c r="G13" s="3"/>
      <c r="J13" s="72"/>
    </row>
    <row r="14" spans="1:10" ht="42.75" customHeight="1" thickBot="1">
      <c r="A14" s="172" t="s">
        <v>2367</v>
      </c>
      <c r="B14" s="213" t="s">
        <v>2499</v>
      </c>
      <c r="C14" s="287" t="s">
        <v>2500</v>
      </c>
      <c r="D14" s="288"/>
      <c r="E14" s="289"/>
      <c r="F14" s="283" t="s">
        <v>2501</v>
      </c>
      <c r="G14" s="3"/>
      <c r="J14" s="72"/>
    </row>
    <row r="15" spans="1:10">
      <c r="J15" s="72"/>
    </row>
    <row r="16" spans="1:10">
      <c r="J16" s="72"/>
    </row>
    <row r="17" spans="3:10" hidden="1">
      <c r="C17" s="95" t="s">
        <v>1858</v>
      </c>
      <c r="D17">
        <f>COUNTIF(G3:G14,1)</f>
        <v>0</v>
      </c>
      <c r="J17" s="72"/>
    </row>
    <row r="18" spans="3:10" hidden="1">
      <c r="C18" s="95" t="s">
        <v>1859</v>
      </c>
      <c r="D18">
        <f>COUNTIF(G3:G14,2)</f>
        <v>0</v>
      </c>
      <c r="J18" s="72"/>
    </row>
    <row r="19" spans="3:10" hidden="1">
      <c r="C19" s="95" t="s">
        <v>1860</v>
      </c>
      <c r="D19">
        <f>COUNTIF(G3:G14,3)</f>
        <v>2</v>
      </c>
      <c r="J19" s="72"/>
    </row>
    <row r="20" spans="3:10">
      <c r="J20" s="72"/>
    </row>
    <row r="21" spans="3:10">
      <c r="J21" s="72"/>
    </row>
  </sheetData>
  <sheetProtection algorithmName="SHA-512" hashValue="urfFUPFr7LRPdEkIB1JiHc0SblojpSnlDL2jmJLXYT2E7QVlLaVD7sKI11y8GhrqvgBeBEUZ6c5bX14q1V4X8g==" saltValue="aSXciYNcsKYe/6U5wfukUw==" spinCount="100000" sheet="1" formatRows="0" autoFilter="0"/>
  <mergeCells count="1">
    <mergeCell ref="B1:E1"/>
  </mergeCells>
  <conditionalFormatting sqref="D3">
    <cfRule type="cellIs" dxfId="19" priority="3" operator="equal">
      <formula>"NO CUMPLE CONDICIÓN"</formula>
    </cfRule>
    <cfRule type="cellIs" dxfId="18" priority="4" operator="equal">
      <formula>"No Cumple"</formula>
    </cfRule>
  </conditionalFormatting>
  <conditionalFormatting sqref="D8">
    <cfRule type="cellIs" dxfId="17" priority="1" operator="equal">
      <formula>"NO CUMPLE CONDICIÓN"</formula>
    </cfRule>
    <cfRule type="cellIs" dxfId="16" priority="2" operator="equal">
      <formula>"No Cumple"</formula>
    </cfRule>
  </conditionalFormatting>
  <dataValidations count="1">
    <dataValidation type="list" allowBlank="1" showInputMessage="1" showErrorMessage="1" sqref="D4:D7 D9:D14" xr:uid="{831688BC-2B96-4BAB-8D7E-F54E03B11AE2}">
      <formula1>"CUMPLE,NO CUMPLE"</formula1>
    </dataValidation>
  </dataValidations>
  <hyperlinks>
    <hyperlink ref="A1" location="PORTADA!A1" display="Portada" xr:uid="{9482A6E6-9163-448F-90A1-788AFD5B2A1A}"/>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CC528-EC5E-4CEE-93B0-0120828F40F5}">
  <sheetPr>
    <tabColor rgb="FF36C7D6"/>
  </sheetPr>
  <dimension ref="A1:G21"/>
  <sheetViews>
    <sheetView topLeftCell="A10" zoomScale="90" zoomScaleNormal="90" workbookViewId="0">
      <selection activeCell="A8" sqref="A8"/>
    </sheetView>
  </sheetViews>
  <sheetFormatPr baseColWidth="10" defaultColWidth="11.42578125" defaultRowHeight="15"/>
  <cols>
    <col min="1" max="1" width="7.42578125" style="82" customWidth="1"/>
    <col min="2" max="2" width="6.140625" style="3" customWidth="1"/>
    <col min="3" max="3" width="61.28515625" style="18" customWidth="1"/>
    <col min="4" max="4" width="20" bestFit="1" customWidth="1"/>
    <col min="5" max="5" width="75.140625" customWidth="1"/>
    <col min="6" max="6" width="39.140625" style="18" customWidth="1"/>
    <col min="7" max="7" width="11.42578125" hidden="1" customWidth="1"/>
  </cols>
  <sheetData>
    <row r="1" spans="1:7" s="7" customFormat="1" ht="21" customHeight="1" thickBot="1">
      <c r="A1" s="275" t="s">
        <v>1481</v>
      </c>
      <c r="B1" s="504" t="s">
        <v>2502</v>
      </c>
      <c r="C1" s="505"/>
      <c r="D1" s="505"/>
      <c r="E1" s="506"/>
      <c r="F1" s="17"/>
      <c r="G1" s="6"/>
    </row>
    <row r="2" spans="1:7" s="72" customFormat="1" ht="74.25" customHeight="1" thickBot="1">
      <c r="A2" s="70" t="s">
        <v>1657</v>
      </c>
      <c r="B2" s="174" t="s">
        <v>1658</v>
      </c>
      <c r="C2" s="434" t="s">
        <v>1659</v>
      </c>
      <c r="D2" s="176" t="s">
        <v>1660</v>
      </c>
      <c r="E2" s="177" t="s">
        <v>1661</v>
      </c>
      <c r="F2" s="71" t="s">
        <v>1662</v>
      </c>
    </row>
    <row r="3" spans="1:7" ht="48.6" customHeight="1">
      <c r="A3" s="73"/>
      <c r="B3" s="74" t="s">
        <v>2503</v>
      </c>
      <c r="C3" s="188" t="s">
        <v>2504</v>
      </c>
      <c r="D3" s="75" t="str">
        <f>IF(COUNTIF(D4:D5,"NO CUMPLE")&gt;0,"NO CUMPLE CONDICIÓN",IF(COUNTIF(D4:D5,"CUMPLE")=0,"NO APLICA","CUMPLE"))</f>
        <v>NO APLICA</v>
      </c>
      <c r="E3" s="435" t="str">
        <f>CONCATENATE(IF(D4="NO CUMPLE",CONCATENATE(E4," "),""),IF(D5="NO CUMPLE",CONCATENATE(E5," "),""))</f>
        <v/>
      </c>
      <c r="F3" s="431" t="s">
        <v>2505</v>
      </c>
      <c r="G3" s="3">
        <f>IF(D3="CUMPLE",1,IF(D3="NO CUMPLE CONDICIÓN",2,3))</f>
        <v>3</v>
      </c>
    </row>
    <row r="4" spans="1:7" ht="65.25" customHeight="1">
      <c r="A4" s="77" t="s">
        <v>1666</v>
      </c>
      <c r="B4" s="78" t="s">
        <v>2506</v>
      </c>
      <c r="C4" s="88" t="s">
        <v>2507</v>
      </c>
      <c r="D4" s="80"/>
      <c r="E4" s="199"/>
      <c r="F4" s="372" t="s">
        <v>2508</v>
      </c>
      <c r="G4" s="3"/>
    </row>
    <row r="5" spans="1:7" ht="50.1" customHeight="1">
      <c r="A5" s="77" t="s">
        <v>1666</v>
      </c>
      <c r="B5" s="78" t="s">
        <v>2509</v>
      </c>
      <c r="C5" s="88" t="s">
        <v>2510</v>
      </c>
      <c r="D5" s="80"/>
      <c r="E5" s="199"/>
      <c r="F5" s="372" t="s">
        <v>2508</v>
      </c>
      <c r="G5" s="3"/>
    </row>
    <row r="6" spans="1:7" ht="53.1" customHeight="1">
      <c r="A6" s="73"/>
      <c r="B6" s="83" t="s">
        <v>2511</v>
      </c>
      <c r="C6" s="100" t="s">
        <v>2512</v>
      </c>
      <c r="D6" s="85" t="str">
        <f>IF(COUNTIF(D7:D8,"NO CUMPLE")&gt;0,"NO CUMPLE CONDICIÓN",IF(COUNTIF(D7:D8,"CUMPLE")=0,"NO APLICA","CUMPLE"))</f>
        <v>NO APLICA</v>
      </c>
      <c r="E6" s="379" t="str">
        <f>CONCATENATE(IF(D7="NO CUMPLE",CONCATENATE(E7," "),""),IF(D8="NO CUMPLE",CONCATENATE(E8," "),""))</f>
        <v/>
      </c>
      <c r="F6" s="432" t="s">
        <v>2513</v>
      </c>
      <c r="G6" s="3">
        <f t="shared" ref="G6" si="0">IF(D6="CUMPLE",1,IF(D6="NO CUMPLE CONDICIÓN",2,3))</f>
        <v>3</v>
      </c>
    </row>
    <row r="7" spans="1:7" ht="36.950000000000003" customHeight="1">
      <c r="A7" s="77" t="s">
        <v>1666</v>
      </c>
      <c r="B7" s="78" t="s">
        <v>2514</v>
      </c>
      <c r="C7" s="88" t="s">
        <v>2515</v>
      </c>
      <c r="D7" s="80"/>
      <c r="E7" s="199"/>
      <c r="F7" s="372" t="s">
        <v>2516</v>
      </c>
      <c r="G7" s="3"/>
    </row>
    <row r="8" spans="1:7" ht="44.25" customHeight="1">
      <c r="A8" s="77" t="s">
        <v>1666</v>
      </c>
      <c r="B8" s="78" t="s">
        <v>2517</v>
      </c>
      <c r="C8" s="88" t="s">
        <v>2518</v>
      </c>
      <c r="D8" s="80"/>
      <c r="E8" s="199"/>
      <c r="F8" s="372" t="s">
        <v>2516</v>
      </c>
      <c r="G8" s="3"/>
    </row>
    <row r="9" spans="1:7" ht="36.75" customHeight="1">
      <c r="A9" s="125"/>
      <c r="B9" s="170" t="s">
        <v>2519</v>
      </c>
      <c r="C9" s="171" t="s">
        <v>2520</v>
      </c>
      <c r="D9" s="284" t="str">
        <f>IF(COUNTIF(D10:D13,"NO CUMPLE")&gt;0,"NO CUMPLE CONDICIÓN",IF(COUNTIF(D10:D13,"CUMPLE")=0,"NO APLICA","CUMPLE"))</f>
        <v>NO APLICA</v>
      </c>
      <c r="E9" s="285" t="str">
        <f>CONCATENATE(IF(D10="NO CUMPLE",CONCATENATE(E10," / "),""),IF(D11="NO CUMPLE",CONCATENATE(E11," / "),""),IF(D12="NO CUMPLE",CONCATENATE(E12," / "),""),IF(D13="NO CUMPLE",CONCATENATE(E13," / "),""))</f>
        <v/>
      </c>
      <c r="F9" s="433" t="s">
        <v>2516</v>
      </c>
      <c r="G9" s="3">
        <f t="shared" ref="G9" si="1">IF(D9="CUMPLE",1,IF(D9="NO CUMPLE CONDICIÓN",2,3))</f>
        <v>3</v>
      </c>
    </row>
    <row r="10" spans="1:7" ht="177.75" customHeight="1">
      <c r="A10" s="172" t="s">
        <v>2367</v>
      </c>
      <c r="B10" s="126" t="s">
        <v>2521</v>
      </c>
      <c r="C10" s="173" t="s">
        <v>2522</v>
      </c>
      <c r="D10" s="80"/>
      <c r="E10" s="81"/>
      <c r="F10" s="372" t="s">
        <v>2516</v>
      </c>
    </row>
    <row r="11" spans="1:7" ht="56.25" customHeight="1">
      <c r="A11" s="172" t="s">
        <v>2367</v>
      </c>
      <c r="B11" s="126" t="s">
        <v>2523</v>
      </c>
      <c r="C11" s="173" t="s">
        <v>2524</v>
      </c>
      <c r="D11" s="80"/>
      <c r="E11" s="81"/>
      <c r="F11" s="372" t="s">
        <v>2516</v>
      </c>
    </row>
    <row r="12" spans="1:7" ht="41.25" customHeight="1">
      <c r="A12" s="172" t="s">
        <v>2367</v>
      </c>
      <c r="B12" s="126" t="s">
        <v>2525</v>
      </c>
      <c r="C12" s="173" t="s">
        <v>2526</v>
      </c>
      <c r="D12" s="80"/>
      <c r="E12" s="81"/>
      <c r="F12" s="372" t="s">
        <v>2516</v>
      </c>
    </row>
    <row r="13" spans="1:7" ht="56.25" customHeight="1">
      <c r="A13" s="172" t="s">
        <v>2367</v>
      </c>
      <c r="B13" s="126" t="s">
        <v>2527</v>
      </c>
      <c r="C13" s="173" t="s">
        <v>2528</v>
      </c>
      <c r="D13" s="80"/>
      <c r="E13" s="81"/>
      <c r="F13" s="372" t="s">
        <v>2516</v>
      </c>
    </row>
    <row r="14" spans="1:7" ht="40.5" customHeight="1">
      <c r="B14" s="170" t="s">
        <v>2529</v>
      </c>
      <c r="C14" s="171" t="s">
        <v>2530</v>
      </c>
      <c r="D14" s="85" t="str">
        <f>IF(COUNTIF(D15:D16,"NO CUMPLE")&gt;0,"NO CUMPLE CONDICIÓN",IF(COUNTIF(D15:D16,"CUMPLE")=0,"NO APLICA","CUMPLE"))</f>
        <v>NO APLICA</v>
      </c>
      <c r="E14" s="379" t="str">
        <f>CONCATENATE(IF(D15="NO CUMPLE",CONCATENATE(E15," "),""),IF(D16="NO CUMPLE",CONCATENATE(E16," "),""))</f>
        <v/>
      </c>
      <c r="F14" s="433" t="s">
        <v>2516</v>
      </c>
      <c r="G14" s="3">
        <f t="shared" ref="G14" si="2">IF(D14="CUMPLE",1,IF(D14="NO CUMPLE CONDICIÓN",2,3))</f>
        <v>3</v>
      </c>
    </row>
    <row r="15" spans="1:7" ht="34.5" customHeight="1">
      <c r="A15" s="172" t="s">
        <v>2367</v>
      </c>
      <c r="B15" s="126" t="s">
        <v>2531</v>
      </c>
      <c r="C15" s="88" t="s">
        <v>2532</v>
      </c>
      <c r="D15" s="80"/>
      <c r="E15" s="199"/>
      <c r="F15" s="372" t="s">
        <v>2516</v>
      </c>
    </row>
    <row r="16" spans="1:7" ht="47.25" customHeight="1" thickBot="1">
      <c r="A16" s="172" t="s">
        <v>2367</v>
      </c>
      <c r="B16" s="135" t="s">
        <v>2533</v>
      </c>
      <c r="C16" s="94" t="s">
        <v>2534</v>
      </c>
      <c r="D16" s="186"/>
      <c r="E16" s="214"/>
      <c r="F16" s="372" t="s">
        <v>2516</v>
      </c>
    </row>
    <row r="19" spans="3:4" hidden="1">
      <c r="C19" s="95" t="s">
        <v>1858</v>
      </c>
      <c r="D19">
        <f>COUNTIF(G3:G16,1)</f>
        <v>0</v>
      </c>
    </row>
    <row r="20" spans="3:4" hidden="1">
      <c r="C20" s="95" t="s">
        <v>1859</v>
      </c>
      <c r="D20">
        <f>COUNTIF(G3:G16,2)</f>
        <v>0</v>
      </c>
    </row>
    <row r="21" spans="3:4" hidden="1">
      <c r="C21" s="95" t="s">
        <v>1860</v>
      </c>
      <c r="D21">
        <f>COUNTIF(G3:G16,3)</f>
        <v>4</v>
      </c>
    </row>
  </sheetData>
  <sheetProtection algorithmName="SHA-512" hashValue="2wtviSnrxboGlpRUcbSjtKsJ6LbcQyKYCFESfl5n4NVwW0MN0uJFZKSb65sWSOxla4QHZ18fZiv2ceNEUQnyuA==" saltValue="5Ehf+Ext/Pu89bmJeQhsGA==" spinCount="100000" sheet="1" formatRows="0" autoFilter="0"/>
  <mergeCells count="1">
    <mergeCell ref="B1:E1"/>
  </mergeCells>
  <phoneticPr fontId="16" type="noConversion"/>
  <conditionalFormatting sqref="B3:C3">
    <cfRule type="cellIs" dxfId="15" priority="9" operator="equal">
      <formula>"No Cumple"</formula>
    </cfRule>
  </conditionalFormatting>
  <conditionalFormatting sqref="D3">
    <cfRule type="cellIs" dxfId="14" priority="7" operator="equal">
      <formula>"NO CUMPLE CONDICIÓN"</formula>
    </cfRule>
    <cfRule type="cellIs" dxfId="13" priority="8" operator="equal">
      <formula>"No Cumple"</formula>
    </cfRule>
  </conditionalFormatting>
  <conditionalFormatting sqref="D6">
    <cfRule type="cellIs" dxfId="12" priority="5" operator="equal">
      <formula>"NO CUMPLE CONDICIÓN"</formula>
    </cfRule>
    <cfRule type="cellIs" dxfId="11" priority="6" operator="equal">
      <formula>"No Cumple"</formula>
    </cfRule>
  </conditionalFormatting>
  <conditionalFormatting sqref="D9">
    <cfRule type="cellIs" dxfId="10" priority="1" operator="equal">
      <formula>"NO CUMPLE CONDICIÓN"</formula>
    </cfRule>
    <cfRule type="cellIs" dxfId="9" priority="2" operator="equal">
      <formula>"No Cumple"</formula>
    </cfRule>
  </conditionalFormatting>
  <conditionalFormatting sqref="D14">
    <cfRule type="cellIs" dxfId="8" priority="3" operator="equal">
      <formula>"NO CUMPLE CONDICIÓN"</formula>
    </cfRule>
    <cfRule type="cellIs" dxfId="7" priority="4" operator="equal">
      <formula>"No Cumple"</formula>
    </cfRule>
  </conditionalFormatting>
  <dataValidations count="1">
    <dataValidation type="list" allowBlank="1" showInputMessage="1" showErrorMessage="1" sqref="D4:D5 D15:D16 D7:D8 D10:D13" xr:uid="{2F65AE42-8865-4EE1-B2A4-B495E9C68E4A}">
      <formula1>"CUMPLE,NO CUMPLE"</formula1>
    </dataValidation>
  </dataValidations>
  <hyperlinks>
    <hyperlink ref="A1" location="PORTADA!A1" display="Portada" xr:uid="{87D45EB4-E9A0-4F0A-87CE-4DF3672B7DA2}"/>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76CC-2643-409A-A0F8-460B9FC88616}">
  <sheetPr>
    <tabColor rgb="FFFFFF00"/>
  </sheetPr>
  <dimension ref="A1:I77"/>
  <sheetViews>
    <sheetView zoomScaleNormal="100" zoomScaleSheetLayoutView="100" workbookViewId="0">
      <selection activeCell="A8" sqref="A8"/>
    </sheetView>
  </sheetViews>
  <sheetFormatPr baseColWidth="10" defaultColWidth="11.42578125" defaultRowHeight="14.25"/>
  <cols>
    <col min="1" max="1" width="17.85546875" style="101" customWidth="1"/>
    <col min="2" max="2" width="19.42578125" style="101" customWidth="1"/>
    <col min="3" max="3" width="17.42578125" style="101" customWidth="1"/>
    <col min="4" max="4" width="15.42578125" style="101" customWidth="1"/>
    <col min="5" max="5" width="20.42578125" style="101" customWidth="1"/>
    <col min="6" max="6" width="16.42578125" style="101" customWidth="1"/>
    <col min="7" max="7" width="21" style="101" customWidth="1"/>
    <col min="8" max="8" width="36.42578125" style="101" customWidth="1"/>
    <col min="9" max="16384" width="11.42578125" style="101"/>
  </cols>
  <sheetData>
    <row r="1" spans="1:9" ht="15.75" thickBot="1">
      <c r="A1" s="507" t="s">
        <v>2535</v>
      </c>
      <c r="B1" s="508"/>
      <c r="C1" s="508"/>
      <c r="D1" s="508"/>
      <c r="E1" s="508"/>
      <c r="F1" s="508"/>
      <c r="G1" s="508"/>
      <c r="H1" s="509"/>
      <c r="I1" s="338" t="s">
        <v>1481</v>
      </c>
    </row>
    <row r="2" spans="1:9" ht="16.5">
      <c r="B2" s="102"/>
      <c r="C2" s="102"/>
      <c r="D2" s="102"/>
      <c r="E2" s="102"/>
      <c r="F2" s="102"/>
      <c r="G2" s="102"/>
      <c r="H2" s="102"/>
      <c r="I2" s="103" t="s">
        <v>1762</v>
      </c>
    </row>
    <row r="3" spans="1:9" ht="45">
      <c r="A3" s="104" t="s">
        <v>1619</v>
      </c>
      <c r="B3" s="105" t="s">
        <v>2536</v>
      </c>
      <c r="C3" s="105" t="s">
        <v>2537</v>
      </c>
      <c r="D3" s="105" t="s">
        <v>2538</v>
      </c>
      <c r="E3" s="105" t="s">
        <v>2539</v>
      </c>
      <c r="F3" s="105" t="s">
        <v>2540</v>
      </c>
      <c r="G3" s="105" t="s">
        <v>2541</v>
      </c>
      <c r="H3" s="106" t="s">
        <v>2542</v>
      </c>
    </row>
    <row r="4" spans="1:9">
      <c r="A4" s="107"/>
      <c r="B4" s="108"/>
      <c r="C4" s="109"/>
      <c r="D4" s="110"/>
      <c r="E4" s="111" t="str">
        <f>IFERROR(ROUNDDOWN((Tabla_Dormitorios5[[#This Row],[Área (m²)]]/Tabla_Dormitorios5[[#This Row],[Índice  (m²/persona)]]),0)," ")</f>
        <v xml:space="preserve"> </v>
      </c>
      <c r="F4" s="110"/>
      <c r="G4"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4" s="113"/>
    </row>
    <row r="5" spans="1:9">
      <c r="A5" s="107"/>
      <c r="B5" s="108"/>
      <c r="C5" s="109"/>
      <c r="D5" s="110"/>
      <c r="E5" s="111" t="str">
        <f>IFERROR(ROUNDDOWN((Tabla_Dormitorios5[[#This Row],[Área (m²)]]/Tabla_Dormitorios5[[#This Row],[Índice  (m²/persona)]]),0)," ")</f>
        <v xml:space="preserve"> </v>
      </c>
      <c r="F5" s="110"/>
      <c r="G5"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5" s="113"/>
    </row>
    <row r="6" spans="1:9">
      <c r="A6" s="107"/>
      <c r="B6" s="108"/>
      <c r="C6" s="109"/>
      <c r="D6" s="110"/>
      <c r="E6" s="111" t="str">
        <f>IFERROR(ROUNDDOWN((Tabla_Dormitorios5[[#This Row],[Área (m²)]]/Tabla_Dormitorios5[[#This Row],[Índice  (m²/persona)]]),0)," ")</f>
        <v xml:space="preserve"> </v>
      </c>
      <c r="F6" s="110"/>
      <c r="G6"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6" s="113"/>
    </row>
    <row r="7" spans="1:9">
      <c r="A7" s="107"/>
      <c r="B7" s="108"/>
      <c r="C7" s="109"/>
      <c r="D7" s="110"/>
      <c r="E7" s="111" t="str">
        <f>IFERROR(ROUNDDOWN((Tabla_Dormitorios5[[#This Row],[Área (m²)]]/Tabla_Dormitorios5[[#This Row],[Índice  (m²/persona)]]),0)," ")</f>
        <v xml:space="preserve"> </v>
      </c>
      <c r="F7" s="110"/>
      <c r="G7"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7" s="113"/>
    </row>
    <row r="8" spans="1:9">
      <c r="A8" s="107"/>
      <c r="B8" s="108"/>
      <c r="C8" s="109"/>
      <c r="D8" s="110"/>
      <c r="E8" s="111" t="str">
        <f>IFERROR(ROUNDDOWN((Tabla_Dormitorios5[[#This Row],[Área (m²)]]/Tabla_Dormitorios5[[#This Row],[Índice  (m²/persona)]]),0)," ")</f>
        <v xml:space="preserve"> </v>
      </c>
      <c r="F8" s="110"/>
      <c r="G8"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8" s="113"/>
    </row>
    <row r="9" spans="1:9">
      <c r="A9" s="107"/>
      <c r="B9" s="108"/>
      <c r="C9" s="109"/>
      <c r="D9" s="110"/>
      <c r="E9" s="111" t="str">
        <f>IFERROR(ROUNDDOWN((Tabla_Dormitorios5[[#This Row],[Área (m²)]]/Tabla_Dormitorios5[[#This Row],[Índice  (m²/persona)]]),0)," ")</f>
        <v xml:space="preserve"> </v>
      </c>
      <c r="F9" s="110"/>
      <c r="G9"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9" s="113"/>
    </row>
    <row r="10" spans="1:9">
      <c r="A10" s="107"/>
      <c r="B10" s="108"/>
      <c r="C10" s="109"/>
      <c r="D10" s="110"/>
      <c r="E10" s="111" t="str">
        <f>IFERROR(ROUNDDOWN((Tabla_Dormitorios5[[#This Row],[Área (m²)]]/Tabla_Dormitorios5[[#This Row],[Índice  (m²/persona)]]),0)," ")</f>
        <v xml:space="preserve"> </v>
      </c>
      <c r="F10" s="110"/>
      <c r="G10"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0" s="113"/>
    </row>
    <row r="11" spans="1:9">
      <c r="A11" s="107"/>
      <c r="B11" s="108"/>
      <c r="C11" s="109"/>
      <c r="D11" s="110"/>
      <c r="E11" s="111" t="str">
        <f>IFERROR(ROUNDDOWN((Tabla_Dormitorios5[[#This Row],[Área (m²)]]/Tabla_Dormitorios5[[#This Row],[Índice  (m²/persona)]]),0)," ")</f>
        <v xml:space="preserve"> </v>
      </c>
      <c r="F11" s="110"/>
      <c r="G11"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1" s="113"/>
    </row>
    <row r="12" spans="1:9">
      <c r="A12" s="107"/>
      <c r="B12" s="108"/>
      <c r="C12" s="109"/>
      <c r="D12" s="110"/>
      <c r="E12" s="111" t="str">
        <f>IFERROR(ROUNDDOWN((Tabla_Dormitorios5[[#This Row],[Área (m²)]]/Tabla_Dormitorios5[[#This Row],[Índice  (m²/persona)]]),0)," ")</f>
        <v xml:space="preserve"> </v>
      </c>
      <c r="F12" s="110"/>
      <c r="G12"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2" s="113"/>
    </row>
    <row r="13" spans="1:9">
      <c r="A13" s="107"/>
      <c r="B13" s="108"/>
      <c r="C13" s="109"/>
      <c r="D13" s="110"/>
      <c r="E13" s="111" t="str">
        <f>IFERROR(ROUNDDOWN((Tabla_Dormitorios5[[#This Row],[Área (m²)]]/Tabla_Dormitorios5[[#This Row],[Índice  (m²/persona)]]),0)," ")</f>
        <v xml:space="preserve"> </v>
      </c>
      <c r="F13" s="110"/>
      <c r="G13"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3" s="113"/>
    </row>
    <row r="14" spans="1:9">
      <c r="A14" s="107"/>
      <c r="B14" s="108"/>
      <c r="C14" s="109"/>
      <c r="D14" s="110"/>
      <c r="E14" s="111" t="str">
        <f>IFERROR(ROUNDDOWN((Tabla_Dormitorios5[[#This Row],[Área (m²)]]/Tabla_Dormitorios5[[#This Row],[Índice  (m²/persona)]]),0)," ")</f>
        <v xml:space="preserve"> </v>
      </c>
      <c r="F14" s="110"/>
      <c r="G14"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4" s="113"/>
    </row>
    <row r="15" spans="1:9">
      <c r="A15" s="107"/>
      <c r="B15" s="108"/>
      <c r="C15" s="109"/>
      <c r="D15" s="110"/>
      <c r="E15" s="111" t="str">
        <f>IFERROR(ROUNDDOWN((Tabla_Dormitorios5[[#This Row],[Área (m²)]]/Tabla_Dormitorios5[[#This Row],[Índice  (m²/persona)]]),0)," ")</f>
        <v xml:space="preserve"> </v>
      </c>
      <c r="F15" s="110"/>
      <c r="G15"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5" s="113"/>
    </row>
    <row r="16" spans="1:9">
      <c r="A16" s="107"/>
      <c r="B16" s="108"/>
      <c r="C16" s="109"/>
      <c r="D16" s="110"/>
      <c r="E16" s="111" t="str">
        <f>IFERROR(ROUNDDOWN((Tabla_Dormitorios5[[#This Row],[Área (m²)]]/Tabla_Dormitorios5[[#This Row],[Índice  (m²/persona)]]),0)," ")</f>
        <v xml:space="preserve"> </v>
      </c>
      <c r="F16" s="110"/>
      <c r="G16"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6" s="113"/>
    </row>
    <row r="17" spans="1:8">
      <c r="A17" s="107"/>
      <c r="B17" s="108"/>
      <c r="C17" s="109"/>
      <c r="D17" s="110"/>
      <c r="E17" s="111" t="str">
        <f>IFERROR(ROUNDDOWN((Tabla_Dormitorios5[[#This Row],[Área (m²)]]/Tabla_Dormitorios5[[#This Row],[Índice  (m²/persona)]]),0)," ")</f>
        <v xml:space="preserve"> </v>
      </c>
      <c r="F17" s="110"/>
      <c r="G17"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7" s="113"/>
    </row>
    <row r="18" spans="1:8">
      <c r="A18" s="107"/>
      <c r="B18" s="108"/>
      <c r="C18" s="109"/>
      <c r="D18" s="110"/>
      <c r="E18" s="111" t="str">
        <f>IFERROR(ROUNDDOWN((Tabla_Dormitorios5[[#This Row],[Área (m²)]]/Tabla_Dormitorios5[[#This Row],[Índice  (m²/persona)]]),0)," ")</f>
        <v xml:space="preserve"> </v>
      </c>
      <c r="F18" s="110"/>
      <c r="G18"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8" s="113"/>
    </row>
    <row r="19" spans="1:8">
      <c r="A19" s="107"/>
      <c r="B19" s="108"/>
      <c r="C19" s="109"/>
      <c r="D19" s="110"/>
      <c r="E19" s="111" t="str">
        <f>IFERROR(ROUNDDOWN((Tabla_Dormitorios5[[#This Row],[Área (m²)]]/Tabla_Dormitorios5[[#This Row],[Índice  (m²/persona)]]),0)," ")</f>
        <v xml:space="preserve"> </v>
      </c>
      <c r="F19" s="110"/>
      <c r="G19"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19" s="113"/>
    </row>
    <row r="20" spans="1:8">
      <c r="A20" s="107"/>
      <c r="B20" s="108"/>
      <c r="C20" s="109"/>
      <c r="D20" s="110"/>
      <c r="E20" s="111" t="str">
        <f>IFERROR(ROUNDDOWN((Tabla_Dormitorios5[[#This Row],[Área (m²)]]/Tabla_Dormitorios5[[#This Row],[Índice  (m²/persona)]]),0)," ")</f>
        <v xml:space="preserve"> </v>
      </c>
      <c r="F20" s="110"/>
      <c r="G20"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20" s="113"/>
    </row>
    <row r="21" spans="1:8">
      <c r="A21" s="107"/>
      <c r="B21" s="108"/>
      <c r="C21" s="109"/>
      <c r="D21" s="110"/>
      <c r="E21" s="111" t="str">
        <f>IFERROR(ROUNDDOWN((Tabla_Dormitorios5[[#This Row],[Área (m²)]]/Tabla_Dormitorios5[[#This Row],[Índice  (m²/persona)]]),0)," ")</f>
        <v xml:space="preserve"> </v>
      </c>
      <c r="F21" s="110"/>
      <c r="G21"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21" s="113"/>
    </row>
    <row r="22" spans="1:8">
      <c r="A22" s="107"/>
      <c r="B22" s="108"/>
      <c r="C22" s="109"/>
      <c r="D22" s="110"/>
      <c r="E22" s="111" t="str">
        <f>IFERROR(ROUNDDOWN((Tabla_Dormitorios5[[#This Row],[Área (m²)]]/Tabla_Dormitorios5[[#This Row],[Índice  (m²/persona)]]),0)," ")</f>
        <v xml:space="preserve"> </v>
      </c>
      <c r="F22" s="110"/>
      <c r="G22"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22" s="113"/>
    </row>
    <row r="23" spans="1:8">
      <c r="A23" s="107"/>
      <c r="B23" s="108"/>
      <c r="C23" s="109"/>
      <c r="D23" s="110"/>
      <c r="E23" s="111" t="str">
        <f>IFERROR(ROUNDDOWN((Tabla_Dormitorios5[[#This Row],[Área (m²)]]/Tabla_Dormitorios5[[#This Row],[Índice  (m²/persona)]]),0)," ")</f>
        <v xml:space="preserve"> </v>
      </c>
      <c r="F23" s="110"/>
      <c r="G23"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23" s="113"/>
    </row>
    <row r="24" spans="1:8">
      <c r="A24" s="107"/>
      <c r="B24" s="108"/>
      <c r="C24" s="109"/>
      <c r="D24" s="110"/>
      <c r="E24" s="111" t="str">
        <f>IFERROR(ROUNDDOWN((Tabla_Dormitorios5[[#This Row],[Área (m²)]]/Tabla_Dormitorios5[[#This Row],[Índice  (m²/persona)]]),0)," ")</f>
        <v xml:space="preserve"> </v>
      </c>
      <c r="F24" s="110"/>
      <c r="G24"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24" s="113"/>
    </row>
    <row r="25" spans="1:8">
      <c r="A25" s="107"/>
      <c r="B25" s="108"/>
      <c r="C25" s="109"/>
      <c r="D25" s="110"/>
      <c r="E25" s="111" t="str">
        <f>IFERROR(ROUNDDOWN((Tabla_Dormitorios5[[#This Row],[Área (m²)]]/Tabla_Dormitorios5[[#This Row],[Índice  (m²/persona)]]),0)," ")</f>
        <v xml:space="preserve"> </v>
      </c>
      <c r="F25" s="110"/>
      <c r="G25"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25" s="113"/>
    </row>
    <row r="26" spans="1:8">
      <c r="A26" s="107"/>
      <c r="B26" s="108"/>
      <c r="C26" s="109"/>
      <c r="D26" s="110"/>
      <c r="E26" s="111" t="str">
        <f>IFERROR(ROUNDDOWN((Tabla_Dormitorios5[[#This Row],[Área (m²)]]/Tabla_Dormitorios5[[#This Row],[Índice  (m²/persona)]]),0)," ")</f>
        <v xml:space="preserve"> </v>
      </c>
      <c r="F26" s="110"/>
      <c r="G26"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26" s="113"/>
    </row>
    <row r="27" spans="1:8">
      <c r="A27" s="107"/>
      <c r="B27" s="108"/>
      <c r="C27" s="109"/>
      <c r="D27" s="110"/>
      <c r="E27" s="111" t="str">
        <f>IFERROR(ROUNDDOWN((Tabla_Dormitorios5[[#This Row],[Área (m²)]]/Tabla_Dormitorios5[[#This Row],[Índice  (m²/persona)]]),0)," ")</f>
        <v xml:space="preserve"> </v>
      </c>
      <c r="F27" s="110"/>
      <c r="G27" s="112"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27" s="113"/>
    </row>
    <row r="28" spans="1:8">
      <c r="A28" s="114"/>
      <c r="B28" s="115"/>
      <c r="C28" s="109"/>
      <c r="D28" s="110"/>
      <c r="E28" s="111" t="str">
        <f>IFERROR(ROUNDDOWN((Tabla_Dormitorios5[[#This Row],[Área (m²)]]/Tabla_Dormitorios5[[#This Row],[Índice  (m²/persona)]]),0)," ")</f>
        <v xml:space="preserve"> </v>
      </c>
      <c r="F28" s="110"/>
      <c r="G28" s="116" t="str">
        <f>IF(OR(ISBLANK(Tabla_Dormitorios5[[#This Row],[Capacidad máxima 
(Área / Índice)
]]),ISBLANK(Tabla_Dormitorios5[[#This Row],[No. Personas ubicadas]])),"No aplica",IF(Tabla_Dormitorios5[[#This Row],[No. Personas ubicadas]]&lt;=Tabla_Dormitorios5[[#This Row],[Capacidad máxima 
(Área / Índice)
]],"Cumple","No cumple"))</f>
        <v>No aplica</v>
      </c>
      <c r="H28" s="117"/>
    </row>
    <row r="29" spans="1:8" ht="15" thickBot="1"/>
    <row r="30" spans="1:8" ht="15.75" thickBot="1">
      <c r="A30" s="510" t="s">
        <v>175</v>
      </c>
      <c r="B30" s="511"/>
      <c r="C30" s="511"/>
      <c r="D30" s="511"/>
      <c r="E30" s="511"/>
      <c r="F30" s="511"/>
      <c r="G30" s="511"/>
      <c r="H30" s="512"/>
    </row>
    <row r="32" spans="1:8" s="118" customFormat="1" ht="45">
      <c r="A32" s="101"/>
      <c r="B32" s="104" t="s">
        <v>1619</v>
      </c>
      <c r="C32" s="105" t="s">
        <v>2543</v>
      </c>
      <c r="D32" s="105" t="s">
        <v>2537</v>
      </c>
      <c r="E32" s="105" t="s">
        <v>2544</v>
      </c>
      <c r="F32" s="105" t="s">
        <v>2545</v>
      </c>
      <c r="G32" s="105" t="s">
        <v>2541</v>
      </c>
      <c r="H32" s="106" t="s">
        <v>2542</v>
      </c>
    </row>
    <row r="33" spans="2:8" ht="69.599999999999994" customHeight="1">
      <c r="B33" s="119"/>
      <c r="C33" s="108"/>
      <c r="D33" s="109"/>
      <c r="E33" s="109"/>
      <c r="F33" s="120" t="str">
        <f>IFERROR(ROUNDDOWN((Tabla_Aulas6[[#This Row],[Área (m²)]]/Tabla_Aulas6[[#This Row],[Índice
(m²/persona)]]),0)," ")</f>
        <v xml:space="preserve"> </v>
      </c>
      <c r="G33" s="121" t="s">
        <v>2546</v>
      </c>
      <c r="H33" s="122" t="s">
        <v>2547</v>
      </c>
    </row>
    <row r="34" spans="2:8">
      <c r="B34" s="119"/>
      <c r="C34" s="108"/>
      <c r="D34" s="109"/>
      <c r="E34" s="109"/>
      <c r="F34" s="120" t="str">
        <f>IFERROR(ROUNDDOWN((Tabla_Aulas6[[#This Row],[Área (m²)]]/Tabla_Aulas6[[#This Row],[Índice
(m²/persona)]]),0)," ")</f>
        <v xml:space="preserve"> </v>
      </c>
      <c r="G34" s="121" t="s">
        <v>2546</v>
      </c>
      <c r="H34" s="113"/>
    </row>
    <row r="35" spans="2:8">
      <c r="B35" s="119"/>
      <c r="C35" s="108"/>
      <c r="D35" s="109"/>
      <c r="E35" s="109"/>
      <c r="F35" s="120" t="str">
        <f>IFERROR(ROUNDDOWN((Tabla_Aulas6[[#This Row],[Área (m²)]]/Tabla_Aulas6[[#This Row],[Índice
(m²/persona)]]),0)," ")</f>
        <v xml:space="preserve"> </v>
      </c>
      <c r="G35" s="121" t="s">
        <v>2546</v>
      </c>
      <c r="H35" s="113"/>
    </row>
    <row r="36" spans="2:8">
      <c r="B36" s="119"/>
      <c r="C36" s="108"/>
      <c r="D36" s="109"/>
      <c r="E36" s="109"/>
      <c r="F36" s="120" t="str">
        <f>IFERROR(ROUNDDOWN((Tabla_Aulas6[[#This Row],[Área (m²)]]/Tabla_Aulas6[[#This Row],[Índice
(m²/persona)]]),0)," ")</f>
        <v xml:space="preserve"> </v>
      </c>
      <c r="G36" s="121" t="s">
        <v>2546</v>
      </c>
      <c r="H36" s="113"/>
    </row>
    <row r="37" spans="2:8">
      <c r="B37" s="119"/>
      <c r="C37" s="108"/>
      <c r="D37" s="109"/>
      <c r="E37" s="109"/>
      <c r="F37" s="120" t="str">
        <f>IFERROR(ROUNDDOWN((Tabla_Aulas6[[#This Row],[Área (m²)]]/Tabla_Aulas6[[#This Row],[Índice
(m²/persona)]]),0)," ")</f>
        <v xml:space="preserve"> </v>
      </c>
      <c r="G37" s="121" t="s">
        <v>2546</v>
      </c>
      <c r="H37" s="113"/>
    </row>
    <row r="38" spans="2:8">
      <c r="B38" s="119"/>
      <c r="C38" s="108"/>
      <c r="D38" s="109"/>
      <c r="E38" s="109"/>
      <c r="F38" s="120" t="str">
        <f>IFERROR(ROUNDDOWN((Tabla_Aulas6[[#This Row],[Área (m²)]]/Tabla_Aulas6[[#This Row],[Índice
(m²/persona)]]),0)," ")</f>
        <v xml:space="preserve"> </v>
      </c>
      <c r="G38" s="121" t="s">
        <v>2546</v>
      </c>
      <c r="H38" s="113"/>
    </row>
    <row r="39" spans="2:8">
      <c r="B39" s="119"/>
      <c r="C39" s="108"/>
      <c r="D39" s="109"/>
      <c r="E39" s="109"/>
      <c r="F39" s="120" t="str">
        <f>IFERROR(ROUNDDOWN((Tabla_Aulas6[[#This Row],[Área (m²)]]/Tabla_Aulas6[[#This Row],[Índice
(m²/persona)]]),0)," ")</f>
        <v xml:space="preserve"> </v>
      </c>
      <c r="G39" s="121" t="s">
        <v>2546</v>
      </c>
      <c r="H39" s="113"/>
    </row>
    <row r="40" spans="2:8">
      <c r="B40" s="119"/>
      <c r="C40" s="108"/>
      <c r="D40" s="109"/>
      <c r="E40" s="109"/>
      <c r="F40" s="120" t="str">
        <f>IFERROR(ROUNDDOWN((Tabla_Aulas6[[#This Row],[Área (m²)]]/Tabla_Aulas6[[#This Row],[Índice
(m²/persona)]]),0)," ")</f>
        <v xml:space="preserve"> </v>
      </c>
      <c r="G40" s="121" t="s">
        <v>2546</v>
      </c>
      <c r="H40" s="113"/>
    </row>
    <row r="41" spans="2:8">
      <c r="B41" s="119"/>
      <c r="C41" s="108"/>
      <c r="D41" s="109"/>
      <c r="E41" s="109"/>
      <c r="F41" s="120" t="str">
        <f>IFERROR(ROUNDDOWN((Tabla_Aulas6[[#This Row],[Área (m²)]]/Tabla_Aulas6[[#This Row],[Índice
(m²/persona)]]),0)," ")</f>
        <v xml:space="preserve"> </v>
      </c>
      <c r="G41" s="121" t="s">
        <v>2546</v>
      </c>
      <c r="H41" s="113"/>
    </row>
    <row r="42" spans="2:8">
      <c r="B42" s="119"/>
      <c r="C42" s="108"/>
      <c r="D42" s="109"/>
      <c r="E42" s="109"/>
      <c r="F42" s="120" t="str">
        <f>IFERROR(ROUNDDOWN((Tabla_Aulas6[[#This Row],[Área (m²)]]/Tabla_Aulas6[[#This Row],[Índice
(m²/persona)]]),0)," ")</f>
        <v xml:space="preserve"> </v>
      </c>
      <c r="G42" s="121" t="s">
        <v>2546</v>
      </c>
      <c r="H42" s="113"/>
    </row>
    <row r="43" spans="2:8">
      <c r="B43" s="123"/>
      <c r="C43" s="115"/>
      <c r="D43" s="109"/>
      <c r="E43" s="109"/>
      <c r="F43" s="120" t="str">
        <f>IFERROR(ROUNDDOWN((Tabla_Aulas6[[#This Row],[Área (m²)]]/Tabla_Aulas6[[#This Row],[Índice
(m²/persona)]]),0)," ")</f>
        <v xml:space="preserve"> </v>
      </c>
      <c r="G43" s="121" t="s">
        <v>2546</v>
      </c>
      <c r="H43" s="117"/>
    </row>
    <row r="44" spans="2:8">
      <c r="B44" s="123"/>
      <c r="C44" s="115"/>
      <c r="D44" s="109"/>
      <c r="E44" s="109"/>
      <c r="F44" s="120" t="str">
        <f>IFERROR(ROUNDDOWN((Tabla_Aulas6[[#This Row],[Área (m²)]]/Tabla_Aulas6[[#This Row],[Índice
(m²/persona)]]),0)," ")</f>
        <v xml:space="preserve"> </v>
      </c>
      <c r="G44" s="121" t="s">
        <v>2546</v>
      </c>
      <c r="H44" s="117"/>
    </row>
    <row r="45" spans="2:8">
      <c r="B45" s="123"/>
      <c r="C45" s="115"/>
      <c r="D45" s="109"/>
      <c r="E45" s="109"/>
      <c r="F45" s="120" t="str">
        <f>IFERROR(ROUNDDOWN((Tabla_Aulas6[[#This Row],[Área (m²)]]/Tabla_Aulas6[[#This Row],[Índice
(m²/persona)]]),0)," ")</f>
        <v xml:space="preserve"> </v>
      </c>
      <c r="G45" s="121" t="s">
        <v>2546</v>
      </c>
      <c r="H45" s="117"/>
    </row>
    <row r="46" spans="2:8">
      <c r="B46" s="123"/>
      <c r="C46" s="115"/>
      <c r="D46" s="109"/>
      <c r="E46" s="109"/>
      <c r="F46" s="120" t="str">
        <f>IFERROR(ROUNDDOWN((Tabla_Aulas6[[#This Row],[Área (m²)]]/Tabla_Aulas6[[#This Row],[Índice
(m²/persona)]]),0)," ")</f>
        <v xml:space="preserve"> </v>
      </c>
      <c r="G46" s="121" t="s">
        <v>2546</v>
      </c>
      <c r="H46" s="117"/>
    </row>
    <row r="47" spans="2:8">
      <c r="B47" s="123"/>
      <c r="C47" s="115"/>
      <c r="D47" s="109"/>
      <c r="E47" s="109"/>
      <c r="F47" s="120" t="str">
        <f>IFERROR(ROUNDDOWN((Tabla_Aulas6[[#This Row],[Área (m²)]]/Tabla_Aulas6[[#This Row],[Índice
(m²/persona)]]),0)," ")</f>
        <v xml:space="preserve"> </v>
      </c>
      <c r="G47" s="121" t="s">
        <v>2546</v>
      </c>
      <c r="H47" s="117"/>
    </row>
    <row r="48" spans="2:8">
      <c r="B48" s="123"/>
      <c r="C48" s="115"/>
      <c r="D48" s="109"/>
      <c r="E48" s="109"/>
      <c r="F48" s="120" t="str">
        <f>IFERROR(ROUNDDOWN((Tabla_Aulas6[[#This Row],[Área (m²)]]/Tabla_Aulas6[[#This Row],[Índice
(m²/persona)]]),0)," ")</f>
        <v xml:space="preserve"> </v>
      </c>
      <c r="G48" s="121" t="s">
        <v>2546</v>
      </c>
      <c r="H48" s="117"/>
    </row>
    <row r="49" spans="1:8">
      <c r="B49" s="123"/>
      <c r="C49" s="115"/>
      <c r="D49" s="109"/>
      <c r="E49" s="109"/>
      <c r="F49" s="120" t="str">
        <f>IFERROR(ROUNDDOWN((Tabla_Aulas6[[#This Row],[Área (m²)]]/Tabla_Aulas6[[#This Row],[Índice
(m²/persona)]]),0)," ")</f>
        <v xml:space="preserve"> </v>
      </c>
      <c r="G49" s="121" t="s">
        <v>2546</v>
      </c>
      <c r="H49" s="117"/>
    </row>
    <row r="50" spans="1:8">
      <c r="B50" s="123"/>
      <c r="C50" s="115"/>
      <c r="D50" s="109"/>
      <c r="E50" s="109"/>
      <c r="F50" s="120" t="str">
        <f>IFERROR(ROUNDDOWN((Tabla_Aulas6[[#This Row],[Área (m²)]]/Tabla_Aulas6[[#This Row],[Índice
(m²/persona)]]),0)," ")</f>
        <v xml:space="preserve"> </v>
      </c>
      <c r="G50" s="121" t="s">
        <v>2546</v>
      </c>
      <c r="H50" s="117"/>
    </row>
    <row r="51" spans="1:8">
      <c r="B51" s="123"/>
      <c r="C51" s="115"/>
      <c r="D51" s="109"/>
      <c r="E51" s="109"/>
      <c r="F51" s="120" t="str">
        <f>IFERROR(ROUNDDOWN((Tabla_Aulas6[[#This Row],[Área (m²)]]/Tabla_Aulas6[[#This Row],[Índice
(m²/persona)]]),0)," ")</f>
        <v xml:space="preserve"> </v>
      </c>
      <c r="G51" s="121" t="s">
        <v>2546</v>
      </c>
      <c r="H51" s="117"/>
    </row>
    <row r="52" spans="1:8">
      <c r="B52" s="123"/>
      <c r="C52" s="115"/>
      <c r="D52" s="109"/>
      <c r="E52" s="109"/>
      <c r="F52" s="124" t="str">
        <f>IFERROR(ROUNDDOWN((Tabla_Aulas6[[#This Row],[Área (m²)]]/Tabla_Aulas6[[#This Row],[Índice
(m²/persona)]]),0)," ")</f>
        <v xml:space="preserve"> </v>
      </c>
      <c r="G52" s="121" t="s">
        <v>2546</v>
      </c>
      <c r="H52" s="117"/>
    </row>
    <row r="54" spans="1:8" ht="15" thickBot="1"/>
    <row r="55" spans="1:8" ht="15.75" thickBot="1">
      <c r="A55" s="510" t="s">
        <v>176</v>
      </c>
      <c r="B55" s="511"/>
      <c r="C55" s="511"/>
      <c r="D55" s="511"/>
      <c r="E55" s="511"/>
      <c r="F55" s="511"/>
      <c r="G55" s="511"/>
      <c r="H55" s="512"/>
    </row>
    <row r="57" spans="1:8" ht="45">
      <c r="B57" s="104" t="s">
        <v>1619</v>
      </c>
      <c r="C57" s="105" t="s">
        <v>2548</v>
      </c>
      <c r="D57" s="105" t="s">
        <v>2537</v>
      </c>
      <c r="E57" s="105" t="s">
        <v>2544</v>
      </c>
      <c r="F57" s="105" t="s">
        <v>2545</v>
      </c>
      <c r="G57" s="105" t="s">
        <v>2541</v>
      </c>
      <c r="H57" s="106" t="s">
        <v>2542</v>
      </c>
    </row>
    <row r="58" spans="1:8" ht="63.6" customHeight="1">
      <c r="B58" s="119"/>
      <c r="C58" s="108"/>
      <c r="D58" s="109"/>
      <c r="E58" s="109"/>
      <c r="F58" s="120" t="str">
        <f>IFERROR(ROUNDDOWN((Tabla_Talleres7[[#This Row],[Área (m²)]]/Tabla_Talleres7[[#This Row],[Índice
(m²/persona)]]),0)," ")</f>
        <v xml:space="preserve"> </v>
      </c>
      <c r="G58" s="121" t="s">
        <v>2546</v>
      </c>
      <c r="H58" s="122" t="s">
        <v>2549</v>
      </c>
    </row>
    <row r="59" spans="1:8">
      <c r="B59" s="119"/>
      <c r="C59" s="108"/>
      <c r="D59" s="109"/>
      <c r="E59" s="109"/>
      <c r="F59" s="120" t="str">
        <f>IFERROR(ROUNDDOWN((Tabla_Talleres7[[#This Row],[Área (m²)]]/Tabla_Talleres7[[#This Row],[Índice
(m²/persona)]]),0)," ")</f>
        <v xml:space="preserve"> </v>
      </c>
      <c r="G59" s="121" t="s">
        <v>2546</v>
      </c>
      <c r="H59" s="113"/>
    </row>
    <row r="60" spans="1:8">
      <c r="B60" s="119"/>
      <c r="C60" s="108"/>
      <c r="D60" s="109"/>
      <c r="E60" s="109"/>
      <c r="F60" s="120" t="str">
        <f>IFERROR(ROUNDDOWN((Tabla_Talleres7[[#This Row],[Área (m²)]]/Tabla_Talleres7[[#This Row],[Índice
(m²/persona)]]),0)," ")</f>
        <v xml:space="preserve"> </v>
      </c>
      <c r="G60" s="121" t="s">
        <v>2546</v>
      </c>
      <c r="H60" s="113"/>
    </row>
    <row r="61" spans="1:8">
      <c r="B61" s="119"/>
      <c r="C61" s="108"/>
      <c r="D61" s="109"/>
      <c r="E61" s="109"/>
      <c r="F61" s="120" t="str">
        <f>IFERROR(ROUNDDOWN((Tabla_Talleres7[[#This Row],[Área (m²)]]/Tabla_Talleres7[[#This Row],[Índice
(m²/persona)]]),0)," ")</f>
        <v xml:space="preserve"> </v>
      </c>
      <c r="G61" s="121" t="s">
        <v>2546</v>
      </c>
      <c r="H61" s="113"/>
    </row>
    <row r="62" spans="1:8">
      <c r="B62" s="119"/>
      <c r="C62" s="108"/>
      <c r="D62" s="109"/>
      <c r="E62" s="109"/>
      <c r="F62" s="120" t="str">
        <f>IFERROR(ROUNDDOWN((Tabla_Talleres7[[#This Row],[Área (m²)]]/Tabla_Talleres7[[#This Row],[Índice
(m²/persona)]]),0)," ")</f>
        <v xml:space="preserve"> </v>
      </c>
      <c r="G62" s="121" t="s">
        <v>2546</v>
      </c>
      <c r="H62" s="113"/>
    </row>
    <row r="63" spans="1:8">
      <c r="B63" s="119"/>
      <c r="C63" s="108"/>
      <c r="D63" s="109"/>
      <c r="E63" s="109"/>
      <c r="F63" s="120" t="str">
        <f>IFERROR(ROUNDDOWN((Tabla_Talleres7[[#This Row],[Área (m²)]]/Tabla_Talleres7[[#This Row],[Índice
(m²/persona)]]),0)," ")</f>
        <v xml:space="preserve"> </v>
      </c>
      <c r="G63" s="121" t="s">
        <v>2546</v>
      </c>
      <c r="H63" s="113"/>
    </row>
    <row r="64" spans="1:8">
      <c r="B64" s="119"/>
      <c r="C64" s="108"/>
      <c r="D64" s="109"/>
      <c r="E64" s="109"/>
      <c r="F64" s="120" t="str">
        <f>IFERROR(ROUNDDOWN((Tabla_Talleres7[[#This Row],[Área (m²)]]/Tabla_Talleres7[[#This Row],[Índice
(m²/persona)]]),0)," ")</f>
        <v xml:space="preserve"> </v>
      </c>
      <c r="G64" s="121" t="s">
        <v>2546</v>
      </c>
      <c r="H64" s="113"/>
    </row>
    <row r="65" spans="1:8">
      <c r="B65" s="119"/>
      <c r="C65" s="108"/>
      <c r="D65" s="109"/>
      <c r="E65" s="109"/>
      <c r="F65" s="120" t="str">
        <f>IFERROR(ROUNDDOWN((Tabla_Talleres7[[#This Row],[Área (m²)]]/Tabla_Talleres7[[#This Row],[Índice
(m²/persona)]]),0)," ")</f>
        <v xml:space="preserve"> </v>
      </c>
      <c r="G65" s="121" t="s">
        <v>2546</v>
      </c>
      <c r="H65" s="113"/>
    </row>
    <row r="66" spans="1:8">
      <c r="B66" s="119"/>
      <c r="C66" s="108"/>
      <c r="D66" s="109"/>
      <c r="E66" s="109"/>
      <c r="F66" s="120" t="str">
        <f>IFERROR(ROUNDDOWN((Tabla_Talleres7[[#This Row],[Área (m²)]]/Tabla_Talleres7[[#This Row],[Índice
(m²/persona)]]),0)," ")</f>
        <v xml:space="preserve"> </v>
      </c>
      <c r="G66" s="121" t="s">
        <v>2546</v>
      </c>
      <c r="H66" s="113"/>
    </row>
    <row r="67" spans="1:8">
      <c r="B67" s="119"/>
      <c r="C67" s="108"/>
      <c r="D67" s="109"/>
      <c r="E67" s="109"/>
      <c r="F67" s="120" t="str">
        <f>IFERROR(ROUNDDOWN((Tabla_Talleres7[[#This Row],[Área (m²)]]/Tabla_Talleres7[[#This Row],[Índice
(m²/persona)]]),0)," ")</f>
        <v xml:space="preserve"> </v>
      </c>
      <c r="G67" s="121" t="s">
        <v>2546</v>
      </c>
      <c r="H67" s="113"/>
    </row>
    <row r="68" spans="1:8">
      <c r="B68" s="123"/>
      <c r="C68" s="115"/>
      <c r="D68" s="109"/>
      <c r="E68" s="109"/>
      <c r="F68" s="120" t="str">
        <f>IFERROR(ROUNDDOWN((Tabla_Talleres7[[#This Row],[Área (m²)]]/Tabla_Talleres7[[#This Row],[Índice
(m²/persona)]]),0)," ")</f>
        <v xml:space="preserve"> </v>
      </c>
      <c r="G68" s="121" t="s">
        <v>2546</v>
      </c>
      <c r="H68" s="117"/>
    </row>
    <row r="69" spans="1:8">
      <c r="B69" s="123"/>
      <c r="C69" s="115"/>
      <c r="D69" s="109"/>
      <c r="E69" s="109"/>
      <c r="F69" s="120" t="str">
        <f>IFERROR(ROUNDDOWN((Tabla_Talleres7[[#This Row],[Área (m²)]]/Tabla_Talleres7[[#This Row],[Índice
(m²/persona)]]),0)," ")</f>
        <v xml:space="preserve"> </v>
      </c>
      <c r="G69" s="121" t="s">
        <v>2546</v>
      </c>
      <c r="H69" s="117"/>
    </row>
    <row r="70" spans="1:8">
      <c r="B70" s="123"/>
      <c r="C70" s="115"/>
      <c r="D70" s="109"/>
      <c r="E70" s="109"/>
      <c r="F70" s="120" t="str">
        <f>IFERROR(ROUNDDOWN((Tabla_Talleres7[[#This Row],[Área (m²)]]/Tabla_Talleres7[[#This Row],[Índice
(m²/persona)]]),0)," ")</f>
        <v xml:space="preserve"> </v>
      </c>
      <c r="G70" s="121" t="s">
        <v>2546</v>
      </c>
      <c r="H70" s="117"/>
    </row>
    <row r="71" spans="1:8">
      <c r="B71" s="123"/>
      <c r="C71" s="115"/>
      <c r="D71" s="109"/>
      <c r="E71" s="109"/>
      <c r="F71" s="120" t="str">
        <f>IFERROR(ROUNDDOWN((Tabla_Talleres7[[#This Row],[Área (m²)]]/Tabla_Talleres7[[#This Row],[Índice
(m²/persona)]]),0)," ")</f>
        <v xml:space="preserve"> </v>
      </c>
      <c r="G71" s="121" t="s">
        <v>2546</v>
      </c>
      <c r="H71" s="117"/>
    </row>
    <row r="72" spans="1:8">
      <c r="B72" s="123"/>
      <c r="C72" s="115"/>
      <c r="D72" s="109"/>
      <c r="E72" s="109"/>
      <c r="F72" s="120" t="str">
        <f>IFERROR(ROUNDDOWN((Tabla_Talleres7[[#This Row],[Área (m²)]]/Tabla_Talleres7[[#This Row],[Índice
(m²/persona)]]),0)," ")</f>
        <v xml:space="preserve"> </v>
      </c>
      <c r="G72" s="121" t="s">
        <v>2546</v>
      </c>
      <c r="H72" s="117"/>
    </row>
    <row r="77" spans="1:8" ht="15">
      <c r="A77" s="101" t="s">
        <v>2550</v>
      </c>
    </row>
  </sheetData>
  <sheetProtection algorithmName="SHA-512" hashValue="FZLDz6mNGfDe9ItYrjUthUggugjiugQRmVU3SEYcfuAPiwJDqNubiHNTdiOwARdbU2DqYfuEEndBifnms0EgpA==" saltValue="NDx5YpFLTUlKZR/FsgM1KA==" spinCount="100000" sheet="1" formatRows="0"/>
  <mergeCells count="3">
    <mergeCell ref="A1:H1"/>
    <mergeCell ref="A30:H30"/>
    <mergeCell ref="A55:H55"/>
  </mergeCells>
  <conditionalFormatting sqref="G4:G28">
    <cfRule type="cellIs" dxfId="6" priority="3" operator="equal">
      <formula>"No Cumple"</formula>
    </cfRule>
    <cfRule type="cellIs" dxfId="5" priority="4" operator="equal">
      <formula>"CUMPLE"</formula>
    </cfRule>
  </conditionalFormatting>
  <conditionalFormatting sqref="G33:G52">
    <cfRule type="containsText" dxfId="4" priority="2" operator="containsText" text="No Cumple">
      <formula>NOT(ISERROR(SEARCH("No Cumple",G33)))</formula>
    </cfRule>
  </conditionalFormatting>
  <conditionalFormatting sqref="G58:G72">
    <cfRule type="containsText" dxfId="3" priority="1" operator="containsText" text="No Cumple">
      <formula>NOT(ISERROR(SEARCH("No Cumple",G58)))</formula>
    </cfRule>
  </conditionalFormatting>
  <conditionalFormatting sqref="I2">
    <cfRule type="cellIs" dxfId="2" priority="5" operator="equal">
      <formula>"No Cumple"</formula>
    </cfRule>
    <cfRule type="cellIs" dxfId="1" priority="6" operator="equal">
      <formula>"CUMPLE"</formula>
    </cfRule>
  </conditionalFormatting>
  <dataValidations disablePrompts="1" count="6">
    <dataValidation type="whole" operator="greaterThanOrEqual" allowBlank="1" showInputMessage="1" showErrorMessage="1" errorTitle="ERROR DE DIGITACIÓN !" error="Asegurese de digitar únicamente números ENTEROS POSITIVOS._x000a__x000a_⚠️No se aceptan números decimales ni cadenas de texto.⚠️" sqref="F4:F28" xr:uid="{F080DA88-8D3B-4656-A4F7-B68A204B7313}">
      <formula1>0</formula1>
    </dataValidation>
    <dataValidation type="list" allowBlank="1" showInputMessage="1" showErrorMessage="1" sqref="E58:E72" xr:uid="{A4B48004-C25B-49C4-8046-2A345386626A}">
      <mc:AlternateContent xmlns:x12ac="http://schemas.microsoft.com/office/spreadsheetml/2011/1/ac" xmlns:mc="http://schemas.openxmlformats.org/markup-compatibility/2006">
        <mc:Choice Requires="x12ac">
          <x12ac:list>"2,30","2,50"</x12ac:list>
        </mc:Choice>
        <mc:Fallback>
          <formula1>"2,30,2,50"</formula1>
        </mc:Fallback>
      </mc:AlternateContent>
    </dataValidation>
    <dataValidation type="list" allowBlank="1" showInputMessage="1" showErrorMessage="1" sqref="E33:E52" xr:uid="{D61E5304-3643-4215-9FCC-1A009FFCA422}">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33:D52 D58:D72 C4:C28" xr:uid="{F931F1BD-D3E9-4EBF-BD13-B1C82EE9EE86}">
      <formula1>0</formula1>
    </dataValidation>
    <dataValidation type="list" allowBlank="1" showInputMessage="1" showErrorMessage="1" sqref="D4:D28" xr:uid="{40AE04DE-8DE3-4D95-9B8D-27851B4202FD}">
      <formula1>"3,4"</formula1>
    </dataValidation>
    <dataValidation type="list" allowBlank="1" showInputMessage="1" showErrorMessage="1" sqref="G58:G72 G33:G52" xr:uid="{6CEF6A71-D159-40AB-894F-9D045F057E3C}">
      <formula1>"CUMPLE,NO CUMPLE,NO APLICA"</formula1>
    </dataValidation>
  </dataValidations>
  <hyperlinks>
    <hyperlink ref="I2" location="'2.Ambientes Adecuados y Seguros'!B52" display="Click" xr:uid="{FC69C5F5-FAEB-4775-9141-8876EF3A3FF9}"/>
    <hyperlink ref="I1" location="PORTADA!A1" display="Portada" xr:uid="{99EA65AE-0599-4CC9-BEDA-DE5873F4DD3D}"/>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0CC28-B4FF-432E-99C9-5FE6C877F23D}">
  <sheetPr>
    <tabColor rgb="FF66FF33"/>
  </sheetPr>
  <dimension ref="A1:C18"/>
  <sheetViews>
    <sheetView zoomScaleNormal="100" workbookViewId="0">
      <selection activeCell="A8" sqref="A8"/>
    </sheetView>
  </sheetViews>
  <sheetFormatPr baseColWidth="10" defaultColWidth="11.42578125" defaultRowHeight="15"/>
  <cols>
    <col min="1" max="1" width="62.28515625" customWidth="1"/>
    <col min="2" max="2" width="24.140625" customWidth="1"/>
  </cols>
  <sheetData>
    <row r="1" spans="1:3" ht="45.6" customHeight="1">
      <c r="A1" s="336" t="s">
        <v>2551</v>
      </c>
      <c r="B1" s="438" t="s">
        <v>2552</v>
      </c>
      <c r="C1" s="338" t="s">
        <v>1481</v>
      </c>
    </row>
    <row r="2" spans="1:3">
      <c r="A2" s="439" t="s">
        <v>2553</v>
      </c>
      <c r="B2" s="440">
        <f>$B$18/100</f>
        <v>1</v>
      </c>
    </row>
    <row r="3" spans="1:3">
      <c r="A3" s="439" t="s">
        <v>2554</v>
      </c>
      <c r="B3" s="440">
        <f>$B$18/100</f>
        <v>1</v>
      </c>
    </row>
    <row r="4" spans="1:3">
      <c r="A4" s="439" t="s">
        <v>2555</v>
      </c>
      <c r="B4" s="440">
        <f>$B$18/100</f>
        <v>1</v>
      </c>
    </row>
    <row r="5" spans="1:3">
      <c r="A5" s="439" t="s">
        <v>2556</v>
      </c>
      <c r="B5" s="440">
        <f>$B$18/30</f>
        <v>3.3333333333333335</v>
      </c>
    </row>
    <row r="6" spans="1:3">
      <c r="A6" s="439" t="s">
        <v>2557</v>
      </c>
      <c r="B6" s="440">
        <f>$B$18/30</f>
        <v>3.3333333333333335</v>
      </c>
    </row>
    <row r="7" spans="1:3">
      <c r="A7" s="441" t="s">
        <v>2558</v>
      </c>
      <c r="B7" s="440" t="s">
        <v>2559</v>
      </c>
    </row>
    <row r="8" spans="1:3">
      <c r="A8" s="439" t="s">
        <v>2560</v>
      </c>
      <c r="B8" s="440">
        <f>$B$18*0.5/50</f>
        <v>1</v>
      </c>
    </row>
    <row r="9" spans="1:3">
      <c r="A9" s="439" t="s">
        <v>2561</v>
      </c>
      <c r="B9" s="440">
        <f>$B$18*0.5/50</f>
        <v>1</v>
      </c>
    </row>
    <row r="10" spans="1:3">
      <c r="A10" s="439" t="s">
        <v>2562</v>
      </c>
      <c r="B10" s="440">
        <f>$B$18/25</f>
        <v>4</v>
      </c>
    </row>
    <row r="11" spans="1:3">
      <c r="A11" s="439" t="s">
        <v>2563</v>
      </c>
      <c r="B11" s="440">
        <f>$B$18/25</f>
        <v>4</v>
      </c>
    </row>
    <row r="12" spans="1:3">
      <c r="A12" s="439" t="s">
        <v>2564</v>
      </c>
      <c r="B12" s="440">
        <f>$B$18/100</f>
        <v>1</v>
      </c>
    </row>
    <row r="13" spans="1:3">
      <c r="A13" s="439" t="s">
        <v>2565</v>
      </c>
      <c r="B13" s="442">
        <f>$B$18/50</f>
        <v>2</v>
      </c>
    </row>
    <row r="14" spans="1:3">
      <c r="A14" s="439" t="s">
        <v>2566</v>
      </c>
      <c r="B14" s="442">
        <f>$B$18/50</f>
        <v>2</v>
      </c>
    </row>
    <row r="15" spans="1:3" ht="45.75" thickBot="1">
      <c r="A15" s="443" t="s">
        <v>2567</v>
      </c>
      <c r="B15" s="444" t="s">
        <v>2568</v>
      </c>
    </row>
    <row r="16" spans="1:3" ht="35.450000000000003" customHeight="1">
      <c r="A16" s="513" t="s">
        <v>2569</v>
      </c>
      <c r="B16" s="513"/>
    </row>
    <row r="17" spans="1:2" ht="15.75" thickBot="1"/>
    <row r="18" spans="1:2" ht="26.25" customHeight="1" thickBot="1">
      <c r="A18" s="437" t="s">
        <v>2570</v>
      </c>
      <c r="B18" s="436">
        <v>100</v>
      </c>
    </row>
  </sheetData>
  <sheetProtection algorithmName="SHA-512" hashValue="zQvonyx9ts/k25gfAHAD7MVURr6riV8TAQWO7mRYJHX+uczdMD2Xu0cmBarndIEOPbpYNHU0K9ofCUCIbbbuIw==" saltValue="O7u5KlxXnmxEcSkhFbdJrA==" spinCount="100000" sheet="1" objects="1" scenarios="1"/>
  <mergeCells count="1">
    <mergeCell ref="A16:B16"/>
  </mergeCells>
  <hyperlinks>
    <hyperlink ref="C1" location="PORTADA!A1" display="Portada" xr:uid="{8950F904-EB3F-4041-945F-5AF0E202D1F7}"/>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97D2-479F-4829-92F9-8C07125C11F0}">
  <sheetPr>
    <tabColor theme="5" tint="0.79998168889431442"/>
  </sheetPr>
  <dimension ref="A1:Y12"/>
  <sheetViews>
    <sheetView topLeftCell="H1" zoomScaleNormal="100" workbookViewId="0">
      <selection activeCell="A8" sqref="A8"/>
    </sheetView>
  </sheetViews>
  <sheetFormatPr baseColWidth="10" defaultColWidth="11.42578125" defaultRowHeight="1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3" customWidth="1"/>
    <col min="8" max="8" width="14.42578125" customWidth="1"/>
    <col min="9" max="9" width="14.28515625" customWidth="1"/>
    <col min="10" max="10" width="14.7109375" customWidth="1"/>
    <col min="13" max="13" width="13.42578125" customWidth="1"/>
    <col min="18" max="18" width="16.42578125" bestFit="1" customWidth="1"/>
    <col min="19" max="19" width="11.42578125" style="3"/>
    <col min="20" max="20" width="12.85546875" style="3" customWidth="1"/>
    <col min="21" max="21" width="11.42578125" style="3"/>
    <col min="22" max="22" width="17" style="3" customWidth="1"/>
    <col min="23" max="23" width="21.140625" style="3" customWidth="1"/>
    <col min="24" max="24" width="40.85546875" style="3" customWidth="1"/>
  </cols>
  <sheetData>
    <row r="1" spans="1:25" ht="43.5" customHeight="1">
      <c r="A1" s="515" t="s">
        <v>2571</v>
      </c>
      <c r="B1" s="515"/>
      <c r="C1" s="515"/>
      <c r="D1" s="515"/>
      <c r="E1" s="515"/>
      <c r="F1" s="515"/>
      <c r="G1" s="515"/>
      <c r="H1" s="515"/>
      <c r="I1" s="515"/>
      <c r="J1" s="515"/>
      <c r="K1" s="515"/>
      <c r="L1" s="515"/>
      <c r="M1" s="515"/>
      <c r="N1" s="515"/>
      <c r="O1" s="515"/>
      <c r="P1" s="515"/>
      <c r="Q1" s="515"/>
      <c r="R1" s="515"/>
      <c r="S1" s="515"/>
      <c r="T1" s="515"/>
      <c r="U1" s="515"/>
      <c r="V1" s="515"/>
      <c r="W1" s="515"/>
      <c r="X1" s="515"/>
      <c r="Y1" s="338" t="s">
        <v>1481</v>
      </c>
    </row>
    <row r="2" spans="1:25" s="2" customFormat="1" ht="60" customHeight="1">
      <c r="A2" s="515" t="s">
        <v>1585</v>
      </c>
      <c r="B2" s="515" t="s">
        <v>2572</v>
      </c>
      <c r="C2" s="514" t="s">
        <v>2573</v>
      </c>
      <c r="D2" s="515" t="s">
        <v>2574</v>
      </c>
      <c r="E2" s="514" t="s">
        <v>2575</v>
      </c>
      <c r="F2" s="514" t="s">
        <v>2576</v>
      </c>
      <c r="G2" s="515" t="s">
        <v>2577</v>
      </c>
      <c r="H2" s="514" t="s">
        <v>2578</v>
      </c>
      <c r="I2" s="514" t="s">
        <v>2579</v>
      </c>
      <c r="J2" s="514" t="s">
        <v>2580</v>
      </c>
      <c r="K2" s="514" t="s">
        <v>2581</v>
      </c>
      <c r="L2" s="514" t="s">
        <v>2582</v>
      </c>
      <c r="M2" s="514" t="s">
        <v>2583</v>
      </c>
      <c r="N2" s="514" t="s">
        <v>2584</v>
      </c>
      <c r="O2" s="515"/>
      <c r="P2" s="515"/>
      <c r="Q2" s="515"/>
      <c r="R2" s="514" t="s">
        <v>2585</v>
      </c>
      <c r="S2" s="514" t="s">
        <v>2586</v>
      </c>
      <c r="T2" s="514" t="s">
        <v>2587</v>
      </c>
      <c r="U2" s="514"/>
      <c r="V2" s="514" t="s">
        <v>2588</v>
      </c>
      <c r="W2" s="514" t="s">
        <v>2589</v>
      </c>
      <c r="X2" s="515" t="s">
        <v>2590</v>
      </c>
    </row>
    <row r="3" spans="1:25" ht="30">
      <c r="A3" s="515"/>
      <c r="B3" s="515"/>
      <c r="C3" s="514"/>
      <c r="D3" s="515"/>
      <c r="E3" s="514"/>
      <c r="F3" s="514"/>
      <c r="G3" s="515"/>
      <c r="H3" s="514"/>
      <c r="I3" s="514"/>
      <c r="J3" s="514"/>
      <c r="K3" s="514"/>
      <c r="L3" s="514"/>
      <c r="M3" s="514"/>
      <c r="N3" s="59" t="s">
        <v>2591</v>
      </c>
      <c r="O3" s="60" t="s">
        <v>2592</v>
      </c>
      <c r="P3" s="59" t="s">
        <v>2593</v>
      </c>
      <c r="Q3" s="59" t="s">
        <v>2594</v>
      </c>
      <c r="R3" s="515"/>
      <c r="S3" s="514" t="s">
        <v>2595</v>
      </c>
      <c r="T3" s="514"/>
      <c r="U3" s="514"/>
      <c r="V3" s="514"/>
      <c r="W3" s="514"/>
      <c r="X3" s="515"/>
    </row>
    <row r="4" spans="1:25" ht="90">
      <c r="A4" s="53">
        <v>1</v>
      </c>
      <c r="B4" s="53"/>
      <c r="C4" s="53"/>
      <c r="D4" s="53"/>
      <c r="E4" s="53"/>
      <c r="F4" s="54" t="s">
        <v>2596</v>
      </c>
      <c r="G4" s="229" t="s">
        <v>2597</v>
      </c>
      <c r="H4" s="55"/>
      <c r="I4" s="54" t="s">
        <v>2598</v>
      </c>
      <c r="J4" s="54" t="s">
        <v>2598</v>
      </c>
      <c r="K4" s="54" t="s">
        <v>2598</v>
      </c>
      <c r="L4" s="54" t="s">
        <v>2598</v>
      </c>
      <c r="M4" s="54" t="s">
        <v>2599</v>
      </c>
      <c r="N4" s="56" t="s">
        <v>2600</v>
      </c>
      <c r="O4" s="56" t="s">
        <v>2600</v>
      </c>
      <c r="P4" s="56" t="s">
        <v>2600</v>
      </c>
      <c r="Q4" s="56" t="s">
        <v>2600</v>
      </c>
      <c r="R4" s="56" t="s">
        <v>2600</v>
      </c>
      <c r="S4" s="57" t="s">
        <v>2600</v>
      </c>
      <c r="T4" s="57" t="s">
        <v>2600</v>
      </c>
      <c r="U4" s="57" t="s">
        <v>2600</v>
      </c>
      <c r="V4" s="58"/>
      <c r="W4" s="57" t="s">
        <v>2600</v>
      </c>
      <c r="X4" s="58"/>
    </row>
    <row r="5" spans="1:25">
      <c r="A5" s="53">
        <v>2</v>
      </c>
      <c r="B5" s="53"/>
      <c r="C5" s="53"/>
      <c r="D5" s="53"/>
      <c r="E5" s="53"/>
      <c r="F5" s="53"/>
      <c r="G5" s="53"/>
      <c r="H5" s="53"/>
      <c r="I5" s="53"/>
      <c r="J5" s="53"/>
      <c r="K5" s="53"/>
      <c r="L5" s="53"/>
      <c r="M5" s="53"/>
      <c r="N5" s="53"/>
      <c r="O5" s="53"/>
      <c r="P5" s="53"/>
      <c r="Q5" s="53"/>
      <c r="R5" s="53"/>
      <c r="S5" s="58"/>
      <c r="T5" s="58"/>
      <c r="U5" s="58"/>
      <c r="V5" s="58"/>
      <c r="W5" s="58"/>
      <c r="X5" s="58"/>
    </row>
    <row r="6" spans="1:25">
      <c r="A6" s="53">
        <v>3</v>
      </c>
      <c r="B6" s="53"/>
      <c r="C6" s="53"/>
      <c r="D6" s="53"/>
      <c r="E6" s="53"/>
      <c r="F6" s="53"/>
      <c r="G6" s="53"/>
      <c r="H6" s="53"/>
      <c r="I6" s="53"/>
      <c r="J6" s="53"/>
      <c r="K6" s="53"/>
      <c r="L6" s="53"/>
      <c r="M6" s="53"/>
      <c r="N6" s="53"/>
      <c r="O6" s="53"/>
      <c r="P6" s="53"/>
      <c r="Q6" s="53"/>
      <c r="R6" s="53"/>
      <c r="S6" s="58"/>
      <c r="T6" s="58"/>
      <c r="U6" s="58"/>
      <c r="V6" s="58"/>
      <c r="W6" s="58"/>
      <c r="X6" s="58"/>
    </row>
    <row r="7" spans="1:25">
      <c r="A7" s="53">
        <v>4</v>
      </c>
      <c r="B7" s="53"/>
      <c r="C7" s="53"/>
      <c r="D7" s="53"/>
      <c r="E7" s="53"/>
      <c r="F7" s="53"/>
      <c r="G7" s="53"/>
      <c r="H7" s="53"/>
      <c r="I7" s="53"/>
      <c r="J7" s="53"/>
      <c r="K7" s="53"/>
      <c r="L7" s="53"/>
      <c r="M7" s="53"/>
      <c r="N7" s="53"/>
      <c r="O7" s="53"/>
      <c r="P7" s="53"/>
      <c r="Q7" s="53"/>
      <c r="R7" s="53"/>
      <c r="S7" s="58"/>
      <c r="T7" s="58"/>
      <c r="U7" s="58"/>
      <c r="V7" s="58"/>
      <c r="W7" s="58"/>
      <c r="X7" s="58"/>
    </row>
    <row r="8" spans="1:25">
      <c r="A8" s="53">
        <v>5</v>
      </c>
      <c r="B8" s="53"/>
      <c r="C8" s="53"/>
      <c r="D8" s="53"/>
      <c r="E8" s="53"/>
      <c r="F8" s="53"/>
      <c r="G8" s="53"/>
      <c r="H8" s="53"/>
      <c r="I8" s="53"/>
      <c r="J8" s="53"/>
      <c r="K8" s="53"/>
      <c r="L8" s="53"/>
      <c r="M8" s="53"/>
      <c r="N8" s="53"/>
      <c r="O8" s="53"/>
      <c r="P8" s="53"/>
      <c r="Q8" s="53"/>
      <c r="R8" s="53"/>
      <c r="S8" s="58"/>
      <c r="T8" s="58"/>
      <c r="U8" s="58"/>
      <c r="V8" s="58"/>
      <c r="W8" s="58"/>
      <c r="X8" s="58"/>
    </row>
    <row r="9" spans="1:25">
      <c r="A9" s="53">
        <v>6</v>
      </c>
      <c r="B9" s="53"/>
      <c r="C9" s="53"/>
      <c r="D9" s="53"/>
      <c r="E9" s="53"/>
      <c r="F9" s="53"/>
      <c r="G9" s="53"/>
      <c r="H9" s="53"/>
      <c r="I9" s="53"/>
      <c r="J9" s="53"/>
      <c r="K9" s="53"/>
      <c r="L9" s="53"/>
      <c r="M9" s="53"/>
      <c r="N9" s="53"/>
      <c r="O9" s="53"/>
      <c r="P9" s="53"/>
      <c r="Q9" s="53"/>
      <c r="R9" s="53"/>
      <c r="S9" s="58"/>
      <c r="T9" s="58"/>
      <c r="U9" s="58"/>
      <c r="V9" s="58"/>
      <c r="W9" s="58"/>
      <c r="X9" s="58"/>
    </row>
    <row r="10" spans="1:25">
      <c r="A10" s="53">
        <v>7</v>
      </c>
      <c r="B10" s="53"/>
      <c r="C10" s="53"/>
      <c r="D10" s="53"/>
      <c r="E10" s="53"/>
      <c r="F10" s="53"/>
      <c r="G10" s="53"/>
      <c r="H10" s="53"/>
      <c r="I10" s="53"/>
      <c r="J10" s="53"/>
      <c r="K10" s="53"/>
      <c r="L10" s="53"/>
      <c r="M10" s="53"/>
      <c r="N10" s="53"/>
      <c r="O10" s="53"/>
      <c r="P10" s="53"/>
      <c r="Q10" s="53"/>
      <c r="R10" s="53"/>
      <c r="S10" s="58"/>
      <c r="T10" s="58"/>
      <c r="U10" s="58"/>
      <c r="V10" s="58"/>
      <c r="W10" s="58"/>
      <c r="X10" s="58"/>
    </row>
    <row r="11" spans="1:25">
      <c r="A11" s="53">
        <v>8</v>
      </c>
      <c r="B11" s="53"/>
      <c r="C11" s="53"/>
      <c r="D11" s="53"/>
      <c r="E11" s="53"/>
      <c r="F11" s="53"/>
      <c r="G11" s="53"/>
      <c r="H11" s="53"/>
      <c r="I11" s="53"/>
      <c r="J11" s="53"/>
      <c r="K11" s="53"/>
      <c r="L11" s="53"/>
      <c r="M11" s="53"/>
      <c r="N11" s="53"/>
      <c r="O11" s="53"/>
      <c r="P11" s="53"/>
      <c r="Q11" s="53"/>
      <c r="R11" s="53"/>
      <c r="S11" s="58"/>
      <c r="T11" s="58"/>
      <c r="U11" s="58"/>
      <c r="V11" s="58"/>
      <c r="W11" s="58"/>
      <c r="X11" s="58"/>
    </row>
    <row r="12" spans="1:25">
      <c r="A12" s="53">
        <v>9</v>
      </c>
      <c r="B12" s="53"/>
      <c r="C12" s="53"/>
      <c r="D12" s="53"/>
      <c r="E12" s="53"/>
      <c r="F12" s="53"/>
      <c r="G12" s="53"/>
      <c r="H12" s="53"/>
      <c r="I12" s="53"/>
      <c r="J12" s="53"/>
      <c r="K12" s="53"/>
      <c r="L12" s="53"/>
      <c r="M12" s="53"/>
      <c r="N12" s="53"/>
      <c r="O12" s="53"/>
      <c r="P12" s="53"/>
      <c r="Q12" s="53"/>
      <c r="R12" s="53"/>
      <c r="S12" s="58"/>
      <c r="T12" s="58"/>
      <c r="U12" s="58"/>
      <c r="V12" s="58"/>
      <c r="W12" s="58"/>
      <c r="X12" s="58"/>
    </row>
  </sheetData>
  <sheetProtection algorithmName="SHA-512" hashValue="YDu9cl5v/gleGvD40uTVX3iZGUfqg89XMQBR166s9C6MRUy7/eZL6G00SA0gDIrLty0TanTUglhOwe8TuWHRbw==" saltValue="6SxsPtR0K01kjavaBjLihg==" spinCount="100000" sheet="1" objects="1" scenarios="1" formatRows="0"/>
  <mergeCells count="21">
    <mergeCell ref="S2:S3"/>
    <mergeCell ref="T2:U3"/>
    <mergeCell ref="V2:V3"/>
    <mergeCell ref="W2:W3"/>
    <mergeCell ref="X2:X3"/>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s>
  <hyperlinks>
    <hyperlink ref="Y1" location="PORTADA!A1" display="Portada" xr:uid="{1A12062F-9323-4F8D-A40E-8C3C063D06E3}"/>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D007-1844-4C0F-8F67-908FBDA0DCD4}">
  <sheetPr>
    <tabColor theme="9" tint="0.39997558519241921"/>
  </sheetPr>
  <dimension ref="A1:AT82"/>
  <sheetViews>
    <sheetView zoomScale="70" zoomScaleNormal="70" zoomScaleSheetLayoutView="104" workbookViewId="0">
      <selection activeCell="A8" sqref="A8"/>
    </sheetView>
  </sheetViews>
  <sheetFormatPr baseColWidth="10" defaultColWidth="10.85546875" defaultRowHeight="12.75"/>
  <cols>
    <col min="1" max="1" width="10.85546875" style="153"/>
    <col min="2" max="2" width="43.42578125" style="166" customWidth="1"/>
    <col min="3" max="4" width="17.42578125" style="154" customWidth="1"/>
    <col min="5" max="8" width="14.42578125" style="154" customWidth="1"/>
    <col min="9" max="9" width="10.85546875" style="154"/>
    <col min="10" max="10" width="13.28515625" style="153" customWidth="1"/>
    <col min="11" max="13" width="4.42578125" style="153" customWidth="1"/>
    <col min="14" max="14" width="12.28515625" style="153" customWidth="1"/>
    <col min="15" max="15" width="4.42578125" style="153" customWidth="1"/>
    <col min="16" max="16" width="6.7109375" style="153" customWidth="1"/>
    <col min="17" max="17" width="4.42578125" style="153" customWidth="1"/>
    <col min="18" max="18" width="6.140625" style="153" customWidth="1"/>
    <col min="19" max="19" width="4.42578125" style="153" customWidth="1"/>
    <col min="20" max="22" width="6.7109375" style="153" customWidth="1"/>
    <col min="23" max="41" width="4.42578125" style="153" customWidth="1"/>
    <col min="42" max="44" width="5.7109375" style="153" customWidth="1"/>
    <col min="45" max="45" width="15.7109375" style="153" customWidth="1"/>
    <col min="46" max="16384" width="10.85546875" style="153"/>
  </cols>
  <sheetData>
    <row r="1" spans="1:46" ht="26.25" customHeight="1">
      <c r="A1" s="522"/>
      <c r="B1" s="522"/>
      <c r="C1" s="523" t="s">
        <v>2601</v>
      </c>
      <c r="D1" s="524"/>
      <c r="E1" s="524"/>
      <c r="F1" s="524"/>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4"/>
      <c r="AG1" s="524"/>
      <c r="AH1" s="524"/>
      <c r="AI1" s="524"/>
      <c r="AJ1" s="524"/>
      <c r="AK1" s="524"/>
      <c r="AL1" s="524"/>
      <c r="AM1" s="524"/>
      <c r="AN1" s="525"/>
      <c r="AO1" s="525"/>
      <c r="AP1" s="525"/>
      <c r="AQ1" s="151"/>
      <c r="AR1" s="151"/>
      <c r="AS1" s="152"/>
    </row>
    <row r="2" spans="1:46" s="156" customFormat="1" ht="94.5" customHeight="1">
      <c r="A2" s="521" t="s">
        <v>2602</v>
      </c>
      <c r="B2" s="521" t="s">
        <v>2603</v>
      </c>
      <c r="C2" s="521" t="s">
        <v>2604</v>
      </c>
      <c r="D2" s="521" t="s">
        <v>2605</v>
      </c>
      <c r="E2" s="521" t="s">
        <v>2606</v>
      </c>
      <c r="F2" s="521" t="s">
        <v>2607</v>
      </c>
      <c r="G2" s="521" t="s">
        <v>1563</v>
      </c>
      <c r="H2" s="521" t="s">
        <v>2608</v>
      </c>
      <c r="I2" s="521" t="s">
        <v>2609</v>
      </c>
      <c r="J2" s="521" t="s">
        <v>2610</v>
      </c>
      <c r="K2" s="516" t="s">
        <v>2611</v>
      </c>
      <c r="L2" s="516"/>
      <c r="M2" s="516" t="s">
        <v>2612</v>
      </c>
      <c r="N2" s="516"/>
      <c r="O2" s="519" t="s">
        <v>2613</v>
      </c>
      <c r="P2" s="520"/>
      <c r="Q2" s="519" t="s">
        <v>2614</v>
      </c>
      <c r="R2" s="520"/>
      <c r="S2" s="519" t="s">
        <v>2615</v>
      </c>
      <c r="T2" s="520"/>
      <c r="U2" s="519" t="s">
        <v>2616</v>
      </c>
      <c r="V2" s="520"/>
      <c r="W2" s="516" t="s">
        <v>2617</v>
      </c>
      <c r="X2" s="516"/>
      <c r="Y2" s="516"/>
      <c r="Z2" s="516" t="s">
        <v>2618</v>
      </c>
      <c r="AA2" s="516"/>
      <c r="AB2" s="516"/>
      <c r="AC2" s="516" t="s">
        <v>2619</v>
      </c>
      <c r="AD2" s="516"/>
      <c r="AE2" s="516" t="s">
        <v>2620</v>
      </c>
      <c r="AF2" s="516"/>
      <c r="AG2" s="516"/>
      <c r="AH2" s="516" t="s">
        <v>2621</v>
      </c>
      <c r="AI2" s="516"/>
      <c r="AJ2" s="516"/>
      <c r="AK2" s="516" t="s">
        <v>2622</v>
      </c>
      <c r="AL2" s="516"/>
      <c r="AM2" s="516" t="s">
        <v>2623</v>
      </c>
      <c r="AN2" s="516"/>
      <c r="AO2" s="516" t="s">
        <v>2624</v>
      </c>
      <c r="AP2" s="516"/>
      <c r="AQ2" s="516" t="s">
        <v>2625</v>
      </c>
      <c r="AR2" s="516"/>
      <c r="AS2" s="157" t="s">
        <v>2590</v>
      </c>
    </row>
    <row r="3" spans="1:46" s="156" customFormat="1" ht="39.75" customHeight="1">
      <c r="A3" s="521"/>
      <c r="B3" s="521"/>
      <c r="C3" s="521"/>
      <c r="D3" s="521"/>
      <c r="E3" s="521"/>
      <c r="F3" s="521"/>
      <c r="G3" s="521"/>
      <c r="H3" s="521"/>
      <c r="I3" s="521"/>
      <c r="J3" s="521"/>
      <c r="K3" s="158" t="s">
        <v>2626</v>
      </c>
      <c r="L3" s="158" t="s">
        <v>2627</v>
      </c>
      <c r="M3" s="158" t="s">
        <v>2626</v>
      </c>
      <c r="N3" s="158" t="s">
        <v>2627</v>
      </c>
      <c r="O3" s="158" t="s">
        <v>2626</v>
      </c>
      <c r="P3" s="158" t="s">
        <v>2627</v>
      </c>
      <c r="Q3" s="158" t="s">
        <v>2626</v>
      </c>
      <c r="R3" s="158" t="s">
        <v>2627</v>
      </c>
      <c r="S3" s="158" t="s">
        <v>2626</v>
      </c>
      <c r="T3" s="158" t="s">
        <v>2627</v>
      </c>
      <c r="U3" s="158" t="s">
        <v>2626</v>
      </c>
      <c r="V3" s="158" t="s">
        <v>2627</v>
      </c>
      <c r="W3" s="158" t="s">
        <v>2626</v>
      </c>
      <c r="X3" s="158" t="s">
        <v>2627</v>
      </c>
      <c r="Y3" s="158" t="s">
        <v>79</v>
      </c>
      <c r="Z3" s="158" t="s">
        <v>2626</v>
      </c>
      <c r="AA3" s="158" t="s">
        <v>2627</v>
      </c>
      <c r="AB3" s="158" t="s">
        <v>79</v>
      </c>
      <c r="AC3" s="158" t="s">
        <v>2626</v>
      </c>
      <c r="AD3" s="158" t="s">
        <v>2627</v>
      </c>
      <c r="AE3" s="158" t="s">
        <v>2626</v>
      </c>
      <c r="AF3" s="158" t="s">
        <v>2627</v>
      </c>
      <c r="AG3" s="158" t="s">
        <v>79</v>
      </c>
      <c r="AH3" s="158" t="s">
        <v>2626</v>
      </c>
      <c r="AI3" s="158" t="s">
        <v>2627</v>
      </c>
      <c r="AJ3" s="158" t="s">
        <v>79</v>
      </c>
      <c r="AK3" s="158" t="s">
        <v>2626</v>
      </c>
      <c r="AL3" s="158" t="s">
        <v>2627</v>
      </c>
      <c r="AM3" s="158" t="s">
        <v>2626</v>
      </c>
      <c r="AN3" s="158" t="s">
        <v>2627</v>
      </c>
      <c r="AO3" s="158" t="s">
        <v>2626</v>
      </c>
      <c r="AP3" s="158" t="s">
        <v>2627</v>
      </c>
      <c r="AQ3" s="158" t="s">
        <v>2626</v>
      </c>
      <c r="AR3" s="158" t="s">
        <v>2627</v>
      </c>
      <c r="AS3" s="157"/>
      <c r="AT3" s="338" t="s">
        <v>1481</v>
      </c>
    </row>
    <row r="4" spans="1:46" s="156" customFormat="1" ht="39.75" customHeight="1">
      <c r="A4" s="159">
        <v>1</v>
      </c>
      <c r="B4" s="160"/>
      <c r="C4" s="160"/>
      <c r="D4" s="160"/>
      <c r="E4" s="160"/>
      <c r="F4" s="161"/>
      <c r="G4" s="162"/>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3"/>
    </row>
    <row r="5" spans="1:46" s="156" customFormat="1" ht="39.75" customHeight="1">
      <c r="A5" s="159">
        <v>2</v>
      </c>
      <c r="B5" s="160"/>
      <c r="C5" s="160"/>
      <c r="D5" s="160"/>
      <c r="E5" s="160"/>
      <c r="F5" s="161"/>
      <c r="G5" s="162"/>
      <c r="H5" s="162"/>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3"/>
    </row>
    <row r="6" spans="1:46" s="156" customFormat="1" ht="39.75" customHeight="1">
      <c r="A6" s="159">
        <v>3</v>
      </c>
      <c r="B6" s="160"/>
      <c r="C6" s="160"/>
      <c r="D6" s="160"/>
      <c r="E6" s="160"/>
      <c r="F6" s="161"/>
      <c r="G6" s="162"/>
      <c r="H6" s="162"/>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3"/>
    </row>
    <row r="7" spans="1:46" s="156" customFormat="1" ht="39.75" customHeight="1">
      <c r="A7" s="159">
        <v>4</v>
      </c>
      <c r="B7" s="160"/>
      <c r="C7" s="160"/>
      <c r="D7" s="160"/>
      <c r="E7" s="160"/>
      <c r="F7" s="161"/>
      <c r="G7" s="162"/>
      <c r="H7" s="162"/>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3"/>
    </row>
    <row r="8" spans="1:46" s="156" customFormat="1" ht="39.75" customHeight="1">
      <c r="A8" s="159">
        <v>5</v>
      </c>
      <c r="B8" s="160"/>
      <c r="C8" s="160"/>
      <c r="D8" s="160"/>
      <c r="E8" s="160"/>
      <c r="F8" s="161"/>
      <c r="G8" s="162"/>
      <c r="H8" s="162"/>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3"/>
    </row>
    <row r="9" spans="1:46" s="156" customFormat="1" ht="39.75" customHeight="1">
      <c r="A9" s="159">
        <v>6</v>
      </c>
      <c r="B9" s="160"/>
      <c r="C9" s="160"/>
      <c r="D9" s="160"/>
      <c r="E9" s="160"/>
      <c r="F9" s="161"/>
      <c r="G9" s="162"/>
      <c r="H9" s="162"/>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3"/>
    </row>
    <row r="10" spans="1:46" s="156" customFormat="1" ht="39.75" customHeight="1">
      <c r="A10" s="159">
        <v>7</v>
      </c>
      <c r="B10" s="160"/>
      <c r="C10" s="160"/>
      <c r="D10" s="160"/>
      <c r="E10" s="160"/>
      <c r="F10" s="161"/>
      <c r="G10" s="162"/>
      <c r="H10" s="162"/>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3"/>
    </row>
    <row r="11" spans="1:46" s="156" customFormat="1" ht="39.75" customHeight="1">
      <c r="A11" s="159">
        <v>8</v>
      </c>
      <c r="B11" s="160"/>
      <c r="C11" s="160"/>
      <c r="D11" s="160"/>
      <c r="E11" s="160"/>
      <c r="F11" s="161"/>
      <c r="G11" s="162"/>
      <c r="H11" s="162"/>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3"/>
    </row>
    <row r="12" spans="1:46" s="156" customFormat="1" ht="39.75" customHeight="1">
      <c r="A12" s="159">
        <v>9</v>
      </c>
      <c r="B12" s="160"/>
      <c r="C12" s="160"/>
      <c r="D12" s="160"/>
      <c r="E12" s="160"/>
      <c r="F12" s="161"/>
      <c r="G12" s="162"/>
      <c r="H12" s="162"/>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3"/>
    </row>
    <row r="13" spans="1:46" s="156" customFormat="1" ht="15">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row>
    <row r="14" spans="1:46" s="156" customFormat="1" ht="15" customHeight="1">
      <c r="B14" s="517" t="s">
        <v>2628</v>
      </c>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P14" s="518"/>
      <c r="AQ14" s="164"/>
      <c r="AR14" s="164"/>
      <c r="AS14" s="155"/>
    </row>
    <row r="15" spans="1:46" ht="17.25" customHeight="1">
      <c r="B15" s="165"/>
      <c r="C15" s="165"/>
      <c r="D15" s="165"/>
      <c r="E15" s="165"/>
      <c r="F15" s="165"/>
      <c r="G15" s="165"/>
      <c r="H15" s="165"/>
      <c r="I15" s="165"/>
      <c r="J15" s="165"/>
      <c r="K15" s="155"/>
      <c r="L15" s="155"/>
      <c r="M15" s="155"/>
      <c r="N15" s="155"/>
      <c r="O15" s="155"/>
      <c r="P15" s="155"/>
      <c r="Q15" s="155"/>
      <c r="R15" s="155"/>
      <c r="S15" s="155"/>
      <c r="T15" s="155"/>
      <c r="U15" s="155"/>
      <c r="V15" s="155"/>
      <c r="W15" s="155"/>
      <c r="X15" s="155"/>
      <c r="Y15" s="155"/>
      <c r="Z15" s="155"/>
      <c r="AA15" s="155"/>
      <c r="AB15" s="165"/>
      <c r="AC15" s="165"/>
      <c r="AD15" s="165"/>
      <c r="AE15" s="165"/>
      <c r="AF15" s="165"/>
      <c r="AG15" s="165"/>
      <c r="AH15" s="165"/>
      <c r="AI15" s="165"/>
      <c r="AJ15" s="165"/>
      <c r="AK15" s="165"/>
      <c r="AL15" s="165"/>
      <c r="AM15" s="165"/>
      <c r="AN15" s="165"/>
      <c r="AO15" s="165"/>
      <c r="AP15" s="165"/>
      <c r="AQ15" s="165"/>
      <c r="AR15" s="165"/>
    </row>
    <row r="16" spans="1:46">
      <c r="B16" s="153"/>
      <c r="C16" s="153"/>
      <c r="D16" s="153"/>
      <c r="E16" s="153"/>
      <c r="F16" s="153"/>
      <c r="G16" s="153"/>
      <c r="H16" s="153"/>
      <c r="I16" s="153"/>
      <c r="K16" s="156"/>
      <c r="L16" s="156"/>
      <c r="M16" s="156"/>
      <c r="N16" s="156"/>
      <c r="O16" s="156"/>
      <c r="P16" s="156"/>
      <c r="Q16" s="156"/>
      <c r="R16" s="156"/>
      <c r="S16" s="156"/>
      <c r="T16" s="156"/>
      <c r="U16" s="156"/>
      <c r="V16" s="156"/>
      <c r="W16" s="156"/>
      <c r="X16" s="156"/>
      <c r="Y16" s="156"/>
      <c r="Z16" s="156"/>
      <c r="AA16" s="156"/>
    </row>
    <row r="17" spans="2:27">
      <c r="B17" s="153"/>
      <c r="C17" s="153"/>
      <c r="D17" s="153"/>
      <c r="E17" s="153"/>
      <c r="F17" s="153"/>
      <c r="G17" s="153"/>
      <c r="H17" s="153"/>
      <c r="I17" s="153"/>
      <c r="K17" s="156"/>
      <c r="L17" s="156"/>
      <c r="M17" s="156"/>
      <c r="N17" s="156"/>
      <c r="O17" s="156"/>
      <c r="P17" s="156"/>
      <c r="Q17" s="156"/>
      <c r="R17" s="156"/>
      <c r="S17" s="156"/>
      <c r="T17" s="156"/>
      <c r="U17" s="156"/>
      <c r="V17" s="156"/>
      <c r="W17" s="156"/>
      <c r="X17" s="156"/>
      <c r="Y17" s="156"/>
      <c r="Z17" s="156"/>
      <c r="AA17" s="156"/>
    </row>
    <row r="18" spans="2:27">
      <c r="B18" s="153"/>
      <c r="C18" s="153"/>
      <c r="D18" s="153"/>
      <c r="E18" s="153"/>
      <c r="F18" s="153"/>
      <c r="G18" s="153"/>
      <c r="H18" s="153"/>
      <c r="I18" s="153"/>
    </row>
    <row r="19" spans="2:27">
      <c r="B19" s="153"/>
      <c r="C19" s="153"/>
      <c r="D19" s="153"/>
      <c r="E19" s="153"/>
      <c r="F19" s="153"/>
      <c r="G19" s="153"/>
      <c r="H19" s="153"/>
      <c r="I19" s="153"/>
    </row>
    <row r="20" spans="2:27">
      <c r="B20" s="153"/>
      <c r="C20" s="153"/>
      <c r="D20" s="153"/>
      <c r="E20" s="153"/>
      <c r="F20" s="153"/>
      <c r="G20" s="153"/>
      <c r="H20" s="153"/>
      <c r="I20" s="153"/>
    </row>
    <row r="21" spans="2:27">
      <c r="B21" s="153"/>
      <c r="C21" s="153"/>
      <c r="D21" s="153"/>
      <c r="E21" s="153"/>
      <c r="F21" s="153"/>
      <c r="G21" s="153"/>
      <c r="H21" s="153"/>
      <c r="I21" s="153"/>
    </row>
    <row r="22" spans="2:27">
      <c r="B22" s="153"/>
      <c r="C22" s="153"/>
      <c r="D22" s="153"/>
      <c r="E22" s="153"/>
      <c r="F22" s="153"/>
      <c r="G22" s="153"/>
      <c r="H22" s="153"/>
      <c r="I22" s="153"/>
    </row>
    <row r="23" spans="2:27">
      <c r="B23" s="153"/>
      <c r="C23" s="153"/>
      <c r="D23" s="153"/>
      <c r="E23" s="153"/>
      <c r="F23" s="153"/>
      <c r="G23" s="153"/>
      <c r="H23" s="153"/>
      <c r="I23" s="153"/>
    </row>
    <row r="24" spans="2:27">
      <c r="B24" s="153"/>
      <c r="C24" s="153"/>
      <c r="D24" s="153"/>
      <c r="E24" s="153"/>
      <c r="F24" s="153"/>
      <c r="G24" s="153"/>
      <c r="H24" s="153"/>
      <c r="I24" s="153"/>
    </row>
    <row r="25" spans="2:27">
      <c r="B25" s="153"/>
      <c r="C25" s="153"/>
      <c r="D25" s="153"/>
      <c r="E25" s="153"/>
      <c r="F25" s="153"/>
      <c r="G25" s="153"/>
      <c r="H25" s="153"/>
      <c r="I25" s="153"/>
    </row>
    <row r="26" spans="2:27">
      <c r="B26" s="153"/>
      <c r="C26" s="153"/>
      <c r="D26" s="153"/>
      <c r="E26" s="153"/>
      <c r="F26" s="153"/>
      <c r="G26" s="153"/>
      <c r="H26" s="153"/>
      <c r="I26" s="153"/>
    </row>
    <row r="27" spans="2:27">
      <c r="B27" s="153"/>
      <c r="C27" s="153"/>
      <c r="D27" s="153"/>
      <c r="E27" s="153"/>
      <c r="F27" s="153"/>
      <c r="G27" s="153"/>
      <c r="H27" s="153"/>
      <c r="I27" s="153"/>
    </row>
    <row r="28" spans="2:27">
      <c r="B28" s="153"/>
      <c r="C28" s="153"/>
      <c r="D28" s="153"/>
      <c r="E28" s="153"/>
      <c r="F28" s="153"/>
      <c r="G28" s="153"/>
      <c r="H28" s="153"/>
      <c r="I28" s="153"/>
    </row>
    <row r="29" spans="2:27">
      <c r="B29" s="153"/>
      <c r="C29" s="153"/>
      <c r="D29" s="153"/>
      <c r="E29" s="153"/>
      <c r="F29" s="153"/>
      <c r="G29" s="153"/>
      <c r="H29" s="153"/>
      <c r="I29" s="153"/>
    </row>
    <row r="30" spans="2:27">
      <c r="B30" s="153"/>
      <c r="C30" s="153"/>
      <c r="D30" s="153"/>
      <c r="E30" s="153"/>
      <c r="F30" s="153"/>
      <c r="G30" s="153"/>
      <c r="H30" s="153"/>
      <c r="I30" s="153"/>
    </row>
    <row r="31" spans="2:27">
      <c r="B31" s="153"/>
      <c r="C31" s="153"/>
      <c r="D31" s="153"/>
      <c r="E31" s="153"/>
      <c r="F31" s="153"/>
      <c r="G31" s="153"/>
      <c r="H31" s="153"/>
      <c r="I31" s="153"/>
    </row>
    <row r="32" spans="2:27">
      <c r="B32" s="153"/>
      <c r="C32" s="153"/>
      <c r="D32" s="153"/>
      <c r="E32" s="153"/>
      <c r="F32" s="153"/>
      <c r="G32" s="153"/>
      <c r="H32" s="153"/>
      <c r="I32" s="153"/>
    </row>
    <row r="33" s="153" customFormat="1"/>
    <row r="34" s="153" customFormat="1"/>
    <row r="35" s="153" customFormat="1"/>
    <row r="36" s="153" customFormat="1"/>
    <row r="37" s="153" customFormat="1"/>
    <row r="38" s="153" customFormat="1"/>
    <row r="39" s="153" customFormat="1"/>
    <row r="40" s="153" customFormat="1"/>
    <row r="41" s="153" customFormat="1"/>
    <row r="42" s="153" customFormat="1"/>
    <row r="43" s="153" customFormat="1"/>
    <row r="44" s="153" customFormat="1"/>
    <row r="45" s="153" customFormat="1"/>
    <row r="46" s="153" customFormat="1"/>
    <row r="47" s="153" customFormat="1"/>
    <row r="48" s="153" customFormat="1"/>
    <row r="49" s="153" customFormat="1"/>
    <row r="50" s="153" customFormat="1"/>
    <row r="51" s="153" customFormat="1"/>
    <row r="52" s="153" customFormat="1"/>
    <row r="53" s="153" customFormat="1"/>
    <row r="54" s="153" customFormat="1"/>
    <row r="55" s="153" customFormat="1"/>
    <row r="56" s="153" customFormat="1"/>
    <row r="57" s="153" customFormat="1"/>
    <row r="58" s="153" customFormat="1"/>
    <row r="59" s="153" customFormat="1"/>
    <row r="60" s="153" customFormat="1"/>
    <row r="61" s="153" customFormat="1"/>
    <row r="62" s="153" customFormat="1"/>
    <row r="63" s="153" customFormat="1"/>
    <row r="64" s="153" customFormat="1"/>
    <row r="65" s="153" customFormat="1"/>
    <row r="66" s="153" customFormat="1"/>
    <row r="67" s="153" customFormat="1"/>
    <row r="68" s="153" customFormat="1"/>
    <row r="69" s="153" customFormat="1"/>
    <row r="70" s="153" customFormat="1"/>
    <row r="71" s="153" customFormat="1"/>
    <row r="72" s="153" customFormat="1"/>
    <row r="73" s="153" customFormat="1"/>
    <row r="74" s="153" customFormat="1"/>
    <row r="75" s="153" customFormat="1"/>
    <row r="76" s="153" customFormat="1"/>
    <row r="77" s="153" customFormat="1"/>
    <row r="78" s="153" customFormat="1"/>
    <row r="79" s="153" customFormat="1"/>
    <row r="80" s="153" customFormat="1"/>
    <row r="81" s="153" customFormat="1"/>
    <row r="82" s="153" customFormat="1"/>
  </sheetData>
  <sheetProtection algorithmName="SHA-512" hashValue="weZXrNUHnpGxpFW8VmJepu6ZGgFL5szI4J5EOP9Eg+/OpyF7Ho3NK3kKp4TSCvAOXR1g1Q55/ybVddtNh0XjzA==" saltValue="Y0p/W+huGRnx+t2ELDMBrQ==" spinCount="100000" sheet="1" objects="1" scenarios="1" formatRows="0"/>
  <mergeCells count="29">
    <mergeCell ref="AO2:AP2"/>
    <mergeCell ref="A1:B1"/>
    <mergeCell ref="C1:AM1"/>
    <mergeCell ref="AN1:AP1"/>
    <mergeCell ref="AM2:AN2"/>
    <mergeCell ref="A2:A3"/>
    <mergeCell ref="B2:B3"/>
    <mergeCell ref="C2:C3"/>
    <mergeCell ref="D2:D3"/>
    <mergeCell ref="E2:E3"/>
    <mergeCell ref="F2:F3"/>
    <mergeCell ref="G2:G3"/>
    <mergeCell ref="H2:H3"/>
    <mergeCell ref="AQ2:AR2"/>
    <mergeCell ref="B14:AP14"/>
    <mergeCell ref="S2:T2"/>
    <mergeCell ref="U2:V2"/>
    <mergeCell ref="W2:Y2"/>
    <mergeCell ref="Z2:AB2"/>
    <mergeCell ref="AC2:AD2"/>
    <mergeCell ref="AE2:AG2"/>
    <mergeCell ref="I2:I3"/>
    <mergeCell ref="J2:J3"/>
    <mergeCell ref="K2:L2"/>
    <mergeCell ref="M2:N2"/>
    <mergeCell ref="O2:P2"/>
    <mergeCell ref="Q2:R2"/>
    <mergeCell ref="AH2:AJ2"/>
    <mergeCell ref="AK2:AL2"/>
  </mergeCells>
  <hyperlinks>
    <hyperlink ref="AT3" location="PORTADA!A1" display="Portada" xr:uid="{A9F47E9D-C7E4-4CFE-A2F7-55158B5E2CEF}"/>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E95D1-BD4A-44CF-A100-82CA01077392}">
  <sheetPr>
    <tabColor rgb="FFEE0000"/>
    <pageSetUpPr fitToPage="1"/>
  </sheetPr>
  <dimension ref="A1:Z56"/>
  <sheetViews>
    <sheetView zoomScaleNormal="100" zoomScalePageLayoutView="80" workbookViewId="0">
      <selection activeCell="A3" sqref="A3"/>
    </sheetView>
  </sheetViews>
  <sheetFormatPr baseColWidth="10" defaultColWidth="11.42578125" defaultRowHeight="15"/>
  <cols>
    <col min="2" max="2" width="20" bestFit="1" customWidth="1"/>
    <col min="3" max="3" width="33.140625" style="295" customWidth="1"/>
    <col min="4" max="4" width="74.140625" style="295" customWidth="1"/>
    <col min="5" max="5" width="56.42578125" style="295" bestFit="1" customWidth="1"/>
    <col min="6" max="6" width="30.42578125" style="295" customWidth="1"/>
    <col min="7" max="7" width="134" style="295" customWidth="1"/>
    <col min="8" max="8" width="84.42578125" customWidth="1"/>
    <col min="9" max="9" width="33.42578125" customWidth="1"/>
  </cols>
  <sheetData>
    <row r="1" spans="1:9" s="7" customFormat="1">
      <c r="A1" s="125"/>
      <c r="B1" s="125"/>
      <c r="C1" s="125"/>
      <c r="D1" s="125"/>
    </row>
    <row r="2" spans="1:9" ht="30" customHeight="1">
      <c r="A2" s="125"/>
      <c r="B2" s="290" t="s">
        <v>2629</v>
      </c>
      <c r="C2" s="291" t="s">
        <v>1658</v>
      </c>
      <c r="D2" s="291" t="s">
        <v>1659</v>
      </c>
      <c r="E2" s="291" t="s">
        <v>1660</v>
      </c>
      <c r="F2" s="291" t="s">
        <v>2630</v>
      </c>
      <c r="G2" s="291" t="s">
        <v>1662</v>
      </c>
    </row>
    <row r="3" spans="1:9" s="3" customFormat="1">
      <c r="A3" s="125"/>
      <c r="B3" s="292" t="s">
        <v>1663</v>
      </c>
      <c r="C3" s="293" t="str" cm="1">
        <f t="array" ref="C3">_xlfn._xlws.FILTER('2.Ambientes Adecuados y Seguros'!B3:F93,'2.Ambientes Adecuados y Seguros'!D3:D93="NO CUMPLE CONDICIÓN","")</f>
        <v/>
      </c>
      <c r="D3" s="294"/>
      <c r="E3" s="293"/>
      <c r="F3" s="294"/>
      <c r="G3" s="294"/>
      <c r="H3" s="294" t="str">
        <f>CONCATENATE("No ",D3)</f>
        <v xml:space="preserve">No </v>
      </c>
      <c r="I3" s="3" t="s">
        <v>2631</v>
      </c>
    </row>
    <row r="4" spans="1:9">
      <c r="A4" s="125"/>
      <c r="B4" s="292" t="s">
        <v>1672</v>
      </c>
      <c r="C4" s="293"/>
      <c r="D4" s="294"/>
      <c r="E4" s="293"/>
      <c r="F4" s="294"/>
      <c r="G4" s="294"/>
      <c r="H4" s="294" t="str">
        <f t="shared" ref="H4:H54" si="0">CONCATENATE("No ",D4)</f>
        <v xml:space="preserve">No </v>
      </c>
      <c r="I4" s="3" t="s">
        <v>2631</v>
      </c>
    </row>
    <row r="5" spans="1:9">
      <c r="A5" s="125"/>
      <c r="B5" s="292" t="s">
        <v>1678</v>
      </c>
      <c r="C5" s="293"/>
      <c r="D5" s="294"/>
      <c r="E5" s="293"/>
      <c r="F5" s="294"/>
      <c r="G5" s="294"/>
      <c r="H5" s="294" t="str">
        <f t="shared" si="0"/>
        <v xml:space="preserve">No </v>
      </c>
      <c r="I5" s="3" t="s">
        <v>2631</v>
      </c>
    </row>
    <row r="6" spans="1:9">
      <c r="A6" s="125"/>
      <c r="B6" s="292" t="s">
        <v>1682</v>
      </c>
      <c r="C6" s="293"/>
      <c r="D6" s="294"/>
      <c r="E6" s="293"/>
      <c r="F6" s="294"/>
      <c r="G6" s="294"/>
      <c r="H6" s="294" t="str">
        <f t="shared" si="0"/>
        <v xml:space="preserve">No </v>
      </c>
      <c r="I6" s="3" t="s">
        <v>2631</v>
      </c>
    </row>
    <row r="7" spans="1:9">
      <c r="A7" s="125"/>
      <c r="B7" s="292" t="s">
        <v>1688</v>
      </c>
      <c r="C7" s="293"/>
      <c r="D7" s="294"/>
      <c r="E7" s="293"/>
      <c r="F7" s="294"/>
      <c r="G7" s="294"/>
      <c r="H7" s="294" t="str">
        <f t="shared" si="0"/>
        <v xml:space="preserve">No </v>
      </c>
      <c r="I7" s="3" t="s">
        <v>2631</v>
      </c>
    </row>
    <row r="8" spans="1:9">
      <c r="A8" s="125"/>
      <c r="B8" s="292" t="s">
        <v>1704</v>
      </c>
      <c r="C8" s="293"/>
      <c r="D8" s="294"/>
      <c r="E8" s="293"/>
      <c r="F8" s="294"/>
      <c r="G8" s="294"/>
      <c r="H8" s="294" t="str">
        <f t="shared" si="0"/>
        <v xml:space="preserve">No </v>
      </c>
      <c r="I8" s="3" t="s">
        <v>2631</v>
      </c>
    </row>
    <row r="9" spans="1:9">
      <c r="A9" s="125"/>
      <c r="B9" s="292" t="s">
        <v>1704</v>
      </c>
      <c r="C9" s="293"/>
      <c r="D9" s="294"/>
      <c r="E9" s="293"/>
      <c r="F9" s="294"/>
      <c r="G9" s="294"/>
      <c r="H9" s="294" t="str">
        <f t="shared" si="0"/>
        <v xml:space="preserve">No </v>
      </c>
      <c r="I9" s="3" t="s">
        <v>2631</v>
      </c>
    </row>
    <row r="10" spans="1:9">
      <c r="A10" s="125"/>
      <c r="B10" s="292" t="s">
        <v>1704</v>
      </c>
      <c r="C10" s="293"/>
      <c r="D10" s="294"/>
      <c r="E10" s="293"/>
      <c r="F10" s="294"/>
      <c r="G10" s="294"/>
      <c r="H10" s="294" t="str">
        <f t="shared" si="0"/>
        <v xml:space="preserve">No </v>
      </c>
      <c r="I10" s="3" t="s">
        <v>2631</v>
      </c>
    </row>
    <row r="11" spans="1:9">
      <c r="A11" s="125"/>
      <c r="B11" s="292" t="s">
        <v>1763</v>
      </c>
      <c r="C11" s="293"/>
      <c r="D11" s="294"/>
      <c r="E11" s="293"/>
      <c r="F11" s="294"/>
      <c r="G11" s="294"/>
      <c r="H11" s="294" t="str">
        <f t="shared" si="0"/>
        <v xml:space="preserve">No </v>
      </c>
      <c r="I11" s="3" t="s">
        <v>2631</v>
      </c>
    </row>
    <row r="12" spans="1:9">
      <c r="B12" s="292" t="s">
        <v>1763</v>
      </c>
      <c r="D12" s="294"/>
      <c r="F12" s="296"/>
      <c r="G12" s="297"/>
      <c r="H12" s="294" t="str">
        <f t="shared" si="0"/>
        <v xml:space="preserve">No </v>
      </c>
      <c r="I12" s="3" t="s">
        <v>2631</v>
      </c>
    </row>
    <row r="13" spans="1:9">
      <c r="B13" s="292" t="s">
        <v>1763</v>
      </c>
      <c r="D13" s="294"/>
      <c r="F13" s="296"/>
      <c r="G13" s="297"/>
      <c r="H13" s="294" t="str">
        <f t="shared" si="0"/>
        <v xml:space="preserve">No </v>
      </c>
      <c r="I13" s="3" t="s">
        <v>2631</v>
      </c>
    </row>
    <row r="14" spans="1:9">
      <c r="B14" s="292" t="s">
        <v>1763</v>
      </c>
      <c r="D14" s="294"/>
      <c r="F14" s="296"/>
      <c r="G14" s="297"/>
      <c r="H14" s="294" t="str">
        <f t="shared" si="0"/>
        <v xml:space="preserve">No </v>
      </c>
      <c r="I14" s="3" t="s">
        <v>2631</v>
      </c>
    </row>
    <row r="15" spans="1:9">
      <c r="B15" s="292" t="s">
        <v>1846</v>
      </c>
      <c r="D15" s="294"/>
      <c r="F15" s="296"/>
      <c r="G15" s="297"/>
      <c r="H15" s="294" t="str">
        <f t="shared" si="0"/>
        <v xml:space="preserve">No </v>
      </c>
      <c r="I15" s="3" t="s">
        <v>2631</v>
      </c>
    </row>
    <row r="16" spans="1:9">
      <c r="B16" s="292" t="s">
        <v>2632</v>
      </c>
      <c r="C16" s="293" t="str" cm="1">
        <f t="array" ref="C16">_xlfn._xlws.FILTER('3. Alimentacion y Nutrición'!B3:F67,'3. Alimentacion y Nutrición'!D3:D67="NO CUMPLE CONDICIÓN","")</f>
        <v/>
      </c>
      <c r="D16" s="294"/>
      <c r="E16" s="298"/>
      <c r="F16" s="299"/>
      <c r="G16" s="299"/>
      <c r="H16" s="294" t="str">
        <f t="shared" si="0"/>
        <v xml:space="preserve">No </v>
      </c>
      <c r="I16" s="3" t="s">
        <v>2633</v>
      </c>
    </row>
    <row r="17" spans="2:26">
      <c r="B17" s="292" t="s">
        <v>1888</v>
      </c>
      <c r="C17" s="293"/>
      <c r="D17" s="294"/>
      <c r="E17" s="298"/>
      <c r="F17" s="299"/>
      <c r="G17" s="299"/>
      <c r="H17" s="294" t="str">
        <f t="shared" si="0"/>
        <v xml:space="preserve">No </v>
      </c>
      <c r="I17" s="3" t="s">
        <v>2633</v>
      </c>
    </row>
    <row r="18" spans="2:26">
      <c r="B18" s="292" t="s">
        <v>1903</v>
      </c>
      <c r="C18" s="293"/>
      <c r="D18" s="294"/>
      <c r="E18" s="298"/>
      <c r="F18" s="299"/>
      <c r="G18" s="299"/>
      <c r="H18" s="294" t="str">
        <f t="shared" si="0"/>
        <v xml:space="preserve">No </v>
      </c>
      <c r="I18" s="3" t="s">
        <v>2633</v>
      </c>
    </row>
    <row r="19" spans="2:26">
      <c r="B19" s="292" t="s">
        <v>1915</v>
      </c>
      <c r="C19" s="293"/>
      <c r="D19" s="294"/>
      <c r="E19" s="298"/>
      <c r="F19" s="299"/>
      <c r="G19" s="299"/>
      <c r="H19" s="294" t="str">
        <f t="shared" si="0"/>
        <v xml:space="preserve">No </v>
      </c>
      <c r="I19" s="3" t="s">
        <v>2633</v>
      </c>
    </row>
    <row r="20" spans="2:26">
      <c r="B20" s="292" t="s">
        <v>1930</v>
      </c>
      <c r="D20" s="294"/>
      <c r="F20" s="296"/>
      <c r="G20" s="297"/>
      <c r="H20" s="294" t="str">
        <f t="shared" si="0"/>
        <v xml:space="preserve">No </v>
      </c>
      <c r="I20" s="3" t="s">
        <v>2633</v>
      </c>
    </row>
    <row r="21" spans="2:26">
      <c r="B21" s="292" t="s">
        <v>1940</v>
      </c>
      <c r="D21" s="294"/>
      <c r="F21" s="296"/>
      <c r="G21" s="297"/>
      <c r="H21" s="294" t="str">
        <f t="shared" si="0"/>
        <v xml:space="preserve">No </v>
      </c>
      <c r="I21" s="3" t="s">
        <v>2633</v>
      </c>
    </row>
    <row r="22" spans="2:26">
      <c r="B22" s="292" t="s">
        <v>1946</v>
      </c>
      <c r="D22" s="294"/>
      <c r="F22" s="296"/>
      <c r="G22" s="297"/>
      <c r="H22" s="294" t="str">
        <f t="shared" si="0"/>
        <v xml:space="preserve">No </v>
      </c>
      <c r="I22" s="3" t="s">
        <v>2633</v>
      </c>
    </row>
    <row r="23" spans="2:26">
      <c r="B23" s="292" t="s">
        <v>1960</v>
      </c>
      <c r="D23" s="294"/>
      <c r="F23" s="296"/>
      <c r="G23" s="297"/>
      <c r="H23" s="294" t="str">
        <f t="shared" si="0"/>
        <v xml:space="preserve">No </v>
      </c>
      <c r="I23" s="3" t="s">
        <v>2633</v>
      </c>
    </row>
    <row r="24" spans="2:26">
      <c r="B24" s="292" t="s">
        <v>1985</v>
      </c>
      <c r="D24" s="294"/>
      <c r="F24" s="296"/>
      <c r="G24" s="297"/>
      <c r="H24" s="294" t="str">
        <f t="shared" si="0"/>
        <v xml:space="preserve">No </v>
      </c>
      <c r="I24" s="3" t="s">
        <v>2633</v>
      </c>
    </row>
    <row r="25" spans="2:26">
      <c r="B25" s="292" t="s">
        <v>2005</v>
      </c>
      <c r="D25" s="294"/>
      <c r="F25" s="296"/>
      <c r="G25" s="297"/>
      <c r="H25" s="294" t="str">
        <f t="shared" si="0"/>
        <v xml:space="preserve">No </v>
      </c>
      <c r="I25" s="3" t="s">
        <v>2633</v>
      </c>
    </row>
    <row r="26" spans="2:26">
      <c r="B26" s="292" t="s">
        <v>2013</v>
      </c>
      <c r="D26" s="294"/>
      <c r="F26" s="296"/>
      <c r="G26" s="297"/>
      <c r="H26" s="294" t="str">
        <f t="shared" si="0"/>
        <v xml:space="preserve">No </v>
      </c>
      <c r="I26" s="3" t="s">
        <v>2633</v>
      </c>
    </row>
    <row r="27" spans="2:26">
      <c r="B27" s="292" t="s">
        <v>2019</v>
      </c>
      <c r="D27" s="294"/>
      <c r="F27" s="296"/>
      <c r="G27" s="297"/>
      <c r="H27" s="294" t="str">
        <f t="shared" si="0"/>
        <v xml:space="preserve">No </v>
      </c>
      <c r="I27" s="3" t="s">
        <v>2633</v>
      </c>
    </row>
    <row r="28" spans="2:26">
      <c r="B28" s="292" t="s">
        <v>2634</v>
      </c>
      <c r="C28" s="293" t="str" cm="1">
        <f t="array" ref="C28">_xlfn._xlws.FILTER('4. Mod. Atención Ce RAJ'!B3:F9,'4. Mod. Atención Ce RAJ'!D3:D9="NO CUMPLE CONDICIÓN","")</f>
        <v/>
      </c>
      <c r="D28" s="294"/>
      <c r="E28" s="298"/>
      <c r="F28" s="299"/>
      <c r="G28" s="297"/>
      <c r="H28" s="294" t="str">
        <f t="shared" si="0"/>
        <v xml:space="preserve">No </v>
      </c>
      <c r="I28" s="3" t="s">
        <v>2635</v>
      </c>
    </row>
    <row r="29" spans="2:26">
      <c r="B29" s="292" t="s">
        <v>2060</v>
      </c>
      <c r="C29" s="293" t="str" cm="1">
        <f t="array" ref="C29">_xlfn._xlws.FILTER('5. Situaciones especiales'!B3:F123,'5. Situaciones especiales'!D3:D123="NO CUMPLE CONDICIÓN","")</f>
        <v/>
      </c>
      <c r="D29" s="294"/>
      <c r="E29" s="298"/>
      <c r="F29" s="299"/>
      <c r="G29" s="299"/>
      <c r="H29" s="294" t="str">
        <f t="shared" si="0"/>
        <v xml:space="preserve">No </v>
      </c>
      <c r="I29" s="292" t="s">
        <v>2636</v>
      </c>
      <c r="J29" s="300"/>
      <c r="K29" s="300"/>
      <c r="L29" s="300"/>
      <c r="M29" s="300"/>
      <c r="N29" s="300"/>
      <c r="O29" s="300"/>
      <c r="P29" s="300"/>
      <c r="Q29" s="300"/>
      <c r="R29" s="300"/>
      <c r="S29" s="300"/>
      <c r="T29" s="300"/>
      <c r="U29" s="300"/>
      <c r="V29" s="300"/>
      <c r="W29" s="300"/>
      <c r="X29" s="300"/>
      <c r="Y29" s="300"/>
      <c r="Z29" s="300"/>
    </row>
    <row r="30" spans="2:26">
      <c r="B30" s="292" t="s">
        <v>2071</v>
      </c>
      <c r="C30" s="298"/>
      <c r="D30" s="294"/>
      <c r="E30" s="298"/>
      <c r="F30" s="299"/>
      <c r="G30" s="299"/>
      <c r="H30" s="294" t="str">
        <f t="shared" si="0"/>
        <v xml:space="preserve">No </v>
      </c>
      <c r="I30" s="292" t="s">
        <v>2636</v>
      </c>
      <c r="J30" s="300"/>
      <c r="K30" s="300"/>
      <c r="L30" s="300"/>
      <c r="M30" s="300"/>
      <c r="N30" s="300"/>
      <c r="O30" s="300"/>
      <c r="P30" s="300"/>
      <c r="Q30" s="300"/>
      <c r="R30" s="300"/>
      <c r="S30" s="300"/>
      <c r="T30" s="300"/>
      <c r="U30" s="300"/>
      <c r="V30" s="300"/>
      <c r="W30" s="300"/>
      <c r="X30" s="300"/>
      <c r="Y30" s="300"/>
      <c r="Z30" s="300"/>
    </row>
    <row r="31" spans="2:26">
      <c r="B31" s="292" t="s">
        <v>2091</v>
      </c>
      <c r="C31" s="298"/>
      <c r="D31" s="294"/>
      <c r="E31" s="298"/>
      <c r="F31" s="299"/>
      <c r="G31" s="299"/>
      <c r="H31" s="294" t="str">
        <f t="shared" si="0"/>
        <v xml:space="preserve">No </v>
      </c>
      <c r="I31" s="292" t="s">
        <v>2636</v>
      </c>
      <c r="J31" s="300"/>
      <c r="K31" s="300"/>
      <c r="L31" s="300"/>
      <c r="M31" s="300"/>
      <c r="N31" s="300"/>
      <c r="O31" s="300"/>
      <c r="P31" s="300"/>
      <c r="Q31" s="300"/>
      <c r="R31" s="300"/>
      <c r="S31" s="300"/>
      <c r="T31" s="300"/>
      <c r="U31" s="300"/>
      <c r="V31" s="300"/>
      <c r="W31" s="300"/>
      <c r="X31" s="300"/>
      <c r="Y31" s="300"/>
      <c r="Z31" s="300"/>
    </row>
    <row r="32" spans="2:26">
      <c r="B32" s="292" t="s">
        <v>2106</v>
      </c>
      <c r="C32" s="298"/>
      <c r="D32" s="294"/>
      <c r="E32" s="298"/>
      <c r="F32" s="299"/>
      <c r="G32" s="299"/>
      <c r="H32" s="294" t="str">
        <f t="shared" si="0"/>
        <v xml:space="preserve">No </v>
      </c>
      <c r="I32" s="292" t="s">
        <v>2636</v>
      </c>
      <c r="J32" s="300"/>
      <c r="K32" s="300"/>
      <c r="L32" s="300"/>
      <c r="M32" s="300"/>
      <c r="N32" s="300"/>
      <c r="O32" s="300"/>
      <c r="P32" s="300"/>
      <c r="Q32" s="300"/>
      <c r="R32" s="300"/>
      <c r="S32" s="300"/>
      <c r="T32" s="300"/>
      <c r="U32" s="300"/>
      <c r="V32" s="300"/>
      <c r="W32" s="300"/>
      <c r="X32" s="300"/>
      <c r="Y32" s="300"/>
      <c r="Z32" s="300"/>
    </row>
    <row r="33" spans="2:26">
      <c r="B33" s="292" t="s">
        <v>2117</v>
      </c>
      <c r="C33" s="298"/>
      <c r="D33" s="294"/>
      <c r="E33" s="298"/>
      <c r="F33" s="299"/>
      <c r="G33" s="299"/>
      <c r="H33" s="294" t="str">
        <f t="shared" si="0"/>
        <v xml:space="preserve">No </v>
      </c>
      <c r="I33" s="292" t="s">
        <v>2636</v>
      </c>
      <c r="J33" s="300"/>
      <c r="K33" s="300"/>
      <c r="L33" s="300"/>
      <c r="M33" s="300"/>
      <c r="N33" s="300"/>
      <c r="O33" s="300"/>
      <c r="P33" s="300"/>
      <c r="Q33" s="300"/>
      <c r="R33" s="300"/>
      <c r="S33" s="300"/>
      <c r="T33" s="300"/>
      <c r="U33" s="300"/>
      <c r="V33" s="300"/>
      <c r="W33" s="300"/>
      <c r="X33" s="300"/>
      <c r="Y33" s="300"/>
      <c r="Z33" s="300"/>
    </row>
    <row r="34" spans="2:26">
      <c r="B34" s="292" t="s">
        <v>2128</v>
      </c>
      <c r="C34" s="298"/>
      <c r="D34" s="294"/>
      <c r="E34" s="298"/>
      <c r="F34" s="299"/>
      <c r="G34" s="299"/>
      <c r="H34" s="294" t="str">
        <f t="shared" si="0"/>
        <v xml:space="preserve">No </v>
      </c>
      <c r="I34" s="292" t="s">
        <v>2636</v>
      </c>
      <c r="J34" s="300"/>
      <c r="K34" s="300"/>
      <c r="L34" s="300"/>
      <c r="M34" s="300"/>
      <c r="N34" s="300"/>
      <c r="O34" s="300"/>
      <c r="P34" s="300"/>
      <c r="Q34" s="300"/>
      <c r="R34" s="300"/>
      <c r="S34" s="300"/>
      <c r="T34" s="300"/>
      <c r="U34" s="300"/>
      <c r="V34" s="300"/>
      <c r="W34" s="300"/>
      <c r="X34" s="300"/>
      <c r="Y34" s="300"/>
      <c r="Z34" s="300"/>
    </row>
    <row r="35" spans="2:26">
      <c r="B35" s="292" t="s">
        <v>2158</v>
      </c>
      <c r="C35" s="298"/>
      <c r="D35" s="294"/>
      <c r="E35" s="298"/>
      <c r="F35" s="299"/>
      <c r="G35" s="299"/>
      <c r="H35" s="294" t="str">
        <f t="shared" si="0"/>
        <v xml:space="preserve">No </v>
      </c>
      <c r="I35" s="292" t="s">
        <v>2636</v>
      </c>
      <c r="J35" s="300"/>
      <c r="K35" s="300"/>
      <c r="L35" s="300"/>
      <c r="M35" s="300"/>
      <c r="N35" s="300"/>
      <c r="O35" s="300"/>
      <c r="P35" s="300"/>
      <c r="Q35" s="300"/>
      <c r="R35" s="300"/>
      <c r="S35" s="300"/>
      <c r="T35" s="300"/>
      <c r="U35" s="300"/>
      <c r="V35" s="300"/>
      <c r="W35" s="300"/>
      <c r="X35" s="300"/>
      <c r="Y35" s="300"/>
      <c r="Z35" s="300"/>
    </row>
    <row r="36" spans="2:26">
      <c r="B36" s="292" t="s">
        <v>2190</v>
      </c>
      <c r="C36" s="298"/>
      <c r="D36" s="294"/>
      <c r="E36" s="298"/>
      <c r="F36" s="299"/>
      <c r="G36" s="299"/>
      <c r="H36" s="294" t="str">
        <f t="shared" si="0"/>
        <v xml:space="preserve">No </v>
      </c>
      <c r="I36" s="292" t="s">
        <v>2636</v>
      </c>
      <c r="J36" s="300"/>
      <c r="K36" s="300"/>
      <c r="L36" s="300"/>
      <c r="M36" s="300"/>
      <c r="N36" s="300"/>
      <c r="O36" s="300"/>
      <c r="P36" s="300"/>
      <c r="Q36" s="300"/>
      <c r="R36" s="300"/>
      <c r="S36" s="300"/>
      <c r="T36" s="300"/>
      <c r="U36" s="300"/>
      <c r="V36" s="300"/>
      <c r="W36" s="300"/>
      <c r="X36" s="300"/>
      <c r="Y36" s="300"/>
      <c r="Z36" s="300"/>
    </row>
    <row r="37" spans="2:26">
      <c r="B37" s="292" t="s">
        <v>2190</v>
      </c>
      <c r="C37" s="298"/>
      <c r="D37" s="294"/>
      <c r="E37" s="298"/>
      <c r="F37" s="299"/>
      <c r="G37" s="299"/>
      <c r="H37" s="294" t="str">
        <f t="shared" si="0"/>
        <v xml:space="preserve">No </v>
      </c>
      <c r="I37" s="292" t="s">
        <v>2636</v>
      </c>
      <c r="J37" s="300"/>
      <c r="K37" s="300"/>
      <c r="L37" s="300"/>
      <c r="M37" s="300"/>
      <c r="N37" s="300"/>
      <c r="O37" s="300"/>
      <c r="P37" s="300"/>
      <c r="Q37" s="300"/>
      <c r="R37" s="300"/>
      <c r="S37" s="300"/>
      <c r="T37" s="300"/>
      <c r="U37" s="300"/>
      <c r="V37" s="300"/>
      <c r="W37" s="300"/>
      <c r="X37" s="300"/>
      <c r="Y37" s="300"/>
      <c r="Z37" s="300"/>
    </row>
    <row r="38" spans="2:26">
      <c r="B38" s="292" t="s">
        <v>2246</v>
      </c>
      <c r="C38" s="298"/>
      <c r="D38" s="294"/>
      <c r="E38" s="298"/>
      <c r="F38" s="299"/>
      <c r="G38" s="299"/>
      <c r="H38" s="294" t="str">
        <f t="shared" si="0"/>
        <v xml:space="preserve">No </v>
      </c>
      <c r="I38" s="292" t="s">
        <v>2636</v>
      </c>
      <c r="J38" s="300"/>
      <c r="K38" s="300"/>
      <c r="L38" s="300"/>
      <c r="M38" s="300"/>
      <c r="N38" s="300"/>
      <c r="O38" s="300"/>
      <c r="P38" s="300"/>
      <c r="Q38" s="300"/>
      <c r="R38" s="300"/>
      <c r="S38" s="300"/>
      <c r="T38" s="300"/>
      <c r="U38" s="300"/>
      <c r="V38" s="300"/>
      <c r="W38" s="300"/>
      <c r="X38" s="300"/>
      <c r="Y38" s="300"/>
      <c r="Z38" s="300"/>
    </row>
    <row r="39" spans="2:26">
      <c r="B39" s="292" t="s">
        <v>2246</v>
      </c>
      <c r="C39" s="298"/>
      <c r="D39" s="294"/>
      <c r="E39" s="298"/>
      <c r="F39" s="299"/>
      <c r="G39" s="299"/>
      <c r="H39" s="294" t="str">
        <f t="shared" si="0"/>
        <v xml:space="preserve">No </v>
      </c>
      <c r="I39" s="292" t="s">
        <v>2636</v>
      </c>
      <c r="J39" s="300"/>
      <c r="K39" s="300"/>
      <c r="L39" s="300"/>
      <c r="M39" s="300"/>
      <c r="N39" s="300"/>
      <c r="O39" s="300"/>
      <c r="P39" s="300"/>
      <c r="Q39" s="300"/>
      <c r="R39" s="300"/>
      <c r="S39" s="300"/>
      <c r="T39" s="300"/>
      <c r="U39" s="300"/>
      <c r="V39" s="300"/>
      <c r="W39" s="300"/>
      <c r="X39" s="300"/>
      <c r="Y39" s="300"/>
      <c r="Z39" s="300"/>
    </row>
    <row r="40" spans="2:26">
      <c r="B40" s="292" t="s">
        <v>2291</v>
      </c>
      <c r="C40" s="298"/>
      <c r="D40" s="294"/>
      <c r="E40" s="298"/>
      <c r="F40" s="299"/>
      <c r="G40" s="299"/>
      <c r="H40" s="294" t="str">
        <f t="shared" si="0"/>
        <v xml:space="preserve">No </v>
      </c>
      <c r="I40" s="292" t="s">
        <v>2636</v>
      </c>
      <c r="J40" s="300"/>
      <c r="K40" s="300"/>
      <c r="L40" s="300"/>
      <c r="M40" s="300"/>
      <c r="N40" s="300"/>
      <c r="O40" s="300"/>
      <c r="P40" s="300"/>
      <c r="Q40" s="300"/>
      <c r="R40" s="300"/>
      <c r="S40" s="300"/>
      <c r="T40" s="300"/>
      <c r="U40" s="300"/>
      <c r="V40" s="300"/>
      <c r="W40" s="300"/>
      <c r="X40" s="300"/>
      <c r="Y40" s="300"/>
      <c r="Z40" s="300"/>
    </row>
    <row r="41" spans="2:26">
      <c r="B41" s="292" t="s">
        <v>2291</v>
      </c>
      <c r="C41" s="298"/>
      <c r="D41" s="294"/>
      <c r="E41" s="298"/>
      <c r="F41" s="299"/>
      <c r="G41" s="299"/>
      <c r="H41" s="294" t="str">
        <f t="shared" si="0"/>
        <v xml:space="preserve">No </v>
      </c>
      <c r="I41" s="292" t="s">
        <v>2636</v>
      </c>
      <c r="J41" s="300"/>
      <c r="K41" s="300"/>
      <c r="L41" s="300"/>
      <c r="M41" s="300"/>
      <c r="N41" s="300"/>
      <c r="O41" s="300"/>
      <c r="P41" s="300"/>
      <c r="Q41" s="300"/>
      <c r="R41" s="300"/>
      <c r="S41" s="300"/>
      <c r="T41" s="300"/>
      <c r="U41" s="300"/>
      <c r="V41" s="300"/>
      <c r="W41" s="300"/>
      <c r="X41" s="300"/>
      <c r="Y41" s="300"/>
      <c r="Z41" s="300"/>
    </row>
    <row r="42" spans="2:26">
      <c r="B42" s="292" t="s">
        <v>2347</v>
      </c>
      <c r="C42" s="298"/>
      <c r="D42" s="294"/>
      <c r="E42" s="298"/>
      <c r="F42" s="299"/>
      <c r="G42" s="299"/>
      <c r="H42" s="294" t="str">
        <f t="shared" si="0"/>
        <v xml:space="preserve">No </v>
      </c>
      <c r="I42" s="292" t="s">
        <v>2636</v>
      </c>
      <c r="J42" s="300"/>
      <c r="K42" s="300"/>
      <c r="L42" s="300"/>
      <c r="M42" s="300"/>
      <c r="N42" s="300"/>
      <c r="O42" s="300"/>
      <c r="P42" s="300"/>
      <c r="Q42" s="300"/>
      <c r="R42" s="300"/>
      <c r="S42" s="300"/>
      <c r="T42" s="300"/>
      <c r="U42" s="300"/>
      <c r="V42" s="300"/>
      <c r="W42" s="300"/>
      <c r="X42" s="300"/>
      <c r="Y42" s="300"/>
      <c r="Z42" s="300"/>
    </row>
    <row r="43" spans="2:26">
      <c r="B43" s="292" t="s">
        <v>2362</v>
      </c>
      <c r="C43" s="293" t="str" cm="1">
        <f t="array" ref="C43">_xlfn._xlws.FILTER('6. Código Ético'!B3:F31,'6. Código Ético'!D3:D31="NO CUMPLE CONDICIÓN","")</f>
        <v/>
      </c>
      <c r="D43" s="294"/>
      <c r="E43" s="298"/>
      <c r="F43" s="299"/>
      <c r="G43" s="299"/>
      <c r="H43" s="294" t="str">
        <f t="shared" si="0"/>
        <v xml:space="preserve">No </v>
      </c>
      <c r="I43" s="292" t="s">
        <v>1594</v>
      </c>
      <c r="J43" s="300"/>
      <c r="K43" s="300"/>
      <c r="L43" s="300"/>
      <c r="M43" s="300"/>
      <c r="N43" s="300"/>
      <c r="O43" s="300"/>
      <c r="P43" s="300"/>
      <c r="Q43" s="300"/>
      <c r="R43" s="300"/>
      <c r="S43" s="300"/>
      <c r="T43" s="300"/>
      <c r="U43" s="300"/>
      <c r="V43" s="300"/>
      <c r="W43" s="300"/>
      <c r="X43" s="300"/>
      <c r="Y43" s="300"/>
      <c r="Z43" s="300"/>
    </row>
    <row r="44" spans="2:26">
      <c r="B44" s="292" t="s">
        <v>2362</v>
      </c>
      <c r="C44" s="298"/>
      <c r="D44" s="294"/>
      <c r="E44" s="298"/>
      <c r="F44" s="299"/>
      <c r="G44" s="299"/>
      <c r="H44" s="294" t="str">
        <f t="shared" si="0"/>
        <v xml:space="preserve">No </v>
      </c>
      <c r="I44" s="292" t="s">
        <v>1594</v>
      </c>
      <c r="J44" s="300"/>
      <c r="K44" s="300"/>
      <c r="L44" s="300"/>
      <c r="M44" s="300"/>
      <c r="N44" s="300"/>
      <c r="O44" s="300"/>
      <c r="P44" s="300"/>
      <c r="Q44" s="300"/>
      <c r="R44" s="300"/>
      <c r="S44" s="300"/>
      <c r="T44" s="300"/>
      <c r="U44" s="300"/>
      <c r="V44" s="300"/>
      <c r="W44" s="300"/>
      <c r="X44" s="300"/>
      <c r="Y44" s="300"/>
      <c r="Z44" s="300"/>
    </row>
    <row r="45" spans="2:26">
      <c r="B45" s="292" t="s">
        <v>2362</v>
      </c>
      <c r="C45" s="298"/>
      <c r="D45" s="294"/>
      <c r="E45" s="298"/>
      <c r="F45" s="299"/>
      <c r="G45" s="299"/>
      <c r="H45" s="294" t="str">
        <f t="shared" si="0"/>
        <v xml:space="preserve">No </v>
      </c>
      <c r="I45" s="292" t="s">
        <v>1594</v>
      </c>
      <c r="J45" s="300"/>
      <c r="K45" s="300"/>
      <c r="L45" s="300"/>
      <c r="M45" s="300"/>
      <c r="N45" s="300"/>
      <c r="O45" s="300"/>
      <c r="P45" s="300"/>
      <c r="Q45" s="300"/>
      <c r="R45" s="300"/>
      <c r="S45" s="300"/>
      <c r="T45" s="300"/>
      <c r="U45" s="300"/>
      <c r="V45" s="300"/>
      <c r="W45" s="300"/>
      <c r="X45" s="300"/>
      <c r="Y45" s="300"/>
      <c r="Z45" s="300"/>
    </row>
    <row r="46" spans="2:26">
      <c r="B46" s="292" t="s">
        <v>2637</v>
      </c>
      <c r="C46" s="293" t="str" cm="1">
        <f t="array" ref="C46">_xlfn._xlws.FILTER('7. Talento Humano'!B3:F20,'7. Talento Humano'!D3:D20="NO CUMPLE CONDICIÓN","")</f>
        <v/>
      </c>
      <c r="D46" s="294"/>
      <c r="E46" s="298"/>
      <c r="F46" s="299"/>
      <c r="G46" s="299"/>
      <c r="H46" s="294" t="str">
        <f t="shared" si="0"/>
        <v xml:space="preserve">No </v>
      </c>
      <c r="I46" s="292" t="s">
        <v>2638</v>
      </c>
    </row>
    <row r="47" spans="2:26">
      <c r="B47" s="292" t="s">
        <v>2426</v>
      </c>
      <c r="H47" s="294" t="str">
        <f t="shared" si="0"/>
        <v xml:space="preserve">No </v>
      </c>
      <c r="I47" s="292" t="s">
        <v>2639</v>
      </c>
    </row>
    <row r="48" spans="2:26">
      <c r="B48" s="292" t="s">
        <v>2438</v>
      </c>
      <c r="H48" s="294" t="str">
        <f t="shared" si="0"/>
        <v xml:space="preserve">No </v>
      </c>
      <c r="I48" s="292" t="s">
        <v>2639</v>
      </c>
    </row>
    <row r="49" spans="2:9">
      <c r="B49" s="292" t="s">
        <v>2452</v>
      </c>
      <c r="H49" s="294" t="str">
        <f t="shared" si="0"/>
        <v xml:space="preserve">No </v>
      </c>
      <c r="I49" s="292" t="s">
        <v>2639</v>
      </c>
    </row>
    <row r="50" spans="2:9">
      <c r="B50" s="292" t="s">
        <v>2459</v>
      </c>
      <c r="H50" s="294" t="str">
        <f t="shared" si="0"/>
        <v xml:space="preserve">No </v>
      </c>
      <c r="I50" s="292" t="s">
        <v>2639</v>
      </c>
    </row>
    <row r="51" spans="2:9">
      <c r="B51" s="292" t="s">
        <v>2470</v>
      </c>
      <c r="C51" s="293" t="str" cm="1">
        <f t="array" ref="C51">_xlfn._xlws.FILTER('8. Financiero'!B3:F14,'8. Financiero'!D3:D14="NO CUMPLE CONDICIÓN","")</f>
        <v/>
      </c>
      <c r="H51" s="294" t="str">
        <f t="shared" si="0"/>
        <v xml:space="preserve">No </v>
      </c>
      <c r="I51" s="292" t="s">
        <v>2640</v>
      </c>
    </row>
    <row r="52" spans="2:9">
      <c r="B52" s="292" t="s">
        <v>2482</v>
      </c>
      <c r="H52" s="294" t="str">
        <f t="shared" si="0"/>
        <v xml:space="preserve">No </v>
      </c>
      <c r="I52" s="292" t="s">
        <v>2640</v>
      </c>
    </row>
    <row r="53" spans="2:9">
      <c r="B53" s="292" t="s">
        <v>2503</v>
      </c>
      <c r="C53" s="293" t="str" cm="1">
        <f t="array" ref="C53">_xlfn._xlws.FILTER('9. Dotación'!B3:F16,'9. Dotación'!D3:D16="NO CUMPLE CONDICIÓN","")</f>
        <v/>
      </c>
      <c r="H53" s="294" t="str">
        <f t="shared" si="0"/>
        <v xml:space="preserve">No </v>
      </c>
      <c r="I53" s="292" t="s">
        <v>1599</v>
      </c>
    </row>
    <row r="54" spans="2:9">
      <c r="B54" s="292" t="s">
        <v>2511</v>
      </c>
      <c r="H54" s="294" t="str">
        <f t="shared" si="0"/>
        <v xml:space="preserve">No </v>
      </c>
      <c r="I54" s="292" t="s">
        <v>1599</v>
      </c>
    </row>
    <row r="55" spans="2:9">
      <c r="B55" s="292" t="s">
        <v>2519</v>
      </c>
      <c r="H55" s="294" t="str">
        <f t="shared" ref="H55:H56" si="1">CONCATENATE("No ",D55)</f>
        <v xml:space="preserve">No </v>
      </c>
      <c r="I55" s="292" t="s">
        <v>1599</v>
      </c>
    </row>
    <row r="56" spans="2:9">
      <c r="B56" s="292" t="s">
        <v>2529</v>
      </c>
      <c r="H56" s="294" t="str">
        <f t="shared" si="1"/>
        <v xml:space="preserve">No </v>
      </c>
      <c r="I56" s="292" t="s">
        <v>1599</v>
      </c>
    </row>
  </sheetData>
  <sheetProtection algorithmName="SHA-512" hashValue="FrCnQRp+jqr56ThNuDukvAtXdGgaMlRWM0T8ZlqDI2ocroyn4F+E98ITGo/UNeGfHPubCoiXSUE4yx1PL95mFA==" saltValue="Ga3CeBXCjf+/e7rNXlQyFA==" spinCount="100000" sheet="1" objects="1" scenarios="1"/>
  <phoneticPr fontId="16" type="noConversion"/>
  <printOptions horizontalCentered="1"/>
  <pageMargins left="0.11811023622047245" right="0.11811023622047245" top="1.1811023622047245" bottom="0.74803149606299213" header="0.31496062992125984" footer="0.31496062992125984"/>
  <pageSetup scale="28" fitToHeight="0" orientation="landscape" r:id="rId1"/>
  <headerFooter>
    <oddHeader xml:space="preserve">&amp;C"PROCESO DE INSPECCIÓN, VIGILANCIA Y CONTROL
FORMATO INSTRUMENTO IV
EXTERNADO JORNADA COMPLETA RAJ"  
&amp;R"INXX.IVC
Versión 1
XX/07/2026
Clasificación de la Información
CLASIFICADA"
</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F0CFA-650F-4F72-9EB8-3537550B0BB9}">
  <sheetPr>
    <tabColor rgb="FFFF0000"/>
  </sheetPr>
  <dimension ref="A1:H46"/>
  <sheetViews>
    <sheetView zoomScaleNormal="100" workbookViewId="0">
      <selection activeCell="A8" sqref="A8"/>
    </sheetView>
  </sheetViews>
  <sheetFormatPr baseColWidth="10" defaultColWidth="11.42578125" defaultRowHeight="15.75"/>
  <cols>
    <col min="1" max="1" width="11.140625" style="11"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c r="A1" s="495" t="s">
        <v>2641</v>
      </c>
      <c r="B1" s="496"/>
      <c r="C1" s="496"/>
      <c r="D1" s="496"/>
      <c r="E1" s="496"/>
      <c r="F1" s="496"/>
      <c r="G1" s="497"/>
    </row>
    <row r="2" spans="1:8" ht="45.75" thickBot="1">
      <c r="A2" s="301" t="s">
        <v>2642</v>
      </c>
      <c r="B2" s="302" t="s">
        <v>1659</v>
      </c>
      <c r="C2" s="302" t="s">
        <v>1660</v>
      </c>
      <c r="D2" s="302" t="s">
        <v>1661</v>
      </c>
      <c r="E2" s="302" t="s">
        <v>1662</v>
      </c>
      <c r="F2" s="302" t="s">
        <v>2643</v>
      </c>
      <c r="G2" s="303" t="s">
        <v>2644</v>
      </c>
      <c r="H2" s="338" t="s">
        <v>1481</v>
      </c>
    </row>
    <row r="3" spans="1:8" ht="15">
      <c r="A3" s="304" t="str" cm="1">
        <f t="array" ref="A3">_xlfn._xlws.FILTER(TEMP!C3:I56,TEMP!E3:E56="NO CUMPLE CONDICIÓN","")</f>
        <v/>
      </c>
      <c r="B3" s="305"/>
      <c r="C3" s="306"/>
      <c r="D3" s="305"/>
      <c r="E3" s="305"/>
      <c r="F3" s="307"/>
      <c r="G3" s="308"/>
    </row>
    <row r="4" spans="1:8" ht="15">
      <c r="A4" s="309"/>
      <c r="B4" s="310"/>
      <c r="C4" s="159"/>
      <c r="D4" s="310"/>
      <c r="E4" s="310"/>
      <c r="F4" s="311"/>
      <c r="G4" s="312"/>
    </row>
    <row r="5" spans="1:8" ht="44.1" customHeight="1">
      <c r="A5" s="309"/>
      <c r="B5" s="310"/>
      <c r="C5" s="159"/>
      <c r="D5" s="310"/>
      <c r="E5" s="310"/>
      <c r="F5" s="311"/>
      <c r="G5" s="312"/>
    </row>
    <row r="6" spans="1:8" ht="50.1" customHeight="1">
      <c r="A6" s="309"/>
      <c r="B6" s="310"/>
      <c r="C6" s="159"/>
      <c r="D6" s="310"/>
      <c r="E6" s="310"/>
      <c r="F6" s="311"/>
      <c r="G6" s="312"/>
    </row>
    <row r="7" spans="1:8" ht="50.1" customHeight="1">
      <c r="A7" s="309"/>
      <c r="B7" s="310"/>
      <c r="C7" s="159"/>
      <c r="D7" s="310"/>
      <c r="E7" s="310"/>
      <c r="F7" s="311"/>
      <c r="G7" s="312"/>
    </row>
    <row r="8" spans="1:8" ht="50.1" customHeight="1">
      <c r="A8" s="309"/>
      <c r="B8" s="310"/>
      <c r="C8" s="159"/>
      <c r="D8" s="310"/>
      <c r="E8" s="310"/>
      <c r="F8" s="311"/>
      <c r="G8" s="312"/>
    </row>
    <row r="9" spans="1:8" ht="50.1" customHeight="1">
      <c r="A9" s="309"/>
      <c r="B9" s="310"/>
      <c r="C9" s="159"/>
      <c r="D9" s="310"/>
      <c r="E9" s="310"/>
      <c r="F9" s="311"/>
      <c r="G9" s="312"/>
    </row>
    <row r="10" spans="1:8" ht="50.1" customHeight="1">
      <c r="A10" s="309"/>
      <c r="B10" s="310"/>
      <c r="C10" s="159"/>
      <c r="D10" s="310"/>
      <c r="E10" s="310"/>
      <c r="F10" s="311"/>
      <c r="G10" s="312"/>
    </row>
    <row r="11" spans="1:8" ht="50.1" customHeight="1">
      <c r="A11" s="309"/>
      <c r="B11" s="310"/>
      <c r="C11" s="159"/>
      <c r="D11" s="310"/>
      <c r="E11" s="310"/>
      <c r="F11" s="311"/>
      <c r="G11" s="312"/>
    </row>
    <row r="12" spans="1:8" ht="50.1" customHeight="1">
      <c r="A12" s="309"/>
      <c r="B12" s="310"/>
      <c r="C12" s="159"/>
      <c r="D12" s="310"/>
      <c r="E12" s="310"/>
      <c r="F12" s="311"/>
      <c r="G12" s="312"/>
    </row>
    <row r="13" spans="1:8" ht="50.1" customHeight="1">
      <c r="A13" s="309"/>
      <c r="B13" s="310"/>
      <c r="C13" s="159"/>
      <c r="D13" s="310"/>
      <c r="E13" s="310"/>
      <c r="F13" s="311"/>
      <c r="G13" s="312"/>
    </row>
    <row r="14" spans="1:8" ht="50.1" customHeight="1">
      <c r="A14" s="309"/>
      <c r="B14" s="310"/>
      <c r="C14" s="159"/>
      <c r="D14" s="310"/>
      <c r="E14" s="310"/>
      <c r="F14" s="311"/>
      <c r="G14" s="312"/>
    </row>
    <row r="15" spans="1:8" ht="50.1" customHeight="1">
      <c r="A15" s="309"/>
      <c r="B15" s="310"/>
      <c r="C15" s="159"/>
      <c r="D15" s="310"/>
      <c r="E15" s="310"/>
      <c r="F15" s="311"/>
      <c r="G15" s="312"/>
    </row>
    <row r="16" spans="1:8" ht="50.1" customHeight="1">
      <c r="A16" s="309"/>
      <c r="B16" s="310"/>
      <c r="C16" s="159"/>
      <c r="D16" s="310"/>
      <c r="E16" s="310"/>
      <c r="F16" s="311"/>
      <c r="G16" s="312"/>
    </row>
    <row r="17" spans="1:7" ht="50.1" customHeight="1">
      <c r="A17" s="309"/>
      <c r="B17" s="310"/>
      <c r="C17" s="159"/>
      <c r="D17" s="310"/>
      <c r="E17" s="310"/>
      <c r="F17" s="311"/>
      <c r="G17" s="312"/>
    </row>
    <row r="18" spans="1:7" ht="50.1" customHeight="1">
      <c r="A18" s="309"/>
      <c r="B18" s="310"/>
      <c r="C18" s="159"/>
      <c r="D18" s="310"/>
      <c r="E18" s="310"/>
      <c r="F18" s="311"/>
      <c r="G18" s="312"/>
    </row>
    <row r="19" spans="1:7" ht="50.1" customHeight="1">
      <c r="A19" s="309"/>
      <c r="B19" s="310"/>
      <c r="C19" s="159"/>
      <c r="D19" s="310"/>
      <c r="E19" s="310"/>
      <c r="F19" s="311"/>
      <c r="G19" s="312"/>
    </row>
    <row r="20" spans="1:7" ht="50.1" customHeight="1">
      <c r="A20" s="309"/>
      <c r="B20" s="310"/>
      <c r="C20" s="159"/>
      <c r="D20" s="310"/>
      <c r="E20" s="310"/>
      <c r="F20" s="311"/>
      <c r="G20" s="312"/>
    </row>
    <row r="21" spans="1:7" ht="50.1" customHeight="1">
      <c r="A21" s="309"/>
      <c r="B21" s="310"/>
      <c r="C21" s="159"/>
      <c r="D21" s="310"/>
      <c r="E21" s="310"/>
      <c r="F21" s="311"/>
      <c r="G21" s="312"/>
    </row>
    <row r="22" spans="1:7" ht="50.1" customHeight="1">
      <c r="A22" s="309"/>
      <c r="B22" s="310"/>
      <c r="C22" s="159"/>
      <c r="D22" s="310"/>
      <c r="E22" s="310"/>
      <c r="F22" s="311"/>
      <c r="G22" s="312"/>
    </row>
    <row r="23" spans="1:7" ht="50.1" customHeight="1">
      <c r="A23" s="309"/>
      <c r="B23" s="310"/>
      <c r="C23" s="159"/>
      <c r="D23" s="310"/>
      <c r="E23" s="310"/>
      <c r="F23" s="311"/>
      <c r="G23" s="312"/>
    </row>
    <row r="24" spans="1:7" ht="50.1" customHeight="1">
      <c r="A24" s="309"/>
      <c r="B24" s="310"/>
      <c r="C24" s="159"/>
      <c r="D24" s="310"/>
      <c r="E24" s="310"/>
      <c r="F24" s="311"/>
      <c r="G24" s="312"/>
    </row>
    <row r="25" spans="1:7" ht="50.1" customHeight="1">
      <c r="A25" s="309"/>
      <c r="B25" s="310"/>
      <c r="C25" s="159"/>
      <c r="D25" s="310"/>
      <c r="E25" s="310"/>
      <c r="F25" s="311"/>
      <c r="G25" s="312"/>
    </row>
    <row r="26" spans="1:7" ht="50.1" customHeight="1">
      <c r="A26" s="309"/>
      <c r="B26" s="310"/>
      <c r="C26" s="159"/>
      <c r="D26" s="310"/>
      <c r="E26" s="310"/>
      <c r="F26" s="311"/>
      <c r="G26" s="312"/>
    </row>
    <row r="27" spans="1:7" ht="50.1" customHeight="1">
      <c r="A27" s="309"/>
      <c r="B27" s="310"/>
      <c r="C27" s="159"/>
      <c r="D27" s="310"/>
      <c r="E27" s="310"/>
      <c r="F27" s="311"/>
      <c r="G27" s="312"/>
    </row>
    <row r="28" spans="1:7" ht="50.1" customHeight="1">
      <c r="A28" s="309"/>
      <c r="B28" s="310"/>
      <c r="C28" s="159"/>
      <c r="D28" s="310"/>
      <c r="E28" s="310"/>
      <c r="F28" s="311"/>
      <c r="G28" s="312"/>
    </row>
    <row r="29" spans="1:7" ht="50.1" customHeight="1">
      <c r="A29" s="309"/>
      <c r="B29" s="310"/>
      <c r="C29" s="159"/>
      <c r="D29" s="310"/>
      <c r="E29" s="310"/>
      <c r="F29" s="311"/>
      <c r="G29" s="312"/>
    </row>
    <row r="30" spans="1:7" ht="50.1" customHeight="1">
      <c r="A30" s="309"/>
      <c r="B30" s="310"/>
      <c r="C30" s="159"/>
      <c r="D30" s="310"/>
      <c r="E30" s="310"/>
      <c r="F30" s="311"/>
      <c r="G30" s="312"/>
    </row>
    <row r="31" spans="1:7" ht="50.1" customHeight="1">
      <c r="A31" s="309"/>
      <c r="B31" s="310"/>
      <c r="C31" s="159"/>
      <c r="D31" s="310"/>
      <c r="E31" s="310"/>
      <c r="F31" s="311"/>
      <c r="G31" s="312"/>
    </row>
    <row r="32" spans="1:7" ht="50.1" customHeight="1">
      <c r="A32" s="309"/>
      <c r="B32" s="310"/>
      <c r="C32" s="159"/>
      <c r="D32" s="310"/>
      <c r="E32" s="310"/>
      <c r="F32" s="311"/>
      <c r="G32" s="312"/>
    </row>
    <row r="33" spans="1:7" ht="50.1" customHeight="1">
      <c r="A33" s="309"/>
      <c r="B33" s="310"/>
      <c r="C33" s="159"/>
      <c r="D33" s="310"/>
      <c r="E33" s="310"/>
      <c r="F33" s="311"/>
      <c r="G33" s="312"/>
    </row>
    <row r="34" spans="1:7" ht="50.1" customHeight="1">
      <c r="A34" s="309"/>
      <c r="B34" s="310"/>
      <c r="C34" s="159"/>
      <c r="D34" s="310"/>
      <c r="E34" s="310"/>
      <c r="F34" s="311"/>
      <c r="G34" s="312"/>
    </row>
    <row r="35" spans="1:7" ht="50.1" customHeight="1">
      <c r="A35" s="309"/>
      <c r="B35" s="310"/>
      <c r="C35" s="159"/>
      <c r="D35" s="310"/>
      <c r="E35" s="310"/>
      <c r="F35" s="311"/>
      <c r="G35" s="312"/>
    </row>
    <row r="36" spans="1:7" ht="50.1" customHeight="1">
      <c r="A36" s="309"/>
      <c r="B36" s="310"/>
      <c r="C36" s="159"/>
      <c r="D36" s="310"/>
      <c r="E36" s="310"/>
      <c r="F36" s="311"/>
      <c r="G36" s="312"/>
    </row>
    <row r="37" spans="1:7" ht="50.1" customHeight="1">
      <c r="A37" s="309"/>
      <c r="B37" s="310"/>
      <c r="C37" s="159"/>
      <c r="D37" s="310"/>
      <c r="E37" s="310"/>
      <c r="F37" s="311"/>
      <c r="G37" s="312"/>
    </row>
    <row r="38" spans="1:7" ht="50.1" customHeight="1">
      <c r="A38" s="309"/>
      <c r="B38" s="310"/>
      <c r="C38" s="159"/>
      <c r="D38" s="310"/>
      <c r="E38" s="310"/>
      <c r="F38" s="311"/>
      <c r="G38" s="312"/>
    </row>
    <row r="39" spans="1:7" ht="50.1" customHeight="1">
      <c r="A39" s="309"/>
      <c r="B39" s="310"/>
      <c r="C39" s="159"/>
      <c r="D39" s="310"/>
      <c r="E39" s="310"/>
      <c r="F39" s="311"/>
      <c r="G39" s="312"/>
    </row>
    <row r="40" spans="1:7" ht="50.1" customHeight="1">
      <c r="A40" s="309"/>
      <c r="B40" s="310"/>
      <c r="C40" s="159"/>
      <c r="D40" s="310"/>
      <c r="E40" s="310"/>
      <c r="F40" s="311"/>
      <c r="G40" s="312"/>
    </row>
    <row r="41" spans="1:7" ht="50.1" customHeight="1">
      <c r="A41" s="309"/>
      <c r="B41" s="310"/>
      <c r="C41" s="159"/>
      <c r="D41" s="310"/>
      <c r="E41" s="310"/>
      <c r="F41" s="311"/>
      <c r="G41" s="312"/>
    </row>
    <row r="42" spans="1:7" ht="50.1" customHeight="1">
      <c r="A42" s="309"/>
      <c r="B42" s="310"/>
      <c r="C42" s="159"/>
      <c r="D42" s="310"/>
      <c r="E42" s="310"/>
      <c r="F42" s="311"/>
      <c r="G42" s="312"/>
    </row>
    <row r="43" spans="1:7" ht="50.1" customHeight="1">
      <c r="A43" s="309"/>
      <c r="B43" s="310"/>
      <c r="C43" s="159"/>
      <c r="D43" s="310"/>
      <c r="E43" s="310"/>
      <c r="F43" s="311"/>
      <c r="G43" s="312"/>
    </row>
    <row r="44" spans="1:7" ht="50.1" customHeight="1">
      <c r="A44" s="309"/>
      <c r="B44" s="310"/>
      <c r="C44" s="159"/>
      <c r="D44" s="310"/>
      <c r="E44" s="310"/>
      <c r="F44" s="311"/>
      <c r="G44" s="312"/>
    </row>
    <row r="45" spans="1:7" ht="50.1" customHeight="1">
      <c r="A45" s="309"/>
      <c r="B45" s="310"/>
      <c r="C45" s="159"/>
      <c r="D45" s="310"/>
      <c r="E45" s="310"/>
      <c r="F45" s="311"/>
      <c r="G45" s="312"/>
    </row>
    <row r="46" spans="1:7" ht="50.1" customHeight="1">
      <c r="A46" s="309"/>
      <c r="B46" s="310"/>
      <c r="C46" s="159"/>
      <c r="D46" s="310"/>
      <c r="E46" s="310"/>
      <c r="F46" s="311"/>
      <c r="G46" s="312"/>
    </row>
  </sheetData>
  <sheetProtection algorithmName="SHA-512" hashValue="MnsACqo7B6aF6EC3IxTuzvDzHLE4GzL1pf5A3ibNdwSFAzY8xn8LUvUzwLT0NkOGsXjJEtUZTMhsv7xVMbIhRA==" saltValue="7UJQplh3a7TlRD9r24+gKw==" spinCount="100000" sheet="1" formatColumns="0" formatRows="0"/>
  <mergeCells count="1">
    <mergeCell ref="A1:G1"/>
  </mergeCells>
  <hyperlinks>
    <hyperlink ref="H2" location="PORTADA!A1" display="Portada" xr:uid="{CC0FB738-0758-4BA8-B8A7-D8D79990CC11}"/>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F2EE-B2E9-4646-A037-9908E0AF4585}">
  <sheetPr>
    <tabColor rgb="FF00B0F0"/>
  </sheetPr>
  <dimension ref="A1:J48"/>
  <sheetViews>
    <sheetView zoomScale="90" zoomScaleNormal="90" workbookViewId="0">
      <selection activeCell="A8" sqref="A8"/>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c r="A1" s="528" t="s">
        <v>1607</v>
      </c>
      <c r="B1" s="529"/>
      <c r="C1" s="529"/>
      <c r="D1" s="529"/>
      <c r="E1" s="529"/>
      <c r="F1" s="530"/>
      <c r="G1" s="338" t="s">
        <v>1481</v>
      </c>
    </row>
    <row r="2" spans="1:10" ht="33" customHeight="1" thickBot="1">
      <c r="A2" s="531" t="s">
        <v>2645</v>
      </c>
      <c r="B2" s="532"/>
      <c r="C2" s="533" t="s">
        <v>2646</v>
      </c>
      <c r="D2" s="533"/>
      <c r="E2" s="533"/>
      <c r="F2" s="534"/>
    </row>
    <row r="3" spans="1:10" s="7" customFormat="1" ht="15.75" customHeight="1">
      <c r="A3" s="535" t="s">
        <v>1578</v>
      </c>
      <c r="B3" s="536"/>
      <c r="C3" s="537" t="s">
        <v>2647</v>
      </c>
      <c r="D3" s="537"/>
      <c r="E3" s="537"/>
      <c r="F3" s="538"/>
      <c r="G3" s="125"/>
      <c r="H3" s="125"/>
      <c r="I3" s="125"/>
      <c r="J3" s="125"/>
    </row>
    <row r="4" spans="1:10" ht="14.25" customHeight="1">
      <c r="A4" s="535"/>
      <c r="B4" s="536"/>
      <c r="C4" s="313" t="s">
        <v>2648</v>
      </c>
      <c r="D4" s="313" t="s">
        <v>2649</v>
      </c>
      <c r="E4" s="313" t="s">
        <v>2546</v>
      </c>
      <c r="F4" s="314" t="s">
        <v>2650</v>
      </c>
      <c r="G4" s="125"/>
      <c r="H4" s="125"/>
      <c r="I4" s="125"/>
      <c r="J4" s="125"/>
    </row>
    <row r="5" spans="1:10" s="3" customFormat="1" ht="15.75" customHeight="1">
      <c r="A5" s="526" t="s">
        <v>2651</v>
      </c>
      <c r="B5" s="527"/>
      <c r="C5" s="263">
        <f>+'2.Ambientes Adecuados y Seguros'!D95</f>
        <v>0</v>
      </c>
      <c r="D5" s="263">
        <f>+'2.Ambientes Adecuados y Seguros'!D96</f>
        <v>0</v>
      </c>
      <c r="E5" s="263">
        <f>+'2.Ambientes Adecuados y Seguros'!D97</f>
        <v>13</v>
      </c>
      <c r="F5" s="315">
        <f>SUM(C5:E5)</f>
        <v>13</v>
      </c>
      <c r="G5" s="125"/>
      <c r="H5" s="125"/>
      <c r="I5" s="125"/>
      <c r="J5" s="125"/>
    </row>
    <row r="6" spans="1:10">
      <c r="A6" s="526" t="s">
        <v>2652</v>
      </c>
      <c r="B6" s="527"/>
      <c r="C6" s="39">
        <f>'3. Alimentacion y Nutrición'!D70</f>
        <v>0</v>
      </c>
      <c r="D6" s="39">
        <f>'3. Alimentacion y Nutrición'!D71</f>
        <v>0</v>
      </c>
      <c r="E6" s="39">
        <f>'3. Alimentacion y Nutrición'!D72</f>
        <v>12</v>
      </c>
      <c r="F6" s="315">
        <f t="shared" ref="F6:F12" si="0">SUM(C6:E6)</f>
        <v>12</v>
      </c>
      <c r="G6" s="125"/>
      <c r="H6" s="125"/>
      <c r="I6" s="125"/>
      <c r="J6" s="125"/>
    </row>
    <row r="7" spans="1:10">
      <c r="A7" s="526" t="s">
        <v>2653</v>
      </c>
      <c r="B7" s="527"/>
      <c r="C7" s="39">
        <f>'4. Mod. Atención Ce RAJ'!D11</f>
        <v>0</v>
      </c>
      <c r="D7" s="39">
        <f>'4. Mod. Atención Ce RAJ'!D12</f>
        <v>0</v>
      </c>
      <c r="E7" s="39">
        <f>'4. Mod. Atención Ce RAJ'!D13</f>
        <v>1</v>
      </c>
      <c r="F7" s="315">
        <f t="shared" si="0"/>
        <v>1</v>
      </c>
      <c r="G7" s="125"/>
      <c r="H7" s="125"/>
      <c r="I7" s="125"/>
      <c r="J7" s="125"/>
    </row>
    <row r="8" spans="1:10">
      <c r="A8" s="526" t="s">
        <v>2654</v>
      </c>
      <c r="B8" s="527"/>
      <c r="C8" s="39">
        <f>'5. Situaciones especiales'!D125</f>
        <v>0</v>
      </c>
      <c r="D8" s="39">
        <f>'5. Situaciones especiales'!D126</f>
        <v>0</v>
      </c>
      <c r="E8" s="39">
        <f>'5. Situaciones especiales'!D127</f>
        <v>14</v>
      </c>
      <c r="F8" s="315">
        <f t="shared" si="0"/>
        <v>14</v>
      </c>
      <c r="G8" s="125"/>
      <c r="H8" s="125"/>
      <c r="I8" s="125"/>
      <c r="J8" s="125"/>
    </row>
    <row r="9" spans="1:10">
      <c r="A9" s="526" t="s">
        <v>2655</v>
      </c>
      <c r="B9" s="527"/>
      <c r="C9" s="39">
        <f>'6. Código Ético'!D33</f>
        <v>0</v>
      </c>
      <c r="D9" s="39">
        <f>'6. Código Ético'!D34</f>
        <v>0</v>
      </c>
      <c r="E9" s="39">
        <f>'6. Código Ético'!D35</f>
        <v>3</v>
      </c>
      <c r="F9" s="315">
        <f t="shared" si="0"/>
        <v>3</v>
      </c>
      <c r="G9" s="125"/>
      <c r="H9" s="125"/>
      <c r="I9" s="125"/>
      <c r="J9" s="125"/>
    </row>
    <row r="10" spans="1:10">
      <c r="A10" s="526" t="s">
        <v>2656</v>
      </c>
      <c r="B10" s="527"/>
      <c r="C10" s="39">
        <f>'7. Talento Humano'!D22</f>
        <v>0</v>
      </c>
      <c r="D10" s="39">
        <f>'7. Talento Humano'!D23</f>
        <v>0</v>
      </c>
      <c r="E10" s="39">
        <f>'7. Talento Humano'!D24</f>
        <v>5</v>
      </c>
      <c r="F10" s="315">
        <f t="shared" si="0"/>
        <v>5</v>
      </c>
      <c r="G10" s="125"/>
      <c r="H10" s="125"/>
      <c r="I10" s="125"/>
      <c r="J10" s="125"/>
    </row>
    <row r="11" spans="1:10">
      <c r="A11" s="526" t="s">
        <v>2657</v>
      </c>
      <c r="B11" s="527"/>
      <c r="C11" s="39">
        <f>'8. Financiero'!D17</f>
        <v>0</v>
      </c>
      <c r="D11" s="39">
        <f>'8. Financiero'!D18</f>
        <v>0</v>
      </c>
      <c r="E11" s="39">
        <f>'8. Financiero'!D19</f>
        <v>2</v>
      </c>
      <c r="F11" s="315">
        <f t="shared" si="0"/>
        <v>2</v>
      </c>
      <c r="G11" s="125"/>
      <c r="H11" s="125"/>
      <c r="I11" s="125"/>
      <c r="J11" s="125"/>
    </row>
    <row r="12" spans="1:10">
      <c r="A12" s="526" t="s">
        <v>2658</v>
      </c>
      <c r="B12" s="527"/>
      <c r="C12" s="39">
        <f>'9. Dotación'!D19</f>
        <v>0</v>
      </c>
      <c r="D12" s="39">
        <f>'9. Dotación'!D20</f>
        <v>0</v>
      </c>
      <c r="E12" s="39">
        <f>'9. Dotación'!D21</f>
        <v>4</v>
      </c>
      <c r="F12" s="315">
        <f t="shared" si="0"/>
        <v>4</v>
      </c>
      <c r="G12" s="125"/>
      <c r="H12" s="125"/>
      <c r="I12" s="125"/>
      <c r="J12" s="125"/>
    </row>
    <row r="13" spans="1:10">
      <c r="A13" s="543" t="s">
        <v>2659</v>
      </c>
      <c r="B13" s="543"/>
      <c r="C13" s="316">
        <f>SUM(C5:C12)</f>
        <v>0</v>
      </c>
      <c r="D13" s="316">
        <f>SUM(D5:D12)</f>
        <v>0</v>
      </c>
      <c r="E13" s="316">
        <f>SUM(E5:E12)</f>
        <v>54</v>
      </c>
      <c r="F13" s="317">
        <f>SUM(F5:F12)</f>
        <v>54</v>
      </c>
    </row>
    <row r="14" spans="1:10" ht="30.75" thickBot="1">
      <c r="A14" s="318"/>
      <c r="B14" s="319"/>
      <c r="C14" s="320" t="s">
        <v>2660</v>
      </c>
      <c r="D14" s="321" t="s">
        <v>2661</v>
      </c>
      <c r="E14" s="320" t="s">
        <v>2660</v>
      </c>
      <c r="F14" s="322"/>
    </row>
    <row r="15" spans="1:10" ht="36" customHeight="1">
      <c r="A15" s="544" t="s">
        <v>2662</v>
      </c>
      <c r="B15" s="545"/>
      <c r="C15" s="545"/>
      <c r="D15" s="545"/>
      <c r="E15" s="545"/>
      <c r="F15" s="546"/>
    </row>
    <row r="16" spans="1:10" ht="54.75" customHeight="1">
      <c r="A16" s="547"/>
      <c r="B16" s="548"/>
      <c r="C16" s="548"/>
      <c r="D16" s="548"/>
      <c r="E16" s="548"/>
      <c r="F16" s="549"/>
    </row>
    <row r="17" spans="1:6" ht="56.25" customHeight="1">
      <c r="A17" s="550"/>
      <c r="B17" s="551"/>
      <c r="C17" s="551"/>
      <c r="D17" s="551"/>
      <c r="E17" s="551"/>
      <c r="F17" s="552"/>
    </row>
    <row r="18" spans="1:6" ht="53.25" customHeight="1">
      <c r="A18" s="550"/>
      <c r="B18" s="551"/>
      <c r="C18" s="551"/>
      <c r="D18" s="551"/>
      <c r="E18" s="551"/>
      <c r="F18" s="552"/>
    </row>
    <row r="19" spans="1:6" ht="50.25" customHeight="1" thickBot="1">
      <c r="A19" s="553"/>
      <c r="B19" s="554"/>
      <c r="C19" s="554"/>
      <c r="D19" s="554"/>
      <c r="E19" s="554"/>
      <c r="F19" s="555"/>
    </row>
    <row r="20" spans="1:6" ht="25.5" customHeight="1">
      <c r="A20" s="544" t="s">
        <v>1612</v>
      </c>
      <c r="B20" s="545"/>
      <c r="C20" s="545"/>
      <c r="D20" s="545"/>
      <c r="E20" s="545"/>
      <c r="F20" s="546"/>
    </row>
    <row r="21" spans="1:6">
      <c r="A21" s="556"/>
      <c r="B21" s="557"/>
      <c r="C21" s="557"/>
      <c r="D21" s="557"/>
      <c r="E21" s="557"/>
      <c r="F21" s="558"/>
    </row>
    <row r="22" spans="1:6">
      <c r="A22" s="556"/>
      <c r="B22" s="557"/>
      <c r="C22" s="557"/>
      <c r="D22" s="557"/>
      <c r="E22" s="557"/>
      <c r="F22" s="558"/>
    </row>
    <row r="23" spans="1:6">
      <c r="A23" s="556"/>
      <c r="B23" s="557"/>
      <c r="C23" s="557"/>
      <c r="D23" s="557"/>
      <c r="E23" s="557"/>
      <c r="F23" s="558"/>
    </row>
    <row r="24" spans="1:6">
      <c r="A24" s="556"/>
      <c r="B24" s="557"/>
      <c r="C24" s="557"/>
      <c r="D24" s="557"/>
      <c r="E24" s="557"/>
      <c r="F24" s="558"/>
    </row>
    <row r="25" spans="1:6">
      <c r="A25" s="556"/>
      <c r="B25" s="557"/>
      <c r="C25" s="557"/>
      <c r="D25" s="557"/>
      <c r="E25" s="557"/>
      <c r="F25" s="558"/>
    </row>
    <row r="26" spans="1:6">
      <c r="A26" s="556"/>
      <c r="B26" s="557"/>
      <c r="C26" s="557"/>
      <c r="D26" s="557"/>
      <c r="E26" s="557"/>
      <c r="F26" s="558"/>
    </row>
    <row r="27" spans="1:6">
      <c r="A27" s="556"/>
      <c r="B27" s="557"/>
      <c r="C27" s="557"/>
      <c r="D27" s="557"/>
      <c r="E27" s="557"/>
      <c r="F27" s="558"/>
    </row>
    <row r="28" spans="1:6" ht="18" customHeight="1">
      <c r="A28" s="556"/>
      <c r="B28" s="557"/>
      <c r="C28" s="557"/>
      <c r="D28" s="557"/>
      <c r="E28" s="557"/>
      <c r="F28" s="558"/>
    </row>
    <row r="29" spans="1:6" ht="18" customHeight="1">
      <c r="A29" s="556"/>
      <c r="B29" s="557"/>
      <c r="C29" s="557"/>
      <c r="D29" s="557"/>
      <c r="E29" s="557"/>
      <c r="F29" s="558"/>
    </row>
    <row r="30" spans="1:6">
      <c r="A30" s="556"/>
      <c r="B30" s="557"/>
      <c r="C30" s="557"/>
      <c r="D30" s="557"/>
      <c r="E30" s="557"/>
      <c r="F30" s="558"/>
    </row>
    <row r="31" spans="1:6">
      <c r="A31" s="556"/>
      <c r="B31" s="557"/>
      <c r="C31" s="557"/>
      <c r="D31" s="557"/>
      <c r="E31" s="557"/>
      <c r="F31" s="558"/>
    </row>
    <row r="32" spans="1:6" ht="15" customHeight="1">
      <c r="A32" s="556"/>
      <c r="B32" s="557"/>
      <c r="C32" s="557"/>
      <c r="D32" s="557"/>
      <c r="E32" s="557"/>
      <c r="F32" s="558"/>
    </row>
    <row r="33" spans="1:10" ht="68.25" customHeight="1">
      <c r="A33" s="559" t="s">
        <v>2663</v>
      </c>
      <c r="B33" s="559"/>
      <c r="C33" s="560" t="s">
        <v>2664</v>
      </c>
      <c r="D33" s="560"/>
      <c r="E33" s="560"/>
      <c r="F33" s="560"/>
    </row>
    <row r="34" spans="1:10" ht="29.45" customHeight="1">
      <c r="A34" s="561" t="s">
        <v>2665</v>
      </c>
      <c r="B34" s="562"/>
      <c r="C34" s="562"/>
      <c r="D34" s="562"/>
      <c r="E34" s="562"/>
      <c r="F34" s="563"/>
      <c r="G34" s="323"/>
    </row>
    <row r="35" spans="1:10" ht="19.350000000000001" customHeight="1">
      <c r="A35" s="539" t="s">
        <v>2666</v>
      </c>
      <c r="B35" s="540"/>
      <c r="C35" s="541" t="s">
        <v>2667</v>
      </c>
      <c r="D35" s="542"/>
      <c r="E35" s="540"/>
      <c r="F35" s="324" t="s">
        <v>2668</v>
      </c>
      <c r="G35" s="323"/>
    </row>
    <row r="36" spans="1:10" ht="30" customHeight="1">
      <c r="A36" s="564"/>
      <c r="B36" s="565"/>
      <c r="C36" s="566"/>
      <c r="D36" s="567"/>
      <c r="E36" s="565"/>
      <c r="F36" s="325"/>
      <c r="G36" s="323"/>
      <c r="H36" s="326"/>
      <c r="I36" s="326"/>
      <c r="J36" s="326"/>
    </row>
    <row r="37" spans="1:10" ht="30" customHeight="1">
      <c r="A37" s="564"/>
      <c r="B37" s="565"/>
      <c r="C37" s="566"/>
      <c r="D37" s="567"/>
      <c r="E37" s="565"/>
      <c r="F37" s="325"/>
      <c r="G37" s="323"/>
    </row>
    <row r="38" spans="1:10" ht="30" customHeight="1">
      <c r="A38" s="564"/>
      <c r="B38" s="565"/>
      <c r="C38" s="566"/>
      <c r="D38" s="567"/>
      <c r="E38" s="565"/>
      <c r="F38" s="325"/>
      <c r="G38" s="323"/>
    </row>
    <row r="39" spans="1:10" ht="30" customHeight="1">
      <c r="A39" s="564"/>
      <c r="B39" s="565"/>
      <c r="C39" s="566"/>
      <c r="D39" s="567"/>
      <c r="E39" s="565"/>
      <c r="F39" s="325"/>
      <c r="G39" s="323"/>
    </row>
    <row r="40" spans="1:10" ht="30" customHeight="1" thickBot="1">
      <c r="A40" s="568"/>
      <c r="B40" s="569"/>
      <c r="C40" s="570"/>
      <c r="D40" s="571"/>
      <c r="E40" s="569"/>
      <c r="F40" s="327"/>
      <c r="G40" s="323"/>
    </row>
    <row r="41" spans="1:10" ht="15.75" thickBot="1">
      <c r="A41" s="572"/>
      <c r="B41" s="572"/>
      <c r="C41" s="572"/>
      <c r="D41" s="572"/>
      <c r="E41" s="572"/>
      <c r="F41" s="328"/>
      <c r="G41" s="323"/>
    </row>
    <row r="42" spans="1:10">
      <c r="A42" s="573" t="s">
        <v>2669</v>
      </c>
      <c r="B42" s="574"/>
      <c r="C42" s="574"/>
      <c r="D42" s="574"/>
      <c r="E42" s="574"/>
      <c r="F42" s="575"/>
      <c r="G42" s="323"/>
    </row>
    <row r="43" spans="1:10">
      <c r="A43" s="539" t="s">
        <v>2666</v>
      </c>
      <c r="B43" s="540"/>
      <c r="C43" s="541" t="s">
        <v>2670</v>
      </c>
      <c r="D43" s="542"/>
      <c r="E43" s="540"/>
      <c r="F43" s="324" t="s">
        <v>2668</v>
      </c>
      <c r="G43" s="323"/>
    </row>
    <row r="44" spans="1:10" ht="30" customHeight="1">
      <c r="A44" s="564"/>
      <c r="B44" s="565"/>
      <c r="C44" s="566"/>
      <c r="D44" s="567"/>
      <c r="E44" s="565"/>
      <c r="F44" s="325"/>
      <c r="G44" s="323"/>
    </row>
    <row r="45" spans="1:10" ht="30" customHeight="1">
      <c r="A45" s="564"/>
      <c r="B45" s="565"/>
      <c r="C45" s="566"/>
      <c r="D45" s="567"/>
      <c r="E45" s="565"/>
      <c r="F45" s="325"/>
      <c r="G45" s="323"/>
    </row>
    <row r="46" spans="1:10" ht="30" customHeight="1">
      <c r="A46" s="564"/>
      <c r="B46" s="565"/>
      <c r="C46" s="566"/>
      <c r="D46" s="567"/>
      <c r="E46" s="565"/>
      <c r="F46" s="325"/>
      <c r="G46" s="323"/>
    </row>
    <row r="47" spans="1:10" ht="30" customHeight="1">
      <c r="A47" s="564"/>
      <c r="B47" s="565"/>
      <c r="C47" s="566"/>
      <c r="D47" s="567"/>
      <c r="E47" s="565"/>
      <c r="F47" s="325"/>
      <c r="G47" s="323"/>
    </row>
    <row r="48" spans="1:10" ht="30" customHeight="1" thickBot="1">
      <c r="A48" s="568"/>
      <c r="B48" s="569"/>
      <c r="C48" s="570"/>
      <c r="D48" s="571"/>
      <c r="E48" s="569"/>
      <c r="F48" s="327"/>
      <c r="G48" s="323"/>
    </row>
  </sheetData>
  <sheetProtection algorithmName="SHA-512" hashValue="2TJZn5mtUU2ipaBiXFBWBu/CDPu9abR+urehMc57tbXGAGBcTElrmHggb8qP57KInjWUsm1NI/x9UjiQXJgx4w==" saltValue="cJrAc4/SEdNtVeJbA7O0Bg==" spinCount="100000" sheet="1" formatRows="0"/>
  <mergeCells count="48">
    <mergeCell ref="A46:B46"/>
    <mergeCell ref="C46:E46"/>
    <mergeCell ref="A47:B47"/>
    <mergeCell ref="C47:E47"/>
    <mergeCell ref="A48:B48"/>
    <mergeCell ref="C48:E48"/>
    <mergeCell ref="A45:B45"/>
    <mergeCell ref="C45:E45"/>
    <mergeCell ref="A39:B39"/>
    <mergeCell ref="C39:E39"/>
    <mergeCell ref="A40:B40"/>
    <mergeCell ref="C40:E40"/>
    <mergeCell ref="A41:B41"/>
    <mergeCell ref="C41:E41"/>
    <mergeCell ref="A42:F42"/>
    <mergeCell ref="A43:B43"/>
    <mergeCell ref="C43:E43"/>
    <mergeCell ref="A44:B44"/>
    <mergeCell ref="C44:E44"/>
    <mergeCell ref="A36:B36"/>
    <mergeCell ref="C36:E36"/>
    <mergeCell ref="A37:B37"/>
    <mergeCell ref="C37:E37"/>
    <mergeCell ref="A38:B38"/>
    <mergeCell ref="C38:E38"/>
    <mergeCell ref="A35:B35"/>
    <mergeCell ref="C35:E35"/>
    <mergeCell ref="A13:B13"/>
    <mergeCell ref="A15:F15"/>
    <mergeCell ref="A16:F19"/>
    <mergeCell ref="A20:F20"/>
    <mergeCell ref="A21:F32"/>
    <mergeCell ref="A33:B33"/>
    <mergeCell ref="C33:F33"/>
    <mergeCell ref="A34:F34"/>
    <mergeCell ref="A1:F1"/>
    <mergeCell ref="A2:B2"/>
    <mergeCell ref="C2:F2"/>
    <mergeCell ref="A3:B4"/>
    <mergeCell ref="C3:F3"/>
    <mergeCell ref="A12:B12"/>
    <mergeCell ref="A8:B8"/>
    <mergeCell ref="A9:B9"/>
    <mergeCell ref="A5:B5"/>
    <mergeCell ref="A6:B6"/>
    <mergeCell ref="A7:B7"/>
    <mergeCell ref="A10:B10"/>
    <mergeCell ref="A11:B11"/>
  </mergeCells>
  <hyperlinks>
    <hyperlink ref="G1" location="PORTADA!A1" display="Portada" xr:uid="{BB401739-64BC-438E-90FB-46521BBB386F}"/>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82144-255B-4F52-BD45-976BBEE7C2B3}">
  <sheetPr>
    <pageSetUpPr fitToPage="1"/>
  </sheetPr>
  <dimension ref="A1:E41"/>
  <sheetViews>
    <sheetView showGridLines="0" tabSelected="1" zoomScale="90" zoomScaleNormal="90" workbookViewId="0">
      <selection activeCell="A8" sqref="A8"/>
    </sheetView>
  </sheetViews>
  <sheetFormatPr baseColWidth="10" defaultColWidth="11.42578125" defaultRowHeight="15"/>
  <cols>
    <col min="1" max="1" width="35.85546875" customWidth="1"/>
    <col min="2" max="2" width="38.85546875" customWidth="1"/>
    <col min="3" max="3" width="37.42578125" customWidth="1"/>
    <col min="4" max="4" width="64.28515625" customWidth="1"/>
    <col min="5" max="5" width="19.140625" customWidth="1"/>
  </cols>
  <sheetData>
    <row r="1" spans="1:5" ht="18" customHeight="1">
      <c r="A1" s="2"/>
      <c r="B1" s="2"/>
      <c r="C1" s="2"/>
      <c r="D1" s="2"/>
      <c r="E1" s="445" t="s">
        <v>2679</v>
      </c>
    </row>
    <row r="2" spans="1:5" ht="23.25" customHeight="1">
      <c r="A2" s="2"/>
      <c r="B2" s="447" t="s">
        <v>2677</v>
      </c>
      <c r="C2" s="448"/>
      <c r="D2" s="448"/>
      <c r="E2" s="446"/>
    </row>
    <row r="3" spans="1:5">
      <c r="B3" s="448"/>
      <c r="C3" s="448"/>
      <c r="D3" s="448"/>
      <c r="E3" s="446"/>
    </row>
    <row r="4" spans="1:5" ht="54.75" customHeight="1">
      <c r="A4" s="2"/>
      <c r="B4" s="448"/>
      <c r="C4" s="448"/>
      <c r="D4" s="448"/>
      <c r="E4" s="446"/>
    </row>
    <row r="5" spans="1:5" ht="30.6" customHeight="1">
      <c r="A5" s="2"/>
      <c r="B5" s="2"/>
      <c r="C5" s="2"/>
      <c r="D5" s="2"/>
      <c r="E5" s="446"/>
    </row>
    <row r="6" spans="1:5">
      <c r="A6" s="2"/>
      <c r="B6" s="2"/>
      <c r="C6" s="2"/>
      <c r="D6" s="2"/>
      <c r="E6" s="2"/>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row r="27" spans="1:5">
      <c r="A27" s="2"/>
      <c r="B27" s="2"/>
      <c r="C27" s="2"/>
      <c r="D27" s="2"/>
      <c r="E27" s="2"/>
    </row>
    <row r="28" spans="1:5">
      <c r="A28" s="2"/>
      <c r="B28" s="2"/>
      <c r="C28" s="2"/>
      <c r="D28" s="2"/>
      <c r="E28" s="2"/>
    </row>
    <row r="29" spans="1:5">
      <c r="A29" s="2"/>
      <c r="B29" s="2"/>
      <c r="C29" s="2"/>
      <c r="D29" s="2"/>
      <c r="E29" s="2"/>
    </row>
    <row r="30" spans="1:5">
      <c r="A30" s="2"/>
      <c r="B30" s="2"/>
      <c r="C30" s="2"/>
      <c r="D30" s="2"/>
      <c r="E30" s="2"/>
    </row>
    <row r="31" spans="1:5">
      <c r="A31" s="2"/>
      <c r="B31" s="2"/>
      <c r="C31" s="2"/>
      <c r="D31" s="2"/>
      <c r="E31" s="2"/>
    </row>
    <row r="32" spans="1:5">
      <c r="A32" s="2"/>
      <c r="B32" s="2"/>
      <c r="C32" s="2"/>
      <c r="D32" s="2"/>
      <c r="E32" s="2"/>
    </row>
    <row r="33" spans="1:5">
      <c r="A33" s="2"/>
      <c r="B33" s="2"/>
      <c r="C33" s="2"/>
      <c r="D33" s="2"/>
      <c r="E33" s="2"/>
    </row>
    <row r="34" spans="1:5">
      <c r="A34" s="2"/>
      <c r="B34" s="2"/>
      <c r="C34" s="2"/>
      <c r="D34" s="2"/>
      <c r="E34" s="2"/>
    </row>
    <row r="35" spans="1:5">
      <c r="A35" s="2"/>
      <c r="B35" s="2"/>
      <c r="C35" s="2"/>
      <c r="D35" s="2"/>
      <c r="E35" s="2"/>
    </row>
    <row r="36" spans="1:5">
      <c r="A36" s="2"/>
      <c r="B36" s="2"/>
      <c r="C36" s="2"/>
      <c r="D36" s="2"/>
      <c r="E36" s="2"/>
    </row>
    <row r="37" spans="1:5">
      <c r="A37" s="2"/>
      <c r="B37" s="2"/>
      <c r="C37" s="2"/>
      <c r="D37" s="2"/>
      <c r="E37" s="2"/>
    </row>
    <row r="38" spans="1:5" ht="20.25" customHeight="1">
      <c r="A38" s="449"/>
      <c r="B38" s="450"/>
      <c r="C38" s="450"/>
      <c r="D38" s="450"/>
      <c r="E38" s="450"/>
    </row>
    <row r="41" spans="1:5" ht="54" customHeight="1">
      <c r="A41" s="449" t="s">
        <v>2678</v>
      </c>
      <c r="B41" s="450"/>
      <c r="C41" s="450"/>
      <c r="D41" s="450"/>
      <c r="E41" s="450"/>
    </row>
  </sheetData>
  <sheetProtection algorithmName="SHA-512" hashValue="NL1zi6ktDatgCGopMuAdRDePXsQwO1RAAINugfBmronOGy0blusePt+l5PBsrVMuSPYIBAGC3RoCpkXYdN0AdQ==" saltValue="Vi7Hm1OK+Gw1cNc/p5XVIA==" spinCount="100000" sheet="1"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1D0F-CBA1-4C33-ADC4-FEB73969B89D}">
  <dimension ref="A1:PK4"/>
  <sheetViews>
    <sheetView topLeftCell="OL1" zoomScale="70" zoomScaleNormal="70" workbookViewId="0">
      <selection activeCell="OL1" sqref="OL1:OW1"/>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427" ht="15.75" thickBot="1">
      <c r="A1" s="583"/>
      <c r="B1" s="583"/>
      <c r="C1" s="583"/>
      <c r="D1" s="583"/>
      <c r="E1" s="583"/>
      <c r="F1" s="583"/>
      <c r="G1" s="583"/>
      <c r="H1" s="583"/>
      <c r="I1" s="583"/>
      <c r="J1" s="583"/>
      <c r="K1" s="583"/>
      <c r="L1" s="583"/>
      <c r="M1" s="583"/>
      <c r="N1" s="583"/>
      <c r="O1" s="584"/>
      <c r="AY1" s="585"/>
      <c r="AZ1" s="586"/>
      <c r="BA1" s="586"/>
      <c r="BB1" s="586"/>
      <c r="BC1" s="586"/>
      <c r="BD1" s="586"/>
      <c r="BE1" s="586"/>
      <c r="BF1" s="586"/>
      <c r="BG1" s="586"/>
      <c r="BH1" s="586"/>
      <c r="BI1" s="586"/>
      <c r="BJ1" s="586"/>
      <c r="BK1" s="586"/>
      <c r="BL1" s="586"/>
      <c r="BM1" s="586"/>
      <c r="BN1" s="586"/>
      <c r="BO1" s="586"/>
      <c r="BP1" s="586"/>
      <c r="BQ1" s="586"/>
      <c r="BR1" s="586"/>
      <c r="BS1" s="579" t="s">
        <v>2631</v>
      </c>
      <c r="BT1" s="579"/>
      <c r="BU1" s="579"/>
      <c r="BV1" s="579"/>
      <c r="BW1" s="579"/>
      <c r="BX1" s="579"/>
      <c r="BY1" s="579"/>
      <c r="BZ1" s="579"/>
      <c r="CA1" s="579"/>
      <c r="CB1" s="579"/>
      <c r="CC1" s="579"/>
      <c r="CD1" s="579"/>
      <c r="CE1" s="579"/>
      <c r="CF1" s="579"/>
      <c r="CG1" s="579"/>
      <c r="CH1" s="579"/>
      <c r="CI1" s="579"/>
      <c r="CJ1" s="579"/>
      <c r="CK1" s="579"/>
      <c r="CL1" s="579"/>
      <c r="CM1" s="579"/>
      <c r="CN1" s="579"/>
      <c r="CO1" s="579"/>
      <c r="CP1" s="579"/>
      <c r="CQ1" s="579"/>
      <c r="CR1" s="579"/>
      <c r="CS1" s="579"/>
      <c r="CT1" s="579"/>
      <c r="CU1" s="579"/>
      <c r="CV1" s="579"/>
      <c r="CW1" s="579"/>
      <c r="CX1" s="579"/>
      <c r="CY1" s="579"/>
      <c r="CZ1" s="579"/>
      <c r="DA1" s="579"/>
      <c r="DB1" s="579"/>
      <c r="DC1" s="579"/>
      <c r="DD1" s="579"/>
      <c r="DE1" s="579"/>
      <c r="DF1" s="579"/>
      <c r="DG1" s="579"/>
      <c r="DH1" s="579"/>
      <c r="DI1" s="579"/>
      <c r="DJ1" s="579"/>
      <c r="DK1" s="579"/>
      <c r="DL1" s="579"/>
      <c r="DM1" s="579"/>
      <c r="DN1" s="579"/>
      <c r="DO1" s="579"/>
      <c r="DP1" s="579"/>
      <c r="DQ1" s="579"/>
      <c r="DR1" s="579"/>
      <c r="DS1" s="579"/>
      <c r="DT1" s="579"/>
      <c r="DU1" s="579"/>
      <c r="DV1" s="579"/>
      <c r="DW1" s="579"/>
      <c r="DX1" s="579"/>
      <c r="DY1" s="579"/>
      <c r="DZ1" s="579"/>
      <c r="EA1" s="579"/>
      <c r="EB1" s="579"/>
      <c r="EC1" s="579"/>
      <c r="ED1" s="579"/>
      <c r="EE1" s="579"/>
      <c r="EF1" s="579"/>
      <c r="EG1" s="579"/>
      <c r="EH1" s="579"/>
      <c r="EI1" s="579"/>
      <c r="EJ1" s="579"/>
      <c r="EK1" s="579"/>
      <c r="EL1" s="579"/>
      <c r="EM1" s="579"/>
      <c r="EN1" s="579"/>
      <c r="EO1" s="579"/>
      <c r="EP1" s="579"/>
      <c r="EQ1" s="579"/>
      <c r="ER1" s="579"/>
      <c r="ES1" s="579"/>
      <c r="ET1" s="579"/>
      <c r="EU1" s="579"/>
      <c r="EV1" s="579"/>
      <c r="EW1" s="579"/>
      <c r="EX1" s="579"/>
      <c r="EY1" s="579"/>
      <c r="EZ1" s="579"/>
      <c r="FA1" s="579"/>
      <c r="FB1" s="579"/>
      <c r="FC1" s="579"/>
      <c r="FD1" s="579"/>
      <c r="FE1" s="579"/>
      <c r="FF1" s="580" t="s">
        <v>2633</v>
      </c>
      <c r="FG1" s="580"/>
      <c r="FH1" s="580"/>
      <c r="FI1" s="580"/>
      <c r="FJ1" s="580"/>
      <c r="FK1" s="580"/>
      <c r="FL1" s="580"/>
      <c r="FM1" s="580"/>
      <c r="FN1" s="580"/>
      <c r="FO1" s="580"/>
      <c r="FP1" s="580"/>
      <c r="FQ1" s="580"/>
      <c r="FR1" s="580"/>
      <c r="FS1" s="580"/>
      <c r="FT1" s="580"/>
      <c r="FU1" s="580"/>
      <c r="FV1" s="580"/>
      <c r="FW1" s="580"/>
      <c r="FX1" s="580"/>
      <c r="FY1" s="580"/>
      <c r="FZ1" s="580"/>
      <c r="GA1" s="580"/>
      <c r="GB1" s="580"/>
      <c r="GC1" s="580"/>
      <c r="GD1" s="580"/>
      <c r="GE1" s="580"/>
      <c r="GF1" s="580"/>
      <c r="GG1" s="580"/>
      <c r="GH1" s="580"/>
      <c r="GI1" s="580"/>
      <c r="GJ1" s="580"/>
      <c r="GK1" s="580"/>
      <c r="GL1" s="580"/>
      <c r="GM1" s="580"/>
      <c r="GN1" s="580"/>
      <c r="GO1" s="580"/>
      <c r="GP1" s="580"/>
      <c r="GQ1" s="580"/>
      <c r="GR1" s="580"/>
      <c r="GS1" s="580"/>
      <c r="GT1" s="580"/>
      <c r="GU1" s="580"/>
      <c r="GV1" s="580"/>
      <c r="GW1" s="580"/>
      <c r="GX1" s="580"/>
      <c r="GY1" s="580"/>
      <c r="GZ1" s="580"/>
      <c r="HA1" s="580"/>
      <c r="HB1" s="580"/>
      <c r="HC1" s="580"/>
      <c r="HD1" s="580"/>
      <c r="HE1" s="580"/>
      <c r="HF1" s="580"/>
      <c r="HG1" s="580"/>
      <c r="HH1" s="580"/>
      <c r="HI1" s="580"/>
      <c r="HJ1" s="580"/>
      <c r="HK1" s="580"/>
      <c r="HL1" s="580"/>
      <c r="HM1" s="580"/>
      <c r="HN1" s="580"/>
      <c r="HO1" s="580"/>
      <c r="HP1" s="580"/>
      <c r="HQ1" s="580"/>
      <c r="HR1" s="580"/>
      <c r="HS1" s="581" t="s">
        <v>1591</v>
      </c>
      <c r="HT1" s="581"/>
      <c r="HU1" s="581"/>
      <c r="HV1" s="581"/>
      <c r="HW1" s="581"/>
      <c r="HX1" s="581"/>
      <c r="HY1" s="581"/>
      <c r="HZ1" s="582" t="s">
        <v>2671</v>
      </c>
      <c r="IA1" s="582"/>
      <c r="IB1" s="582"/>
      <c r="IC1" s="582"/>
      <c r="ID1" s="582"/>
      <c r="IE1" s="582"/>
      <c r="IF1" s="582"/>
      <c r="IG1" s="582"/>
      <c r="IH1" s="582"/>
      <c r="II1" s="582"/>
      <c r="IJ1" s="582"/>
      <c r="IK1" s="582"/>
      <c r="IL1" s="582"/>
      <c r="IM1" s="582"/>
      <c r="IN1" s="582"/>
      <c r="IO1" s="582"/>
      <c r="IP1" s="582"/>
      <c r="IQ1" s="582"/>
      <c r="IR1" s="582"/>
      <c r="IS1" s="582"/>
      <c r="IT1" s="582"/>
      <c r="IU1" s="582"/>
      <c r="IV1" s="582"/>
      <c r="IW1" s="582"/>
      <c r="IX1" s="582"/>
      <c r="IY1" s="582"/>
      <c r="IZ1" s="582"/>
      <c r="JA1" s="582"/>
      <c r="JB1" s="582"/>
      <c r="JC1" s="582"/>
      <c r="JD1" s="582"/>
      <c r="JE1" s="582"/>
      <c r="JF1" s="582"/>
      <c r="JG1" s="582"/>
      <c r="JH1" s="582"/>
      <c r="JI1" s="582"/>
      <c r="JJ1" s="582"/>
      <c r="JK1" s="582"/>
      <c r="JL1" s="582"/>
      <c r="JM1" s="582"/>
      <c r="JN1" s="582"/>
      <c r="JO1" s="582"/>
      <c r="JP1" s="582"/>
      <c r="JQ1" s="582"/>
      <c r="JR1" s="582"/>
      <c r="JS1" s="582"/>
      <c r="JT1" s="582"/>
      <c r="JU1" s="582"/>
      <c r="JV1" s="582"/>
      <c r="JW1" s="582"/>
      <c r="JX1" s="582"/>
      <c r="JY1" s="582"/>
      <c r="JZ1" s="582"/>
      <c r="KA1" s="582"/>
      <c r="KB1" s="582"/>
      <c r="KC1" s="582"/>
      <c r="KD1" s="582"/>
      <c r="KE1" s="582"/>
      <c r="KF1" s="582"/>
      <c r="KG1" s="582"/>
      <c r="KH1" s="582"/>
      <c r="KI1" s="582"/>
      <c r="KJ1" s="582"/>
      <c r="KK1" s="582"/>
      <c r="KL1" s="582"/>
      <c r="KM1" s="582"/>
      <c r="KN1" s="582"/>
      <c r="KO1" s="582"/>
      <c r="KP1" s="582"/>
      <c r="KQ1" s="582"/>
      <c r="KR1" s="582"/>
      <c r="KS1" s="582"/>
      <c r="KT1" s="582"/>
      <c r="KU1" s="582"/>
      <c r="KV1" s="582"/>
      <c r="KW1" s="582"/>
      <c r="KX1" s="582"/>
      <c r="KY1" s="582"/>
      <c r="KZ1" s="582"/>
      <c r="LA1" s="582"/>
      <c r="LB1" s="582"/>
      <c r="LC1" s="582"/>
      <c r="LD1" s="582"/>
      <c r="LE1" s="582"/>
      <c r="LF1" s="582"/>
      <c r="LG1" s="582"/>
      <c r="LH1" s="582"/>
      <c r="LI1" s="582"/>
      <c r="LJ1" s="582"/>
      <c r="LK1" s="582"/>
      <c r="LL1" s="582"/>
      <c r="LM1" s="582"/>
      <c r="LN1" s="582"/>
      <c r="LO1" s="582"/>
      <c r="LP1" s="582"/>
      <c r="LQ1" s="582"/>
      <c r="LR1" s="582"/>
      <c r="LS1" s="582"/>
      <c r="LT1" s="582"/>
      <c r="LU1" s="582"/>
      <c r="LV1" s="582"/>
      <c r="LW1" s="582"/>
      <c r="LX1" s="582"/>
      <c r="LY1" s="582"/>
      <c r="LZ1" s="582"/>
      <c r="MA1" s="582"/>
      <c r="MB1" s="582"/>
      <c r="MC1" s="582"/>
      <c r="MD1" s="582"/>
      <c r="ME1" s="582"/>
      <c r="MF1" s="582"/>
      <c r="MG1" s="582"/>
      <c r="MH1" s="582"/>
      <c r="MI1" s="582"/>
      <c r="MJ1" s="582"/>
      <c r="MK1" s="582"/>
      <c r="ML1" s="582"/>
      <c r="MM1" s="582"/>
      <c r="MN1" s="582"/>
      <c r="MO1" s="582"/>
      <c r="MP1" s="582"/>
      <c r="MQ1" s="581" t="s">
        <v>2672</v>
      </c>
      <c r="MR1" s="581"/>
      <c r="MS1" s="581"/>
      <c r="MT1" s="581"/>
      <c r="MU1" s="581"/>
      <c r="MV1" s="581"/>
      <c r="MW1" s="581"/>
      <c r="MX1" s="581"/>
      <c r="MY1" s="581"/>
      <c r="MZ1" s="581"/>
      <c r="NA1" s="581"/>
      <c r="NB1" s="581"/>
      <c r="NC1" s="581"/>
      <c r="ND1" s="581"/>
      <c r="NE1" s="581"/>
      <c r="NF1" s="581"/>
      <c r="NG1" s="581"/>
      <c r="NH1" s="581"/>
      <c r="NI1" s="581"/>
      <c r="NJ1" s="581"/>
      <c r="NK1" s="581"/>
      <c r="NL1" s="581"/>
      <c r="NM1" s="581"/>
      <c r="NN1" s="581"/>
      <c r="NO1" s="581"/>
      <c r="NP1" s="581"/>
      <c r="NQ1" s="581"/>
      <c r="NR1" s="581"/>
      <c r="NS1" s="581"/>
      <c r="NT1" s="576" t="s">
        <v>2638</v>
      </c>
      <c r="NU1" s="576"/>
      <c r="NV1" s="576"/>
      <c r="NW1" s="576"/>
      <c r="NX1" s="576"/>
      <c r="NY1" s="576"/>
      <c r="NZ1" s="576"/>
      <c r="OA1" s="576"/>
      <c r="OB1" s="576"/>
      <c r="OC1" s="576"/>
      <c r="OD1" s="576"/>
      <c r="OE1" s="576"/>
      <c r="OF1" s="576"/>
      <c r="OG1" s="576"/>
      <c r="OH1" s="576"/>
      <c r="OI1" s="576"/>
      <c r="OJ1" s="576"/>
      <c r="OK1" s="576"/>
      <c r="OL1" s="577" t="s">
        <v>2640</v>
      </c>
      <c r="OM1" s="577"/>
      <c r="ON1" s="577"/>
      <c r="OO1" s="577"/>
      <c r="OP1" s="577"/>
      <c r="OQ1" s="577"/>
      <c r="OR1" s="577"/>
      <c r="OS1" s="577"/>
      <c r="OT1" s="577"/>
      <c r="OU1" s="577"/>
      <c r="OV1" s="577"/>
      <c r="OW1" s="577"/>
      <c r="OX1" s="578" t="s">
        <v>1599</v>
      </c>
      <c r="OY1" s="578"/>
      <c r="OZ1" s="578"/>
      <c r="PA1" s="578"/>
      <c r="PB1" s="578"/>
      <c r="PC1" s="578"/>
      <c r="PD1" s="578"/>
      <c r="PE1" s="578"/>
      <c r="PF1" s="578"/>
      <c r="PG1" s="578"/>
      <c r="PH1" s="578"/>
      <c r="PI1" s="578"/>
      <c r="PJ1" s="578"/>
      <c r="PK1" s="578"/>
    </row>
    <row r="2" spans="1:427" ht="15.75" thickBot="1">
      <c r="A2" s="587" t="s">
        <v>2673</v>
      </c>
      <c r="B2" s="587"/>
      <c r="C2" s="587"/>
      <c r="D2" s="587"/>
      <c r="E2" s="587"/>
      <c r="F2" s="587"/>
      <c r="G2" s="587"/>
      <c r="H2" s="587"/>
      <c r="I2" s="587"/>
      <c r="J2" s="587"/>
      <c r="K2" s="587"/>
      <c r="L2" s="587"/>
      <c r="M2" s="587"/>
      <c r="N2" s="587"/>
      <c r="O2" s="588"/>
      <c r="P2" s="589" t="s">
        <v>2674</v>
      </c>
      <c r="Q2" s="589"/>
      <c r="R2" s="589"/>
      <c r="S2" s="589"/>
      <c r="T2" s="589"/>
      <c r="U2" s="589"/>
      <c r="V2" s="589"/>
      <c r="W2" s="589"/>
      <c r="X2" s="589"/>
      <c r="Y2" s="589"/>
      <c r="Z2" s="589"/>
      <c r="AA2" s="589"/>
      <c r="AB2" s="589"/>
      <c r="AC2" s="589"/>
      <c r="AD2" s="589"/>
      <c r="AE2" s="589"/>
      <c r="AF2" s="589"/>
      <c r="AG2" s="589"/>
      <c r="AH2" s="590"/>
      <c r="AI2" s="591" t="s">
        <v>1629</v>
      </c>
      <c r="AJ2" s="591"/>
      <c r="AK2" s="591"/>
      <c r="AL2" s="591"/>
      <c r="AM2" s="591"/>
      <c r="AN2" s="591"/>
      <c r="AO2" s="591"/>
      <c r="AP2" s="591"/>
      <c r="AQ2" s="591"/>
      <c r="AR2" s="591"/>
      <c r="AS2" s="591"/>
      <c r="AT2" s="591"/>
      <c r="AU2" s="591"/>
      <c r="AV2" s="591"/>
      <c r="AW2" s="591"/>
      <c r="AX2" s="591"/>
      <c r="AY2" s="592" t="s">
        <v>1654</v>
      </c>
      <c r="AZ2" s="593"/>
      <c r="BA2" s="593"/>
      <c r="BB2" s="593"/>
      <c r="BC2" s="593"/>
      <c r="BD2" s="593"/>
      <c r="BE2" s="593"/>
      <c r="BF2" s="593"/>
      <c r="BG2" s="593"/>
      <c r="BH2" s="593"/>
      <c r="BI2" s="593"/>
      <c r="BJ2" s="593"/>
      <c r="BK2" s="593"/>
      <c r="BL2" s="593"/>
      <c r="BM2" s="593"/>
      <c r="BN2" s="593"/>
      <c r="BO2" s="593"/>
      <c r="BP2" s="593"/>
      <c r="BQ2" s="593"/>
      <c r="BR2" s="593"/>
      <c r="BS2" s="74" t="s">
        <v>1663</v>
      </c>
      <c r="BT2" s="78" t="s">
        <v>1667</v>
      </c>
      <c r="BU2" s="78" t="s">
        <v>1670</v>
      </c>
      <c r="BV2" s="83" t="s">
        <v>1672</v>
      </c>
      <c r="BW2" s="78" t="s">
        <v>1675</v>
      </c>
      <c r="BX2" s="83" t="s">
        <v>1678</v>
      </c>
      <c r="BY2" s="78" t="s">
        <v>1680</v>
      </c>
      <c r="BZ2" s="83" t="s">
        <v>1682</v>
      </c>
      <c r="CA2" s="78" t="s">
        <v>1685</v>
      </c>
      <c r="CB2" s="83" t="s">
        <v>1688</v>
      </c>
      <c r="CC2" s="78" t="s">
        <v>1691</v>
      </c>
      <c r="CD2" s="78" t="s">
        <v>1694</v>
      </c>
      <c r="CE2" s="78" t="s">
        <v>1696</v>
      </c>
      <c r="CF2" s="78" t="s">
        <v>1698</v>
      </c>
      <c r="CG2" s="78" t="s">
        <v>1700</v>
      </c>
      <c r="CH2" s="78" t="s">
        <v>1702</v>
      </c>
      <c r="CI2" s="83" t="s">
        <v>1704</v>
      </c>
      <c r="CJ2" s="83" t="s">
        <v>1704</v>
      </c>
      <c r="CK2" s="83" t="s">
        <v>1704</v>
      </c>
      <c r="CL2" s="78" t="s">
        <v>1707</v>
      </c>
      <c r="CM2" s="78" t="s">
        <v>1710</v>
      </c>
      <c r="CN2" s="78" t="s">
        <v>1712</v>
      </c>
      <c r="CO2" s="78" t="s">
        <v>1714</v>
      </c>
      <c r="CP2" s="78" t="s">
        <v>1716</v>
      </c>
      <c r="CQ2" s="78" t="s">
        <v>1718</v>
      </c>
      <c r="CR2" s="78" t="s">
        <v>1720</v>
      </c>
      <c r="CS2" s="78" t="s">
        <v>1722</v>
      </c>
      <c r="CT2" s="78" t="s">
        <v>1724</v>
      </c>
      <c r="CU2" s="78" t="s">
        <v>1726</v>
      </c>
      <c r="CV2" s="78" t="s">
        <v>1728</v>
      </c>
      <c r="CW2" s="78" t="s">
        <v>1730</v>
      </c>
      <c r="CX2" s="78" t="s">
        <v>1732</v>
      </c>
      <c r="CY2" s="78" t="s">
        <v>1735</v>
      </c>
      <c r="CZ2" s="78" t="s">
        <v>1737</v>
      </c>
      <c r="DA2" s="78" t="s">
        <v>1739</v>
      </c>
      <c r="DB2" s="78" t="s">
        <v>1742</v>
      </c>
      <c r="DC2" s="78" t="s">
        <v>1744</v>
      </c>
      <c r="DD2" s="78" t="s">
        <v>1746</v>
      </c>
      <c r="DE2" s="78" t="s">
        <v>1748</v>
      </c>
      <c r="DF2" s="78" t="s">
        <v>1750</v>
      </c>
      <c r="DG2" s="78" t="s">
        <v>1752</v>
      </c>
      <c r="DH2" s="78" t="s">
        <v>1755</v>
      </c>
      <c r="DI2" s="78" t="s">
        <v>1757</v>
      </c>
      <c r="DJ2" s="78" t="s">
        <v>1760</v>
      </c>
      <c r="DK2" s="83" t="s">
        <v>1763</v>
      </c>
      <c r="DL2" s="83" t="s">
        <v>1763</v>
      </c>
      <c r="DM2" s="83" t="s">
        <v>1763</v>
      </c>
      <c r="DN2" s="83" t="s">
        <v>1763</v>
      </c>
      <c r="DO2" s="78" t="s">
        <v>1766</v>
      </c>
      <c r="DP2" s="78" t="s">
        <v>1769</v>
      </c>
      <c r="DQ2" s="78" t="s">
        <v>1771</v>
      </c>
      <c r="DR2" s="78" t="s">
        <v>1773</v>
      </c>
      <c r="DS2" s="78" t="s">
        <v>1775</v>
      </c>
      <c r="DT2" s="78" t="s">
        <v>1777</v>
      </c>
      <c r="DU2" s="78" t="s">
        <v>1779</v>
      </c>
      <c r="DV2" s="78" t="s">
        <v>1781</v>
      </c>
      <c r="DW2" s="78" t="s">
        <v>1783</v>
      </c>
      <c r="DX2" s="78" t="s">
        <v>1786</v>
      </c>
      <c r="DY2" s="78" t="s">
        <v>1788</v>
      </c>
      <c r="DZ2" s="78" t="s">
        <v>1790</v>
      </c>
      <c r="EA2" s="78" t="s">
        <v>1792</v>
      </c>
      <c r="EB2" s="78" t="s">
        <v>1794</v>
      </c>
      <c r="EC2" s="78" t="s">
        <v>1796</v>
      </c>
      <c r="ED2" s="78" t="s">
        <v>1798</v>
      </c>
      <c r="EE2" s="78" t="s">
        <v>1800</v>
      </c>
      <c r="EF2" s="78" t="s">
        <v>1803</v>
      </c>
      <c r="EG2" s="78" t="s">
        <v>1805</v>
      </c>
      <c r="EH2" s="78" t="s">
        <v>1807</v>
      </c>
      <c r="EI2" s="78" t="s">
        <v>1810</v>
      </c>
      <c r="EJ2" s="78" t="s">
        <v>1812</v>
      </c>
      <c r="EK2" s="78" t="s">
        <v>1814</v>
      </c>
      <c r="EL2" s="78" t="s">
        <v>1816</v>
      </c>
      <c r="EM2" s="78" t="s">
        <v>1818</v>
      </c>
      <c r="EN2" s="78" t="s">
        <v>1820</v>
      </c>
      <c r="EO2" s="78" t="s">
        <v>1822</v>
      </c>
      <c r="EP2" s="78" t="s">
        <v>1824</v>
      </c>
      <c r="EQ2" s="78" t="s">
        <v>1826</v>
      </c>
      <c r="ER2" s="78" t="s">
        <v>1828</v>
      </c>
      <c r="ES2" s="78" t="s">
        <v>1830</v>
      </c>
      <c r="ET2" s="78" t="s">
        <v>1832</v>
      </c>
      <c r="EU2" s="78" t="s">
        <v>1834</v>
      </c>
      <c r="EV2" s="78" t="s">
        <v>1836</v>
      </c>
      <c r="EW2" s="78" t="s">
        <v>1838</v>
      </c>
      <c r="EX2" s="78" t="s">
        <v>1840</v>
      </c>
      <c r="EY2" s="78" t="s">
        <v>1842</v>
      </c>
      <c r="EZ2" s="78" t="s">
        <v>1844</v>
      </c>
      <c r="FA2" s="83" t="s">
        <v>1846</v>
      </c>
      <c r="FB2" s="78" t="s">
        <v>1849</v>
      </c>
      <c r="FC2" s="78" t="s">
        <v>1852</v>
      </c>
      <c r="FD2" s="78" t="s">
        <v>1854</v>
      </c>
      <c r="FE2" s="213" t="s">
        <v>1856</v>
      </c>
      <c r="FF2" s="143" t="s">
        <v>1862</v>
      </c>
      <c r="FG2" s="78" t="s">
        <v>1866</v>
      </c>
      <c r="FH2" s="78" t="s">
        <v>1869</v>
      </c>
      <c r="FI2" s="78" t="s">
        <v>1872</v>
      </c>
      <c r="FJ2" s="78" t="s">
        <v>1875</v>
      </c>
      <c r="FK2" s="78" t="s">
        <v>1878</v>
      </c>
      <c r="FL2" s="78" t="s">
        <v>1881</v>
      </c>
      <c r="FM2" s="78" t="s">
        <v>1883</v>
      </c>
      <c r="FN2" s="128" t="s">
        <v>1885</v>
      </c>
      <c r="FO2" s="143" t="s">
        <v>1888</v>
      </c>
      <c r="FP2" s="131"/>
      <c r="FQ2" s="78" t="s">
        <v>1892</v>
      </c>
      <c r="FR2" s="78" t="s">
        <v>1895</v>
      </c>
      <c r="FS2" s="78" t="s">
        <v>1897</v>
      </c>
      <c r="FT2" s="78" t="s">
        <v>1899</v>
      </c>
      <c r="FU2" s="78" t="s">
        <v>1901</v>
      </c>
      <c r="FV2" s="143" t="s">
        <v>1903</v>
      </c>
      <c r="FW2" s="78" t="s">
        <v>1906</v>
      </c>
      <c r="FX2" s="78" t="s">
        <v>1909</v>
      </c>
      <c r="FY2" s="78" t="s">
        <v>1912</v>
      </c>
      <c r="FZ2" s="143" t="s">
        <v>1915</v>
      </c>
      <c r="GA2" s="78" t="s">
        <v>1918</v>
      </c>
      <c r="GB2" s="78" t="s">
        <v>1921</v>
      </c>
      <c r="GC2" s="78" t="s">
        <v>1924</v>
      </c>
      <c r="GD2" s="78" t="s">
        <v>1927</v>
      </c>
      <c r="GE2" s="83" t="s">
        <v>1930</v>
      </c>
      <c r="GF2" s="208" t="s">
        <v>1933</v>
      </c>
      <c r="GG2" s="208" t="s">
        <v>1936</v>
      </c>
      <c r="GH2" s="208" t="s">
        <v>1938</v>
      </c>
      <c r="GI2" s="143" t="s">
        <v>1940</v>
      </c>
      <c r="GJ2" s="78" t="s">
        <v>1943</v>
      </c>
      <c r="GK2" s="143" t="s">
        <v>1946</v>
      </c>
      <c r="GL2" s="78" t="s">
        <v>1949</v>
      </c>
      <c r="GM2" s="78" t="s">
        <v>1952</v>
      </c>
      <c r="GN2" s="78" t="s">
        <v>1954</v>
      </c>
      <c r="GO2" s="78" t="s">
        <v>1956</v>
      </c>
      <c r="GP2" s="78" t="s">
        <v>1958</v>
      </c>
      <c r="GQ2" s="143" t="s">
        <v>1960</v>
      </c>
      <c r="GR2" s="131"/>
      <c r="GS2" s="78" t="s">
        <v>1964</v>
      </c>
      <c r="GT2" s="78" t="s">
        <v>1967</v>
      </c>
      <c r="GU2" s="78" t="s">
        <v>1970</v>
      </c>
      <c r="GV2" s="78" t="s">
        <v>1973</v>
      </c>
      <c r="GW2" s="78" t="s">
        <v>1976</v>
      </c>
      <c r="GX2" s="78" t="s">
        <v>1979</v>
      </c>
      <c r="GY2" s="78" t="s">
        <v>1982</v>
      </c>
      <c r="GZ2" s="143" t="s">
        <v>1985</v>
      </c>
      <c r="HA2" s="126" t="s">
        <v>1988</v>
      </c>
      <c r="HB2" s="126" t="s">
        <v>1991</v>
      </c>
      <c r="HC2" s="126" t="s">
        <v>1994</v>
      </c>
      <c r="HD2" s="126" t="s">
        <v>1997</v>
      </c>
      <c r="HE2" s="126" t="s">
        <v>2000</v>
      </c>
      <c r="HF2" s="126" t="s">
        <v>2002</v>
      </c>
      <c r="HG2" s="143" t="s">
        <v>2005</v>
      </c>
      <c r="HH2" s="78" t="s">
        <v>2008</v>
      </c>
      <c r="HI2" s="78" t="s">
        <v>2011</v>
      </c>
      <c r="HJ2" s="143" t="s">
        <v>2013</v>
      </c>
      <c r="HK2" s="78" t="s">
        <v>2016</v>
      </c>
      <c r="HL2" s="143" t="s">
        <v>2019</v>
      </c>
      <c r="HM2" s="78" t="s">
        <v>2022</v>
      </c>
      <c r="HN2" s="78" t="s">
        <v>2025</v>
      </c>
      <c r="HO2" s="78" t="s">
        <v>2027</v>
      </c>
      <c r="HP2" s="78" t="s">
        <v>2029</v>
      </c>
      <c r="HQ2" s="78" t="s">
        <v>2031</v>
      </c>
      <c r="HR2" s="213" t="s">
        <v>2034</v>
      </c>
      <c r="HS2" s="398" t="s">
        <v>2038</v>
      </c>
      <c r="HT2" s="391"/>
      <c r="HU2" s="393" t="s">
        <v>2044</v>
      </c>
      <c r="HV2" s="393" t="s">
        <v>2046</v>
      </c>
      <c r="HW2" s="393" t="s">
        <v>2049</v>
      </c>
      <c r="HX2" s="393" t="s">
        <v>2051</v>
      </c>
      <c r="HY2" s="395" t="s">
        <v>2053</v>
      </c>
      <c r="HZ2" s="252" t="s">
        <v>2060</v>
      </c>
      <c r="IA2" s="256"/>
      <c r="IB2" s="244" t="s">
        <v>2064</v>
      </c>
      <c r="IC2" s="244" t="s">
        <v>2066</v>
      </c>
      <c r="ID2" s="244" t="s">
        <v>2069</v>
      </c>
      <c r="IE2" s="242" t="s">
        <v>2071</v>
      </c>
      <c r="IF2" s="256"/>
      <c r="IG2" s="248" t="s">
        <v>2075</v>
      </c>
      <c r="IH2" s="248" t="s">
        <v>2077</v>
      </c>
      <c r="II2" s="248" t="s">
        <v>2079</v>
      </c>
      <c r="IJ2" s="248" t="s">
        <v>2081</v>
      </c>
      <c r="IK2" s="248" t="s">
        <v>2083</v>
      </c>
      <c r="IL2" s="248" t="s">
        <v>2086</v>
      </c>
      <c r="IM2" s="248" t="s">
        <v>2089</v>
      </c>
      <c r="IN2" s="242" t="s">
        <v>2091</v>
      </c>
      <c r="IO2" s="256"/>
      <c r="IP2" s="248" t="s">
        <v>2093</v>
      </c>
      <c r="IQ2" s="248" t="s">
        <v>2096</v>
      </c>
      <c r="IR2" s="248" t="s">
        <v>2099</v>
      </c>
      <c r="IS2" s="248" t="s">
        <v>2101</v>
      </c>
      <c r="IT2" s="248" t="s">
        <v>2103</v>
      </c>
      <c r="IU2" s="242" t="s">
        <v>2106</v>
      </c>
      <c r="IV2" s="256"/>
      <c r="IW2" s="248" t="s">
        <v>2108</v>
      </c>
      <c r="IX2" s="248" t="s">
        <v>2110</v>
      </c>
      <c r="IY2" s="248" t="s">
        <v>2112</v>
      </c>
      <c r="IZ2" s="248" t="s">
        <v>2115</v>
      </c>
      <c r="JA2" s="242" t="s">
        <v>2117</v>
      </c>
      <c r="JB2" s="256"/>
      <c r="JC2" s="248" t="s">
        <v>2120</v>
      </c>
      <c r="JD2" s="248" t="s">
        <v>2122</v>
      </c>
      <c r="JE2" s="248" t="s">
        <v>2124</v>
      </c>
      <c r="JF2" s="248" t="s">
        <v>2126</v>
      </c>
      <c r="JG2" s="242" t="s">
        <v>2128</v>
      </c>
      <c r="JH2" s="256"/>
      <c r="JI2" s="244" t="s">
        <v>2131</v>
      </c>
      <c r="JJ2" s="244" t="s">
        <v>2134</v>
      </c>
      <c r="JK2" s="244" t="s">
        <v>2137</v>
      </c>
      <c r="JL2" s="244" t="s">
        <v>2140</v>
      </c>
      <c r="JM2" s="244" t="s">
        <v>2143</v>
      </c>
      <c r="JN2" s="244" t="s">
        <v>2146</v>
      </c>
      <c r="JO2" s="244" t="s">
        <v>2149</v>
      </c>
      <c r="JP2" s="244" t="s">
        <v>2151</v>
      </c>
      <c r="JQ2" s="244" t="s">
        <v>2153</v>
      </c>
      <c r="JR2" s="244" t="s">
        <v>2156</v>
      </c>
      <c r="JS2" s="242" t="s">
        <v>2158</v>
      </c>
      <c r="JT2" s="256"/>
      <c r="JU2" s="244" t="s">
        <v>2161</v>
      </c>
      <c r="JV2" s="244" t="s">
        <v>2163</v>
      </c>
      <c r="JW2" s="244" t="s">
        <v>2166</v>
      </c>
      <c r="JX2" s="244" t="s">
        <v>2169</v>
      </c>
      <c r="JY2" s="244" t="s">
        <v>2172</v>
      </c>
      <c r="JZ2" s="244" t="s">
        <v>2175</v>
      </c>
      <c r="KA2" s="244" t="s">
        <v>2178</v>
      </c>
      <c r="KB2" s="244" t="s">
        <v>2181</v>
      </c>
      <c r="KC2" s="244" t="s">
        <v>2184</v>
      </c>
      <c r="KD2" s="244" t="s">
        <v>2187</v>
      </c>
      <c r="KE2" s="242" t="s">
        <v>2190</v>
      </c>
      <c r="KF2" s="242" t="s">
        <v>2190</v>
      </c>
      <c r="KG2" s="256"/>
      <c r="KH2" s="244" t="s">
        <v>2193</v>
      </c>
      <c r="KI2" s="244" t="s">
        <v>2195</v>
      </c>
      <c r="KJ2" s="244" t="s">
        <v>2198</v>
      </c>
      <c r="KK2" s="244" t="s">
        <v>2201</v>
      </c>
      <c r="KL2" s="244" t="s">
        <v>2204</v>
      </c>
      <c r="KM2" s="244" t="s">
        <v>2207</v>
      </c>
      <c r="KN2" s="244" t="s">
        <v>2210</v>
      </c>
      <c r="KO2" s="244" t="s">
        <v>2213</v>
      </c>
      <c r="KP2" s="244" t="s">
        <v>2216</v>
      </c>
      <c r="KQ2" s="244" t="s">
        <v>2219</v>
      </c>
      <c r="KR2" s="244" t="s">
        <v>2222</v>
      </c>
      <c r="KS2" s="244" t="s">
        <v>2225</v>
      </c>
      <c r="KT2" s="244" t="s">
        <v>2228</v>
      </c>
      <c r="KU2" s="244" t="s">
        <v>2231</v>
      </c>
      <c r="KV2" s="244" t="s">
        <v>2234</v>
      </c>
      <c r="KW2" s="244" t="s">
        <v>2237</v>
      </c>
      <c r="KX2" s="244" t="s">
        <v>2240</v>
      </c>
      <c r="KY2" s="244" t="s">
        <v>2243</v>
      </c>
      <c r="KZ2" s="242" t="s">
        <v>2246</v>
      </c>
      <c r="LA2" s="242" t="s">
        <v>2246</v>
      </c>
      <c r="LB2" s="256"/>
      <c r="LC2" s="244" t="s">
        <v>2249</v>
      </c>
      <c r="LD2" s="244" t="s">
        <v>2252</v>
      </c>
      <c r="LE2" s="244" t="s">
        <v>2255</v>
      </c>
      <c r="LF2" s="244" t="s">
        <v>2258</v>
      </c>
      <c r="LG2" s="244" t="s">
        <v>2261</v>
      </c>
      <c r="LH2" s="244" t="s">
        <v>2264</v>
      </c>
      <c r="LI2" s="244" t="s">
        <v>2267</v>
      </c>
      <c r="LJ2" s="244" t="s">
        <v>2270</v>
      </c>
      <c r="LK2" s="244" t="s">
        <v>2273</v>
      </c>
      <c r="LL2" s="244" t="s">
        <v>2276</v>
      </c>
      <c r="LM2" s="244" t="s">
        <v>2279</v>
      </c>
      <c r="LN2" s="244" t="s">
        <v>2282</v>
      </c>
      <c r="LO2" s="244" t="s">
        <v>2285</v>
      </c>
      <c r="LP2" s="244" t="s">
        <v>2288</v>
      </c>
      <c r="LQ2" s="242" t="s">
        <v>2291</v>
      </c>
      <c r="LR2" s="242" t="s">
        <v>2291</v>
      </c>
      <c r="LS2" s="247"/>
      <c r="LT2" s="244" t="s">
        <v>2294</v>
      </c>
      <c r="LU2" s="244" t="s">
        <v>2296</v>
      </c>
      <c r="LV2" s="244" t="s">
        <v>2299</v>
      </c>
      <c r="LW2" s="244" t="s">
        <v>2302</v>
      </c>
      <c r="LX2" s="244" t="s">
        <v>2305</v>
      </c>
      <c r="LY2" s="244" t="s">
        <v>2308</v>
      </c>
      <c r="LZ2" s="244" t="s">
        <v>2311</v>
      </c>
      <c r="MA2" s="244" t="s">
        <v>2314</v>
      </c>
      <c r="MB2" s="244" t="s">
        <v>2317</v>
      </c>
      <c r="MC2" s="244" t="s">
        <v>2320</v>
      </c>
      <c r="MD2" s="244" t="s">
        <v>2323</v>
      </c>
      <c r="ME2" s="244" t="s">
        <v>2326</v>
      </c>
      <c r="MF2" s="244" t="s">
        <v>2329</v>
      </c>
      <c r="MG2" s="244" t="s">
        <v>2332</v>
      </c>
      <c r="MH2" s="244" t="s">
        <v>2335</v>
      </c>
      <c r="MI2" s="244" t="s">
        <v>2338</v>
      </c>
      <c r="MJ2" s="244" t="s">
        <v>2341</v>
      </c>
      <c r="MK2" s="244" t="s">
        <v>2344</v>
      </c>
      <c r="ML2" s="242" t="s">
        <v>2347</v>
      </c>
      <c r="MM2" s="244" t="s">
        <v>2350</v>
      </c>
      <c r="MN2" s="244" t="s">
        <v>2352</v>
      </c>
      <c r="MO2" s="244" t="s">
        <v>2355</v>
      </c>
      <c r="MP2" s="273" t="s">
        <v>2358</v>
      </c>
      <c r="MQ2" s="420" t="s">
        <v>2362</v>
      </c>
      <c r="MR2" s="44" t="s">
        <v>2362</v>
      </c>
      <c r="MS2" s="44" t="s">
        <v>2362</v>
      </c>
      <c r="MT2" s="43" t="s">
        <v>2365</v>
      </c>
      <c r="MU2" s="43" t="s">
        <v>2368</v>
      </c>
      <c r="MV2" s="49"/>
      <c r="MW2" s="43" t="s">
        <v>2371</v>
      </c>
      <c r="MX2" s="43" t="s">
        <v>2374</v>
      </c>
      <c r="MY2" s="43" t="s">
        <v>2376</v>
      </c>
      <c r="MZ2" s="43" t="s">
        <v>2378</v>
      </c>
      <c r="NA2" s="43" t="s">
        <v>2380</v>
      </c>
      <c r="NB2" s="43" t="s">
        <v>2382</v>
      </c>
      <c r="NC2" s="43" t="s">
        <v>2384</v>
      </c>
      <c r="ND2" s="43" t="s">
        <v>2387</v>
      </c>
      <c r="NE2" s="43" t="s">
        <v>2390</v>
      </c>
      <c r="NF2" s="43" t="s">
        <v>2392</v>
      </c>
      <c r="NG2" s="43" t="s">
        <v>2394</v>
      </c>
      <c r="NH2" s="43" t="s">
        <v>2396</v>
      </c>
      <c r="NI2" s="43" t="s">
        <v>2398</v>
      </c>
      <c r="NJ2" s="43" t="s">
        <v>2400</v>
      </c>
      <c r="NK2" s="43" t="s">
        <v>2402</v>
      </c>
      <c r="NL2" s="43" t="s">
        <v>2404</v>
      </c>
      <c r="NM2" s="43" t="s">
        <v>2406</v>
      </c>
      <c r="NN2" s="43" t="s">
        <v>2408</v>
      </c>
      <c r="NO2" s="43" t="s">
        <v>2410</v>
      </c>
      <c r="NP2" s="43" t="s">
        <v>2412</v>
      </c>
      <c r="NQ2" s="43" t="s">
        <v>2414</v>
      </c>
      <c r="NR2" s="68" t="s">
        <v>2416</v>
      </c>
      <c r="NS2" s="418" t="s">
        <v>2418</v>
      </c>
      <c r="NT2" s="138" t="s">
        <v>2421</v>
      </c>
      <c r="NU2" s="78" t="s">
        <v>2424</v>
      </c>
      <c r="NV2" s="143" t="s">
        <v>2426</v>
      </c>
      <c r="NW2" s="78" t="s">
        <v>2429</v>
      </c>
      <c r="NX2" s="78" t="s">
        <v>2432</v>
      </c>
      <c r="NY2" s="78" t="s">
        <v>2435</v>
      </c>
      <c r="NZ2" s="143" t="s">
        <v>2438</v>
      </c>
      <c r="OA2" s="78" t="s">
        <v>2441</v>
      </c>
      <c r="OB2" s="78" t="s">
        <v>2443</v>
      </c>
      <c r="OC2" s="78" t="s">
        <v>2446</v>
      </c>
      <c r="OD2" s="78" t="s">
        <v>2449</v>
      </c>
      <c r="OE2" s="143" t="s">
        <v>2452</v>
      </c>
      <c r="OF2" s="248" t="s">
        <v>2455</v>
      </c>
      <c r="OG2" s="248" t="s">
        <v>2457</v>
      </c>
      <c r="OH2" s="143" t="s">
        <v>2459</v>
      </c>
      <c r="OI2" s="78" t="s">
        <v>2462</v>
      </c>
      <c r="OJ2" s="78" t="s">
        <v>2464</v>
      </c>
      <c r="OK2" s="213" t="s">
        <v>2466</v>
      </c>
      <c r="OL2" s="216" t="s">
        <v>2470</v>
      </c>
      <c r="OM2" s="78" t="s">
        <v>2473</v>
      </c>
      <c r="ON2" s="78" t="s">
        <v>2476</v>
      </c>
      <c r="OO2" s="78" t="s">
        <v>2478</v>
      </c>
      <c r="OP2" s="78" t="s">
        <v>2480</v>
      </c>
      <c r="OQ2" s="143" t="s">
        <v>2482</v>
      </c>
      <c r="OR2" s="78" t="s">
        <v>2485</v>
      </c>
      <c r="OS2" s="78" t="s">
        <v>2488</v>
      </c>
      <c r="OT2" s="78" t="s">
        <v>2490</v>
      </c>
      <c r="OU2" s="78" t="s">
        <v>2493</v>
      </c>
      <c r="OV2" s="78" t="s">
        <v>2496</v>
      </c>
      <c r="OW2" s="213" t="s">
        <v>2499</v>
      </c>
      <c r="OX2" s="74" t="s">
        <v>2503</v>
      </c>
      <c r="OY2" s="78" t="s">
        <v>2506</v>
      </c>
      <c r="OZ2" s="78" t="s">
        <v>2509</v>
      </c>
      <c r="PA2" s="83" t="s">
        <v>2511</v>
      </c>
      <c r="PB2" s="78" t="s">
        <v>2514</v>
      </c>
      <c r="PC2" s="78" t="s">
        <v>2517</v>
      </c>
      <c r="PD2" s="170" t="s">
        <v>2519</v>
      </c>
      <c r="PE2" s="126" t="s">
        <v>2521</v>
      </c>
      <c r="PF2" s="126" t="s">
        <v>2523</v>
      </c>
      <c r="PG2" s="126" t="s">
        <v>2525</v>
      </c>
      <c r="PH2" s="126" t="s">
        <v>2527</v>
      </c>
      <c r="PI2" s="170" t="s">
        <v>2529</v>
      </c>
      <c r="PJ2" s="126" t="s">
        <v>2531</v>
      </c>
      <c r="PK2" s="135" t="s">
        <v>2533</v>
      </c>
    </row>
    <row r="3" spans="1:427" ht="396" customHeight="1" thickBot="1">
      <c r="A3" s="329" t="s">
        <v>1615</v>
      </c>
      <c r="B3" s="329" t="s">
        <v>1488</v>
      </c>
      <c r="C3" s="329" t="s">
        <v>1490</v>
      </c>
      <c r="D3" s="329" t="s">
        <v>1492</v>
      </c>
      <c r="E3" s="329" t="s">
        <v>1494</v>
      </c>
      <c r="F3" s="329" t="s">
        <v>1496</v>
      </c>
      <c r="G3" s="329" t="s">
        <v>1498</v>
      </c>
      <c r="H3" s="329" t="s">
        <v>1500</v>
      </c>
      <c r="I3" s="329" t="s">
        <v>1502</v>
      </c>
      <c r="J3" s="329" t="s">
        <v>1616</v>
      </c>
      <c r="K3" s="329" t="s">
        <v>1506</v>
      </c>
      <c r="L3" s="329" t="s">
        <v>1531</v>
      </c>
      <c r="M3" s="329" t="s">
        <v>1508</v>
      </c>
      <c r="N3" s="329" t="s">
        <v>1510</v>
      </c>
      <c r="O3" s="330" t="s">
        <v>1512</v>
      </c>
      <c r="P3" s="329" t="s">
        <v>1515</v>
      </c>
      <c r="Q3" s="329" t="s">
        <v>1516</v>
      </c>
      <c r="R3" s="329" t="s">
        <v>1518</v>
      </c>
      <c r="S3" s="329" t="s">
        <v>1520</v>
      </c>
      <c r="T3" s="329" t="s">
        <v>1522</v>
      </c>
      <c r="U3" s="329" t="s">
        <v>1492</v>
      </c>
      <c r="V3" s="329" t="s">
        <v>1623</v>
      </c>
      <c r="W3" s="329" t="s">
        <v>1624</v>
      </c>
      <c r="X3" s="329" t="s">
        <v>1625</v>
      </c>
      <c r="Y3" s="329" t="s">
        <v>1525</v>
      </c>
      <c r="Z3" s="329" t="s">
        <v>1527</v>
      </c>
      <c r="AA3" s="329" t="s">
        <v>1529</v>
      </c>
      <c r="AB3" s="329" t="s">
        <v>1531</v>
      </c>
      <c r="AC3" s="329" t="s">
        <v>1508</v>
      </c>
      <c r="AD3" s="329" t="s">
        <v>1510</v>
      </c>
      <c r="AE3" s="329" t="s">
        <v>1535</v>
      </c>
      <c r="AF3" s="329" t="s">
        <v>1626</v>
      </c>
      <c r="AG3" s="331" t="s">
        <v>1627</v>
      </c>
      <c r="AH3" s="332" t="s">
        <v>1628</v>
      </c>
      <c r="AI3" s="329" t="s">
        <v>1538</v>
      </c>
      <c r="AJ3" s="329" t="s">
        <v>1540</v>
      </c>
      <c r="AK3" s="329" t="s">
        <v>2675</v>
      </c>
      <c r="AL3" s="329" t="str">
        <f>+'[2]1. Información General'!A22</f>
        <v>Número de auto de la visita</v>
      </c>
      <c r="AM3" s="329" t="str">
        <f>+'[2]1. Información General'!E22</f>
        <v>Número de la bitácora</v>
      </c>
      <c r="AN3" s="329" t="s">
        <v>1544</v>
      </c>
      <c r="AO3" s="333" t="s">
        <v>1546</v>
      </c>
      <c r="AP3" s="329" t="s">
        <v>1634</v>
      </c>
      <c r="AQ3" s="329" t="str">
        <f>+'[3]1. Información General'!D27</f>
        <v>Primera Infancia</v>
      </c>
      <c r="AR3" s="329" t="str">
        <f>+'[3]1. Información General'!D28</f>
        <v>Infancia</v>
      </c>
      <c r="AS3" s="329" t="str">
        <f>+'[3]1. Información General'!D29</f>
        <v>Adolescencia</v>
      </c>
      <c r="AT3" s="329" t="str">
        <f>+'[3]1. Información General'!D30</f>
        <v>Juventud</v>
      </c>
      <c r="AU3" s="329" t="str">
        <f>+'[3]1. Información General'!D31</f>
        <v>Adultez</v>
      </c>
      <c r="AV3" s="329" t="str">
        <f>+'[3]1. Información General'!D32</f>
        <v>Persona Mayor</v>
      </c>
      <c r="AW3" s="329" t="s">
        <v>1552</v>
      </c>
      <c r="AX3" s="330" t="s">
        <v>1554</v>
      </c>
      <c r="AY3" s="329" t="s">
        <v>2676</v>
      </c>
      <c r="AZ3" s="329" t="s">
        <v>1559</v>
      </c>
      <c r="BA3" s="329" t="s">
        <v>1561</v>
      </c>
      <c r="BB3" s="329" t="s">
        <v>1563</v>
      </c>
      <c r="BC3" s="329" t="s">
        <v>1565</v>
      </c>
      <c r="BD3" s="329" t="s">
        <v>1567</v>
      </c>
      <c r="BE3" s="329" t="s">
        <v>1571</v>
      </c>
      <c r="BF3" s="329" t="s">
        <v>1573</v>
      </c>
      <c r="BG3" s="329" t="s">
        <v>1575</v>
      </c>
      <c r="BH3" s="329" t="s">
        <v>1527</v>
      </c>
      <c r="BI3" s="329" t="s">
        <v>1655</v>
      </c>
      <c r="BJ3" s="329" t="s">
        <v>1559</v>
      </c>
      <c r="BK3" s="329" t="s">
        <v>1561</v>
      </c>
      <c r="BL3" s="329" t="s">
        <v>1563</v>
      </c>
      <c r="BM3" s="329" t="s">
        <v>1565</v>
      </c>
      <c r="BN3" s="329" t="s">
        <v>1567</v>
      </c>
      <c r="BO3" s="329" t="s">
        <v>1571</v>
      </c>
      <c r="BP3" s="329" t="s">
        <v>1573</v>
      </c>
      <c r="BQ3" s="329" t="s">
        <v>1575</v>
      </c>
      <c r="BR3" s="330" t="s">
        <v>1527</v>
      </c>
      <c r="BS3" s="378" t="s">
        <v>1664</v>
      </c>
      <c r="BT3" s="79" t="s">
        <v>1668</v>
      </c>
      <c r="BU3" s="79" t="s">
        <v>1671</v>
      </c>
      <c r="BV3" s="84" t="s">
        <v>1673</v>
      </c>
      <c r="BW3" s="79" t="s">
        <v>1676</v>
      </c>
      <c r="BX3" s="84" t="s">
        <v>1679</v>
      </c>
      <c r="BY3" s="79" t="s">
        <v>1681</v>
      </c>
      <c r="BZ3" s="84" t="s">
        <v>1683</v>
      </c>
      <c r="CA3" s="79" t="s">
        <v>1686</v>
      </c>
      <c r="CB3" s="87" t="s">
        <v>1689</v>
      </c>
      <c r="CC3" s="88" t="s">
        <v>1692</v>
      </c>
      <c r="CD3" s="88" t="s">
        <v>1695</v>
      </c>
      <c r="CE3" s="88" t="s">
        <v>1697</v>
      </c>
      <c r="CF3" s="88" t="s">
        <v>1699</v>
      </c>
      <c r="CG3" s="88" t="s">
        <v>1701</v>
      </c>
      <c r="CH3" s="88" t="s">
        <v>1703</v>
      </c>
      <c r="CI3" s="377" t="s">
        <v>1705</v>
      </c>
      <c r="CJ3" s="377" t="s">
        <v>1705</v>
      </c>
      <c r="CK3" s="377" t="s">
        <v>1705</v>
      </c>
      <c r="CL3" s="88" t="s">
        <v>1708</v>
      </c>
      <c r="CM3" s="88" t="s">
        <v>1711</v>
      </c>
      <c r="CN3" s="88" t="s">
        <v>1713</v>
      </c>
      <c r="CO3" s="88" t="s">
        <v>1715</v>
      </c>
      <c r="CP3" s="88" t="s">
        <v>1717</v>
      </c>
      <c r="CQ3" s="88" t="s">
        <v>1719</v>
      </c>
      <c r="CR3" s="88" t="s">
        <v>1721</v>
      </c>
      <c r="CS3" s="88" t="s">
        <v>1723</v>
      </c>
      <c r="CT3" s="88" t="s">
        <v>1725</v>
      </c>
      <c r="CU3" s="88" t="s">
        <v>1727</v>
      </c>
      <c r="CV3" s="88" t="s">
        <v>1729</v>
      </c>
      <c r="CW3" s="88" t="s">
        <v>1731</v>
      </c>
      <c r="CX3" s="88" t="s">
        <v>1733</v>
      </c>
      <c r="CY3" s="88" t="s">
        <v>1736</v>
      </c>
      <c r="CZ3" s="88" t="s">
        <v>1738</v>
      </c>
      <c r="DA3" s="88" t="s">
        <v>1740</v>
      </c>
      <c r="DB3" s="88" t="s">
        <v>1743</v>
      </c>
      <c r="DC3" s="88" t="s">
        <v>1745</v>
      </c>
      <c r="DD3" s="88" t="s">
        <v>1747</v>
      </c>
      <c r="DE3" s="88" t="s">
        <v>1749</v>
      </c>
      <c r="DF3" s="88" t="s">
        <v>1751</v>
      </c>
      <c r="DG3" s="88" t="s">
        <v>1753</v>
      </c>
      <c r="DH3" s="88" t="s">
        <v>1756</v>
      </c>
      <c r="DI3" s="88" t="s">
        <v>1758</v>
      </c>
      <c r="DJ3" s="88" t="s">
        <v>1761</v>
      </c>
      <c r="DK3" s="87" t="s">
        <v>1764</v>
      </c>
      <c r="DL3" s="87" t="s">
        <v>1764</v>
      </c>
      <c r="DM3" s="87" t="s">
        <v>1764</v>
      </c>
      <c r="DN3" s="87" t="s">
        <v>1764</v>
      </c>
      <c r="DO3" s="89" t="s">
        <v>1767</v>
      </c>
      <c r="DP3" s="89" t="s">
        <v>1770</v>
      </c>
      <c r="DQ3" s="89" t="s">
        <v>1772</v>
      </c>
      <c r="DR3" s="89" t="s">
        <v>1774</v>
      </c>
      <c r="DS3" s="89" t="s">
        <v>1776</v>
      </c>
      <c r="DT3" s="89" t="s">
        <v>1778</v>
      </c>
      <c r="DU3" s="89" t="s">
        <v>1780</v>
      </c>
      <c r="DV3" s="91" t="s">
        <v>1782</v>
      </c>
      <c r="DW3" s="92" t="s">
        <v>1784</v>
      </c>
      <c r="DX3" s="92" t="s">
        <v>1787</v>
      </c>
      <c r="DY3" s="93" t="s">
        <v>1789</v>
      </c>
      <c r="DZ3" s="93" t="s">
        <v>1791</v>
      </c>
      <c r="EA3" s="93" t="s">
        <v>1793</v>
      </c>
      <c r="EB3" s="93" t="s">
        <v>1795</v>
      </c>
      <c r="EC3" s="93" t="s">
        <v>1797</v>
      </c>
      <c r="ED3" s="93" t="s">
        <v>1799</v>
      </c>
      <c r="EE3" s="89" t="s">
        <v>1801</v>
      </c>
      <c r="EF3" s="183" t="s">
        <v>1804</v>
      </c>
      <c r="EG3" s="183" t="s">
        <v>1806</v>
      </c>
      <c r="EH3" s="90" t="s">
        <v>1808</v>
      </c>
      <c r="EI3" s="90" t="s">
        <v>1811</v>
      </c>
      <c r="EJ3" s="90" t="s">
        <v>1813</v>
      </c>
      <c r="EK3" s="90" t="s">
        <v>1815</v>
      </c>
      <c r="EL3" s="90" t="s">
        <v>1817</v>
      </c>
      <c r="EM3" s="90" t="s">
        <v>1819</v>
      </c>
      <c r="EN3" s="90" t="s">
        <v>1821</v>
      </c>
      <c r="EO3" s="90" t="s">
        <v>1823</v>
      </c>
      <c r="EP3" s="90" t="s">
        <v>1825</v>
      </c>
      <c r="EQ3" s="90" t="s">
        <v>1827</v>
      </c>
      <c r="ER3" s="90" t="s">
        <v>1829</v>
      </c>
      <c r="ES3" s="90" t="s">
        <v>1831</v>
      </c>
      <c r="ET3" s="90" t="s">
        <v>1833</v>
      </c>
      <c r="EU3" s="90" t="s">
        <v>1835</v>
      </c>
      <c r="EV3" s="90" t="s">
        <v>1837</v>
      </c>
      <c r="EW3" s="90" t="s">
        <v>1839</v>
      </c>
      <c r="EX3" s="90" t="s">
        <v>1841</v>
      </c>
      <c r="EY3" s="90" t="s">
        <v>1843</v>
      </c>
      <c r="EZ3" s="90" t="s">
        <v>1845</v>
      </c>
      <c r="FA3" s="377" t="s">
        <v>1847</v>
      </c>
      <c r="FB3" s="88" t="s">
        <v>1850</v>
      </c>
      <c r="FC3" s="88" t="s">
        <v>1853</v>
      </c>
      <c r="FD3" s="88" t="s">
        <v>1855</v>
      </c>
      <c r="FE3" s="94" t="s">
        <v>1857</v>
      </c>
      <c r="FF3" s="130" t="s">
        <v>1863</v>
      </c>
      <c r="FG3" s="127" t="s">
        <v>1867</v>
      </c>
      <c r="FH3" s="127" t="s">
        <v>1870</v>
      </c>
      <c r="FI3" s="127" t="s">
        <v>1873</v>
      </c>
      <c r="FJ3" s="88" t="s">
        <v>1876</v>
      </c>
      <c r="FK3" s="127" t="s">
        <v>1879</v>
      </c>
      <c r="FL3" s="127" t="s">
        <v>1882</v>
      </c>
      <c r="FM3" s="127" t="s">
        <v>1884</v>
      </c>
      <c r="FN3" s="129" t="s">
        <v>1886</v>
      </c>
      <c r="FO3" s="130" t="s">
        <v>1889</v>
      </c>
      <c r="FP3" s="132" t="s">
        <v>1891</v>
      </c>
      <c r="FQ3" s="129" t="s">
        <v>1893</v>
      </c>
      <c r="FR3" s="129" t="s">
        <v>1896</v>
      </c>
      <c r="FS3" s="129" t="s">
        <v>1898</v>
      </c>
      <c r="FT3" s="129" t="s">
        <v>1900</v>
      </c>
      <c r="FU3" s="129" t="s">
        <v>1902</v>
      </c>
      <c r="FV3" s="130" t="s">
        <v>1904</v>
      </c>
      <c r="FW3" s="129" t="s">
        <v>1907</v>
      </c>
      <c r="FX3" s="88" t="s">
        <v>1910</v>
      </c>
      <c r="FY3" s="129" t="s">
        <v>1913</v>
      </c>
      <c r="FZ3" s="130" t="s">
        <v>1916</v>
      </c>
      <c r="GA3" s="129" t="s">
        <v>1919</v>
      </c>
      <c r="GB3" s="129" t="s">
        <v>1922</v>
      </c>
      <c r="GC3" s="129" t="s">
        <v>1925</v>
      </c>
      <c r="GD3" s="129" t="s">
        <v>1928</v>
      </c>
      <c r="GE3" s="130" t="s">
        <v>1931</v>
      </c>
      <c r="GF3" s="129" t="s">
        <v>1934</v>
      </c>
      <c r="GG3" s="129" t="s">
        <v>1937</v>
      </c>
      <c r="GH3" s="129" t="s">
        <v>1939</v>
      </c>
      <c r="GI3" s="130" t="s">
        <v>1941</v>
      </c>
      <c r="GJ3" s="127" t="s">
        <v>1944</v>
      </c>
      <c r="GK3" s="130" t="s">
        <v>1947</v>
      </c>
      <c r="GL3" s="129" t="s">
        <v>1950</v>
      </c>
      <c r="GM3" s="129" t="s">
        <v>1953</v>
      </c>
      <c r="GN3" s="129" t="s">
        <v>1955</v>
      </c>
      <c r="GO3" s="129" t="s">
        <v>1957</v>
      </c>
      <c r="GP3" s="129" t="s">
        <v>1959</v>
      </c>
      <c r="GQ3" s="130" t="s">
        <v>1961</v>
      </c>
      <c r="GR3" s="132" t="s">
        <v>1963</v>
      </c>
      <c r="GS3" s="127" t="s">
        <v>1965</v>
      </c>
      <c r="GT3" s="129" t="s">
        <v>1968</v>
      </c>
      <c r="GU3" s="129" t="s">
        <v>1971</v>
      </c>
      <c r="GV3" s="133" t="s">
        <v>1974</v>
      </c>
      <c r="GW3" s="129" t="s">
        <v>1977</v>
      </c>
      <c r="GX3" s="129" t="s">
        <v>1980</v>
      </c>
      <c r="GY3" s="129" t="s">
        <v>1983</v>
      </c>
      <c r="GZ3" s="130" t="s">
        <v>1986</v>
      </c>
      <c r="HA3" s="129" t="s">
        <v>1989</v>
      </c>
      <c r="HB3" s="129" t="s">
        <v>1992</v>
      </c>
      <c r="HC3" s="129" t="s">
        <v>1995</v>
      </c>
      <c r="HD3" s="129" t="s">
        <v>1998</v>
      </c>
      <c r="HE3" s="129" t="s">
        <v>2001</v>
      </c>
      <c r="HF3" s="134" t="s">
        <v>2003</v>
      </c>
      <c r="HG3" s="130" t="s">
        <v>2006</v>
      </c>
      <c r="HH3" s="129" t="s">
        <v>2009</v>
      </c>
      <c r="HI3" s="88" t="s">
        <v>2012</v>
      </c>
      <c r="HJ3" s="130" t="s">
        <v>2014</v>
      </c>
      <c r="HK3" s="129" t="s">
        <v>2017</v>
      </c>
      <c r="HL3" s="130" t="s">
        <v>2020</v>
      </c>
      <c r="HM3" s="129" t="s">
        <v>2023</v>
      </c>
      <c r="HN3" s="129" t="s">
        <v>2026</v>
      </c>
      <c r="HO3" s="129" t="s">
        <v>2028</v>
      </c>
      <c r="HP3" s="129" t="s">
        <v>2030</v>
      </c>
      <c r="HQ3" s="129" t="s">
        <v>2032</v>
      </c>
      <c r="HR3" s="136" t="s">
        <v>2035</v>
      </c>
      <c r="HS3" s="188" t="s">
        <v>2039</v>
      </c>
      <c r="HT3" s="240" t="s">
        <v>2041</v>
      </c>
      <c r="HU3" s="127" t="s">
        <v>2045</v>
      </c>
      <c r="HV3" s="127" t="s">
        <v>2047</v>
      </c>
      <c r="HW3" s="127" t="s">
        <v>2050</v>
      </c>
      <c r="HX3" s="127" t="s">
        <v>2052</v>
      </c>
      <c r="HY3" s="396" t="s">
        <v>2054</v>
      </c>
      <c r="HZ3" s="253" t="s">
        <v>2061</v>
      </c>
      <c r="IA3" s="13" t="s">
        <v>2063</v>
      </c>
      <c r="IB3" s="259" t="s">
        <v>2065</v>
      </c>
      <c r="IC3" s="259" t="s">
        <v>2067</v>
      </c>
      <c r="ID3" s="259" t="s">
        <v>2070</v>
      </c>
      <c r="IE3" s="4" t="s">
        <v>2072</v>
      </c>
      <c r="IF3" s="13" t="s">
        <v>2074</v>
      </c>
      <c r="IG3" s="259" t="s">
        <v>2076</v>
      </c>
      <c r="IH3" s="259" t="s">
        <v>2078</v>
      </c>
      <c r="II3" s="259" t="s">
        <v>2080</v>
      </c>
      <c r="IJ3" s="259" t="s">
        <v>2082</v>
      </c>
      <c r="IK3" s="259" t="s">
        <v>2084</v>
      </c>
      <c r="IL3" s="259" t="s">
        <v>2087</v>
      </c>
      <c r="IM3" s="259" t="s">
        <v>2090</v>
      </c>
      <c r="IN3" s="4" t="s">
        <v>2092</v>
      </c>
      <c r="IO3" s="13" t="s">
        <v>2074</v>
      </c>
      <c r="IP3" s="259" t="s">
        <v>2094</v>
      </c>
      <c r="IQ3" s="259" t="s">
        <v>2097</v>
      </c>
      <c r="IR3" s="259" t="s">
        <v>2100</v>
      </c>
      <c r="IS3" s="259" t="s">
        <v>2102</v>
      </c>
      <c r="IT3" s="259" t="s">
        <v>2104</v>
      </c>
      <c r="IU3" s="4" t="s">
        <v>2092</v>
      </c>
      <c r="IV3" s="13" t="s">
        <v>2074</v>
      </c>
      <c r="IW3" s="259" t="s">
        <v>2109</v>
      </c>
      <c r="IX3" s="259" t="s">
        <v>2111</v>
      </c>
      <c r="IY3" s="259" t="s">
        <v>2113</v>
      </c>
      <c r="IZ3" s="259" t="s">
        <v>2116</v>
      </c>
      <c r="JA3" s="4" t="s">
        <v>2118</v>
      </c>
      <c r="JB3" s="13" t="s">
        <v>2074</v>
      </c>
      <c r="JC3" s="259" t="s">
        <v>2121</v>
      </c>
      <c r="JD3" s="259" t="s">
        <v>2123</v>
      </c>
      <c r="JE3" s="259" t="s">
        <v>2125</v>
      </c>
      <c r="JF3" s="259" t="s">
        <v>2127</v>
      </c>
      <c r="JG3" s="260" t="s">
        <v>2129</v>
      </c>
      <c r="JH3" s="13" t="s">
        <v>2074</v>
      </c>
      <c r="JI3" s="262" t="s">
        <v>2132</v>
      </c>
      <c r="JJ3" s="262" t="s">
        <v>2135</v>
      </c>
      <c r="JK3" s="262" t="s">
        <v>2138</v>
      </c>
      <c r="JL3" s="262" t="s">
        <v>2141</v>
      </c>
      <c r="JM3" s="262" t="s">
        <v>2144</v>
      </c>
      <c r="JN3" s="262" t="s">
        <v>2147</v>
      </c>
      <c r="JO3" s="262" t="s">
        <v>2150</v>
      </c>
      <c r="JP3" s="262" t="s">
        <v>2152</v>
      </c>
      <c r="JQ3" s="262" t="s">
        <v>2154</v>
      </c>
      <c r="JR3" s="262" t="s">
        <v>2157</v>
      </c>
      <c r="JS3" s="260" t="s">
        <v>2159</v>
      </c>
      <c r="JT3" s="13" t="s">
        <v>2074</v>
      </c>
      <c r="JU3" s="262" t="s">
        <v>2162</v>
      </c>
      <c r="JV3" s="262" t="s">
        <v>2164</v>
      </c>
      <c r="JW3" s="262" t="s">
        <v>2167</v>
      </c>
      <c r="JX3" s="262" t="s">
        <v>2170</v>
      </c>
      <c r="JY3" s="262" t="s">
        <v>2173</v>
      </c>
      <c r="JZ3" s="262" t="s">
        <v>2176</v>
      </c>
      <c r="KA3" s="262" t="s">
        <v>2179</v>
      </c>
      <c r="KB3" s="262" t="s">
        <v>2182</v>
      </c>
      <c r="KC3" s="262" t="s">
        <v>2185</v>
      </c>
      <c r="KD3" s="262" t="s">
        <v>2188</v>
      </c>
      <c r="KE3" s="260" t="s">
        <v>2191</v>
      </c>
      <c r="KF3" s="260" t="s">
        <v>2191</v>
      </c>
      <c r="KG3" s="13" t="s">
        <v>2074</v>
      </c>
      <c r="KH3" s="262" t="s">
        <v>2194</v>
      </c>
      <c r="KI3" s="262" t="s">
        <v>2196</v>
      </c>
      <c r="KJ3" s="262" t="s">
        <v>2199</v>
      </c>
      <c r="KK3" s="262" t="s">
        <v>2202</v>
      </c>
      <c r="KL3" s="262" t="s">
        <v>2205</v>
      </c>
      <c r="KM3" s="262" t="s">
        <v>2208</v>
      </c>
      <c r="KN3" s="262" t="s">
        <v>2211</v>
      </c>
      <c r="KO3" s="262" t="s">
        <v>2214</v>
      </c>
      <c r="KP3" s="262" t="s">
        <v>2217</v>
      </c>
      <c r="KQ3" s="262" t="s">
        <v>2220</v>
      </c>
      <c r="KR3" s="262" t="s">
        <v>2223</v>
      </c>
      <c r="KS3" s="262" t="s">
        <v>2226</v>
      </c>
      <c r="KT3" s="262" t="s">
        <v>2229</v>
      </c>
      <c r="KU3" s="262" t="s">
        <v>2232</v>
      </c>
      <c r="KV3" s="262" t="s">
        <v>2235</v>
      </c>
      <c r="KW3" s="262" t="s">
        <v>2238</v>
      </c>
      <c r="KX3" s="262" t="s">
        <v>2241</v>
      </c>
      <c r="KY3" s="262" t="s">
        <v>2244</v>
      </c>
      <c r="KZ3" s="260" t="s">
        <v>2247</v>
      </c>
      <c r="LA3" s="260" t="s">
        <v>2247</v>
      </c>
      <c r="LB3" s="13" t="s">
        <v>2074</v>
      </c>
      <c r="LC3" s="262" t="s">
        <v>2250</v>
      </c>
      <c r="LD3" s="262" t="s">
        <v>2253</v>
      </c>
      <c r="LE3" s="262" t="s">
        <v>2256</v>
      </c>
      <c r="LF3" s="262" t="s">
        <v>2259</v>
      </c>
      <c r="LG3" s="262" t="s">
        <v>2262</v>
      </c>
      <c r="LH3" s="262" t="s">
        <v>2265</v>
      </c>
      <c r="LI3" s="262" t="s">
        <v>2268</v>
      </c>
      <c r="LJ3" s="262" t="s">
        <v>2271</v>
      </c>
      <c r="LK3" s="262" t="s">
        <v>2274</v>
      </c>
      <c r="LL3" s="262" t="s">
        <v>2277</v>
      </c>
      <c r="LM3" s="262" t="s">
        <v>2280</v>
      </c>
      <c r="LN3" s="262" t="s">
        <v>2283</v>
      </c>
      <c r="LO3" s="262" t="s">
        <v>2286</v>
      </c>
      <c r="LP3" s="262" t="s">
        <v>2289</v>
      </c>
      <c r="LQ3" s="268" t="s">
        <v>2292</v>
      </c>
      <c r="LR3" s="268" t="s">
        <v>2292</v>
      </c>
      <c r="LS3" s="167" t="s">
        <v>2074</v>
      </c>
      <c r="LT3" s="262" t="s">
        <v>2295</v>
      </c>
      <c r="LU3" s="262" t="s">
        <v>2297</v>
      </c>
      <c r="LV3" s="262" t="s">
        <v>2300</v>
      </c>
      <c r="LW3" s="262" t="s">
        <v>2303</v>
      </c>
      <c r="LX3" s="262" t="s">
        <v>2306</v>
      </c>
      <c r="LY3" s="262" t="s">
        <v>2309</v>
      </c>
      <c r="LZ3" s="262" t="s">
        <v>2312</v>
      </c>
      <c r="MA3" s="262" t="s">
        <v>2315</v>
      </c>
      <c r="MB3" s="262" t="s">
        <v>2318</v>
      </c>
      <c r="MC3" s="262" t="s">
        <v>2321</v>
      </c>
      <c r="MD3" s="262" t="s">
        <v>2324</v>
      </c>
      <c r="ME3" s="262" t="s">
        <v>2327</v>
      </c>
      <c r="MF3" s="262" t="s">
        <v>2330</v>
      </c>
      <c r="MG3" s="262" t="s">
        <v>2333</v>
      </c>
      <c r="MH3" s="262" t="s">
        <v>2336</v>
      </c>
      <c r="MI3" s="262" t="s">
        <v>2339</v>
      </c>
      <c r="MJ3" s="262" t="s">
        <v>2342</v>
      </c>
      <c r="MK3" s="262" t="s">
        <v>2345</v>
      </c>
      <c r="ML3" s="260" t="s">
        <v>2348</v>
      </c>
      <c r="MM3" s="262" t="s">
        <v>2351</v>
      </c>
      <c r="MN3" s="262" t="s">
        <v>2353</v>
      </c>
      <c r="MO3" s="262" t="s">
        <v>2356</v>
      </c>
      <c r="MP3" s="274" t="s">
        <v>2359</v>
      </c>
      <c r="MQ3" s="253" t="s">
        <v>2363</v>
      </c>
      <c r="MR3" s="4" t="s">
        <v>2363</v>
      </c>
      <c r="MS3" s="4" t="s">
        <v>2363</v>
      </c>
      <c r="MT3" s="1" t="s">
        <v>2366</v>
      </c>
      <c r="MU3" s="41" t="s">
        <v>2369</v>
      </c>
      <c r="MV3" s="13" t="s">
        <v>2370</v>
      </c>
      <c r="MW3" s="5" t="s">
        <v>2372</v>
      </c>
      <c r="MX3" s="8" t="s">
        <v>2375</v>
      </c>
      <c r="MY3" s="8" t="s">
        <v>2377</v>
      </c>
      <c r="MZ3" s="5" t="s">
        <v>2379</v>
      </c>
      <c r="NA3" s="5" t="s">
        <v>2381</v>
      </c>
      <c r="NB3" s="5" t="s">
        <v>2383</v>
      </c>
      <c r="NC3" s="5" t="s">
        <v>2385</v>
      </c>
      <c r="ND3" s="5" t="s">
        <v>2388</v>
      </c>
      <c r="NE3" s="5" t="s">
        <v>2391</v>
      </c>
      <c r="NF3" s="5" t="s">
        <v>2393</v>
      </c>
      <c r="NG3" s="5" t="s">
        <v>2395</v>
      </c>
      <c r="NH3" s="1" t="s">
        <v>2397</v>
      </c>
      <c r="NI3" s="5" t="s">
        <v>2399</v>
      </c>
      <c r="NJ3" s="5" t="s">
        <v>2401</v>
      </c>
      <c r="NK3" s="5" t="s">
        <v>2403</v>
      </c>
      <c r="NL3" s="5" t="s">
        <v>2405</v>
      </c>
      <c r="NM3" s="1" t="s">
        <v>2407</v>
      </c>
      <c r="NN3" s="5" t="s">
        <v>2409</v>
      </c>
      <c r="NO3" s="5" t="s">
        <v>2411</v>
      </c>
      <c r="NP3" s="5" t="s">
        <v>2413</v>
      </c>
      <c r="NQ3" s="5" t="s">
        <v>2415</v>
      </c>
      <c r="NR3" s="69" t="s">
        <v>2417</v>
      </c>
      <c r="NS3" s="419" t="s">
        <v>2419</v>
      </c>
      <c r="NT3" s="139" t="s">
        <v>2422</v>
      </c>
      <c r="NU3" s="150" t="s">
        <v>2425</v>
      </c>
      <c r="NV3" s="144" t="s">
        <v>2427</v>
      </c>
      <c r="NW3" s="89" t="s">
        <v>2430</v>
      </c>
      <c r="NX3" s="89" t="s">
        <v>2433</v>
      </c>
      <c r="NY3" s="89" t="s">
        <v>2436</v>
      </c>
      <c r="NZ3" s="144" t="s">
        <v>2439</v>
      </c>
      <c r="OA3" s="88" t="s">
        <v>2442</v>
      </c>
      <c r="OB3" s="145" t="s">
        <v>2444</v>
      </c>
      <c r="OC3" s="88" t="s">
        <v>2447</v>
      </c>
      <c r="OD3" s="88" t="s">
        <v>2450</v>
      </c>
      <c r="OE3" s="144" t="s">
        <v>2453</v>
      </c>
      <c r="OF3" s="79" t="s">
        <v>2456</v>
      </c>
      <c r="OG3" s="79" t="s">
        <v>2458</v>
      </c>
      <c r="OH3" s="144" t="s">
        <v>2460</v>
      </c>
      <c r="OI3" s="88" t="s">
        <v>2463</v>
      </c>
      <c r="OJ3" s="88" t="s">
        <v>2465</v>
      </c>
      <c r="OK3" s="94" t="s">
        <v>2467</v>
      </c>
      <c r="OL3" s="217" t="s">
        <v>2471</v>
      </c>
      <c r="OM3" s="88" t="s">
        <v>2474</v>
      </c>
      <c r="ON3" s="88" t="s">
        <v>2477</v>
      </c>
      <c r="OO3" s="88" t="s">
        <v>2479</v>
      </c>
      <c r="OP3" s="88" t="s">
        <v>2481</v>
      </c>
      <c r="OQ3" s="144" t="s">
        <v>2483</v>
      </c>
      <c r="OR3" s="88" t="s">
        <v>2486</v>
      </c>
      <c r="OS3" s="88" t="s">
        <v>2489</v>
      </c>
      <c r="OT3" s="79" t="s">
        <v>2491</v>
      </c>
      <c r="OU3" s="88" t="s">
        <v>2494</v>
      </c>
      <c r="OV3" s="150" t="s">
        <v>2497</v>
      </c>
      <c r="OW3" s="287" t="s">
        <v>2500</v>
      </c>
      <c r="OX3" s="188" t="s">
        <v>2504</v>
      </c>
      <c r="OY3" s="88" t="s">
        <v>2507</v>
      </c>
      <c r="OZ3" s="88" t="s">
        <v>2510</v>
      </c>
      <c r="PA3" s="100" t="s">
        <v>2512</v>
      </c>
      <c r="PB3" s="88" t="s">
        <v>2515</v>
      </c>
      <c r="PC3" s="88" t="s">
        <v>2518</v>
      </c>
      <c r="PD3" s="171" t="s">
        <v>2520</v>
      </c>
      <c r="PE3" s="173" t="s">
        <v>2522</v>
      </c>
      <c r="PF3" s="173" t="s">
        <v>2524</v>
      </c>
      <c r="PG3" s="173" t="s">
        <v>2526</v>
      </c>
      <c r="PH3" s="173" t="s">
        <v>2528</v>
      </c>
      <c r="PI3" s="171" t="s">
        <v>2530</v>
      </c>
      <c r="PJ3" s="88" t="s">
        <v>2532</v>
      </c>
      <c r="PK3" s="94" t="s">
        <v>2534</v>
      </c>
    </row>
    <row r="4" spans="1:427">
      <c r="A4">
        <f>'1. Información General'!B2</f>
        <v>0</v>
      </c>
      <c r="B4">
        <f>'1. Información General'!F2</f>
        <v>0</v>
      </c>
      <c r="C4">
        <f>'1. Información General'!B3</f>
        <v>0</v>
      </c>
      <c r="D4" s="334">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34">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34">
        <f>'1. Información General'!F13</f>
        <v>0</v>
      </c>
      <c r="V4">
        <f>'1. Información General'!B22</f>
        <v>0</v>
      </c>
      <c r="W4">
        <f>'1. Información General'!D22</f>
        <v>0</v>
      </c>
      <c r="X4">
        <f>'1. Información General'!B23</f>
        <v>0</v>
      </c>
      <c r="Y4">
        <f>'1. Información General'!D23</f>
        <v>0</v>
      </c>
      <c r="Z4">
        <f>'1. Información General'!F23</f>
        <v>0</v>
      </c>
      <c r="AA4">
        <f>'1. Información General'!B24</f>
        <v>0</v>
      </c>
      <c r="AB4" s="334">
        <f>'1. Información General'!F24</f>
        <v>0</v>
      </c>
      <c r="AC4">
        <f>'1. Información General'!B25</f>
        <v>0</v>
      </c>
      <c r="AD4">
        <f>'1. Información General'!D25</f>
        <v>0</v>
      </c>
      <c r="AE4">
        <f>'1. Información General'!F25</f>
        <v>0</v>
      </c>
      <c r="AF4">
        <f>'1. Información General'!B26</f>
        <v>0</v>
      </c>
      <c r="AI4">
        <f>'1. Información General'!B29</f>
        <v>0</v>
      </c>
      <c r="AJ4" s="335">
        <f>'1. Información General'!D29</f>
        <v>0</v>
      </c>
      <c r="AK4" s="335">
        <f>'1. Información General'!F29</f>
        <v>0</v>
      </c>
      <c r="AL4" s="334">
        <f>'1. Información General'!B30</f>
        <v>0</v>
      </c>
      <c r="AM4" s="334">
        <f>'1. Información General'!F30</f>
        <v>0</v>
      </c>
      <c r="AN4" t="str">
        <f>'1. Información General'!B31</f>
        <v>PROTECCION</v>
      </c>
      <c r="AO4" t="e" cm="1" vm="1">
        <f t="array" aca="1" ref="AO4" ca="1">'1. Información General'!D31:F31</f>
        <v>#VALUE!</v>
      </c>
      <c r="AP4">
        <f>'1. Información General'!B32</f>
        <v>0</v>
      </c>
      <c r="AQ4" t="b">
        <f>'1. Información General'!C35</f>
        <v>0</v>
      </c>
      <c r="AR4" t="b">
        <f>'1. Información General'!C36</f>
        <v>0</v>
      </c>
      <c r="AS4" t="b">
        <f>'1. Información General'!C37</f>
        <v>0</v>
      </c>
      <c r="AT4" t="b">
        <f>'1. Información General'!C38</f>
        <v>0</v>
      </c>
      <c r="AU4" t="b">
        <f>'1. Información General'!C39</f>
        <v>0</v>
      </c>
      <c r="AV4" t="b">
        <f>'1. Información General'!C40</f>
        <v>0</v>
      </c>
      <c r="AW4" t="str">
        <f>'1. Información General'!B41</f>
        <v>MODALIDADES COMPLEMENTARIAS Y DE RESTABLECIMIENTOS EN ADMINISTRACIÓN DE JUSTICIA</v>
      </c>
      <c r="AX4" t="str">
        <f>'1. Información General'!E41</f>
        <v>CENTRO DE EMERGENCIA EN RESTABLECIMIENTO DE ADMINISTRACION DE JUSTICIA - RAJ</v>
      </c>
      <c r="AY4">
        <f>'1. Información General'!B44</f>
        <v>0</v>
      </c>
      <c r="AZ4">
        <f>'1. Información General'!D44</f>
        <v>0</v>
      </c>
      <c r="BA4">
        <f>'1. Información General'!B45</f>
        <v>0</v>
      </c>
      <c r="BB4" s="335">
        <f>'1. Información General'!D45</f>
        <v>0</v>
      </c>
      <c r="BC4" s="335">
        <f>'1. Información General'!F45</f>
        <v>0</v>
      </c>
      <c r="BD4">
        <f>'1. Información General'!B46</f>
        <v>0</v>
      </c>
      <c r="BE4">
        <f>'1. Información General'!F46</f>
        <v>0</v>
      </c>
      <c r="BF4">
        <f>'1. Información General'!B47</f>
        <v>0</v>
      </c>
      <c r="BG4">
        <f>'1. Información General'!D47</f>
        <v>0</v>
      </c>
      <c r="BH4">
        <f>'1. Información General'!F47</f>
        <v>0</v>
      </c>
      <c r="BI4">
        <f>'1. Información General'!B48</f>
        <v>0</v>
      </c>
      <c r="BJ4">
        <f>'1. Información General'!D48</f>
        <v>0</v>
      </c>
      <c r="BK4">
        <f>'1. Información General'!B49</f>
        <v>0</v>
      </c>
      <c r="BL4" s="335">
        <f>'1. Información General'!D49</f>
        <v>0</v>
      </c>
      <c r="BM4" s="335">
        <f>'1. Información General'!F49</f>
        <v>0</v>
      </c>
      <c r="BN4">
        <f>'1. Información General'!B50</f>
        <v>0</v>
      </c>
      <c r="BO4">
        <f>'1. Información General'!F50</f>
        <v>0</v>
      </c>
      <c r="BP4">
        <f>'1. Información General'!B51</f>
        <v>0</v>
      </c>
      <c r="BQ4">
        <f>'1. Información General'!D51</f>
        <v>0</v>
      </c>
      <c r="BR4">
        <f>'1. Información General'!F51</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t="str">
        <f>+'2.Ambientes Adecuados y Seguros'!$D19</f>
        <v>NO APLICA</v>
      </c>
      <c r="CJ4" t="str">
        <f>+'2.Ambientes Adecuados y Seguros'!$D20</f>
        <v>NO APLICA</v>
      </c>
      <c r="CK4" t="str">
        <f>+'2.Ambientes Adecuados y Seguros'!$D21</f>
        <v>NO APLICA</v>
      </c>
      <c r="CL4">
        <f>+'2.Ambientes Adecuados y Seguros'!$D22</f>
        <v>0</v>
      </c>
      <c r="CM4">
        <f>+'2.Ambientes Adecuados y Seguros'!$D23</f>
        <v>0</v>
      </c>
      <c r="CN4">
        <f>+'2.Ambientes Adecuados y Seguros'!$D24</f>
        <v>0</v>
      </c>
      <c r="CO4">
        <f>+'2.Ambientes Adecuados y Seguros'!$D25</f>
        <v>0</v>
      </c>
      <c r="CP4">
        <f>+'2.Ambientes Adecuados y Seguros'!$D26</f>
        <v>0</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t="str">
        <f>+'2.Ambientes Adecuados y Seguros'!$D47</f>
        <v>NO APLICA</v>
      </c>
      <c r="DL4" t="str">
        <f>+'2.Ambientes Adecuados y Seguros'!$D48</f>
        <v>NO APLICA</v>
      </c>
      <c r="DM4" t="str">
        <f>+'2.Ambientes Adecuados y Seguros'!$D49</f>
        <v>NO APLICA</v>
      </c>
      <c r="DN4" t="str">
        <f>+'2.Ambientes Adecuados y Seguros'!$D50</f>
        <v>NO APLICA</v>
      </c>
      <c r="DO4">
        <f>+'2.Ambientes Adecuados y Seguros'!$D51</f>
        <v>0</v>
      </c>
      <c r="DP4">
        <f>+'2.Ambientes Adecuados y Seguros'!$D52</f>
        <v>0</v>
      </c>
      <c r="DQ4">
        <f>+'2.Ambientes Adecuados y Seguros'!$D53</f>
        <v>0</v>
      </c>
      <c r="DR4">
        <f>+'2.Ambientes Adecuados y Seguros'!$D54</f>
        <v>0</v>
      </c>
      <c r="DS4">
        <f>+'2.Ambientes Adecuados y Seguros'!$D55</f>
        <v>0</v>
      </c>
      <c r="DT4">
        <f>+'2.Ambientes Adecuados y Seguros'!$D56</f>
        <v>0</v>
      </c>
      <c r="DU4">
        <f>+'2.Ambientes Adecuados y Seguros'!$D57</f>
        <v>0</v>
      </c>
      <c r="DV4">
        <f>+'2.Ambientes Adecuados y Seguros'!$D58</f>
        <v>0</v>
      </c>
      <c r="DW4">
        <f>+'2.Ambientes Adecuados y Seguros'!$D59</f>
        <v>0</v>
      </c>
      <c r="DX4">
        <f>+'2.Ambientes Adecuados y Seguros'!$D60</f>
        <v>0</v>
      </c>
      <c r="DY4">
        <f>+'2.Ambientes Adecuados y Seguros'!$D61</f>
        <v>0</v>
      </c>
      <c r="DZ4">
        <f>+'2.Ambientes Adecuados y Seguros'!$D62</f>
        <v>0</v>
      </c>
      <c r="EA4">
        <f>+'2.Ambientes Adecuados y Seguros'!$D63</f>
        <v>0</v>
      </c>
      <c r="EB4">
        <f>+'2.Ambientes Adecuados y Seguros'!$D64</f>
        <v>0</v>
      </c>
      <c r="EC4">
        <f>+'2.Ambientes Adecuados y Seguros'!$D65</f>
        <v>0</v>
      </c>
      <c r="ED4">
        <f>+'2.Ambientes Adecuados y Seguros'!$D66</f>
        <v>0</v>
      </c>
      <c r="EE4">
        <f>+'2.Ambientes Adecuados y Seguros'!$D67</f>
        <v>0</v>
      </c>
      <c r="EF4">
        <f>+'2.Ambientes Adecuados y Seguros'!$D68</f>
        <v>0</v>
      </c>
      <c r="EG4">
        <f>+'2.Ambientes Adecuados y Seguros'!$D69</f>
        <v>0</v>
      </c>
      <c r="EH4">
        <f>+'2.Ambientes Adecuados y Seguros'!$D70</f>
        <v>0</v>
      </c>
      <c r="EI4">
        <f>+'2.Ambientes Adecuados y Seguros'!$D71</f>
        <v>0</v>
      </c>
      <c r="EJ4">
        <f>+'2.Ambientes Adecuados y Seguros'!$D72</f>
        <v>0</v>
      </c>
      <c r="EK4">
        <f>+'2.Ambientes Adecuados y Seguros'!$D73</f>
        <v>0</v>
      </c>
      <c r="EL4">
        <f>+'2.Ambientes Adecuados y Seguros'!$D74</f>
        <v>0</v>
      </c>
      <c r="EM4">
        <f>+'2.Ambientes Adecuados y Seguros'!$D75</f>
        <v>0</v>
      </c>
      <c r="EN4">
        <f>+'2.Ambientes Adecuados y Seguros'!$D76</f>
        <v>0</v>
      </c>
      <c r="EO4">
        <f>+'2.Ambientes Adecuados y Seguros'!$D77</f>
        <v>0</v>
      </c>
      <c r="EP4">
        <f>+'2.Ambientes Adecuados y Seguros'!$D78</f>
        <v>0</v>
      </c>
      <c r="EQ4">
        <f>+'2.Ambientes Adecuados y Seguros'!$D79</f>
        <v>0</v>
      </c>
      <c r="ER4">
        <f>+'2.Ambientes Adecuados y Seguros'!$D80</f>
        <v>0</v>
      </c>
      <c r="ES4">
        <f>+'2.Ambientes Adecuados y Seguros'!$D81</f>
        <v>0</v>
      </c>
      <c r="ET4">
        <f>+'2.Ambientes Adecuados y Seguros'!$D82</f>
        <v>0</v>
      </c>
      <c r="EU4">
        <f>+'2.Ambientes Adecuados y Seguros'!$D83</f>
        <v>0</v>
      </c>
      <c r="EV4">
        <f>+'2.Ambientes Adecuados y Seguros'!$D84</f>
        <v>0</v>
      </c>
      <c r="EW4">
        <f>+'2.Ambientes Adecuados y Seguros'!$D85</f>
        <v>0</v>
      </c>
      <c r="EX4">
        <f>+'2.Ambientes Adecuados y Seguros'!$D86</f>
        <v>0</v>
      </c>
      <c r="EY4">
        <f>+'2.Ambientes Adecuados y Seguros'!$D87</f>
        <v>0</v>
      </c>
      <c r="EZ4">
        <f>+'2.Ambientes Adecuados y Seguros'!$D88</f>
        <v>0</v>
      </c>
      <c r="FA4" t="str">
        <f>+'2.Ambientes Adecuados y Seguros'!$D89</f>
        <v>NO APLICA</v>
      </c>
      <c r="FB4">
        <f>+'2.Ambientes Adecuados y Seguros'!$D90</f>
        <v>0</v>
      </c>
      <c r="FC4">
        <f>+'2.Ambientes Adecuados y Seguros'!$D91</f>
        <v>0</v>
      </c>
      <c r="FD4">
        <f>+'2.Ambientes Adecuados y Seguros'!$D92</f>
        <v>0</v>
      </c>
      <c r="FE4">
        <f>+'2.Ambientes Adecuados y Seguros'!$D93</f>
        <v>0</v>
      </c>
      <c r="FF4" t="str">
        <f>+'3. Alimentacion y Nutrición'!$D3</f>
        <v>NO APLICA</v>
      </c>
      <c r="FG4">
        <f>+'3. Alimentacion y Nutrición'!$D4</f>
        <v>0</v>
      </c>
      <c r="FH4">
        <f>+'3. Alimentacion y Nutrición'!$D5</f>
        <v>0</v>
      </c>
      <c r="FI4">
        <f>+'3. Alimentacion y Nutrición'!$D6</f>
        <v>0</v>
      </c>
      <c r="FJ4">
        <f>+'3. Alimentacion y Nutrición'!$D7</f>
        <v>0</v>
      </c>
      <c r="FK4">
        <f>+'3. Alimentacion y Nutrición'!$D8</f>
        <v>0</v>
      </c>
      <c r="FL4">
        <f>+'3. Alimentacion y Nutrición'!$D9</f>
        <v>0</v>
      </c>
      <c r="FM4">
        <f>+'3. Alimentacion y Nutrición'!$D10</f>
        <v>0</v>
      </c>
      <c r="FN4">
        <f>+'3. Alimentacion y Nutrición'!$D11</f>
        <v>0</v>
      </c>
      <c r="FO4" t="str">
        <f>+'3. Alimentacion y Nutrición'!$D12</f>
        <v>NO APLICA</v>
      </c>
      <c r="FP4">
        <f>+'3. Alimentacion y Nutrición'!$D13</f>
        <v>0</v>
      </c>
      <c r="FQ4">
        <f>+'3. Alimentacion y Nutrición'!$D14</f>
        <v>0</v>
      </c>
      <c r="FR4">
        <f>+'3. Alimentacion y Nutrición'!$D15</f>
        <v>0</v>
      </c>
      <c r="FS4">
        <f>+'3. Alimentacion y Nutrición'!$D16</f>
        <v>0</v>
      </c>
      <c r="FT4">
        <f>+'3. Alimentacion y Nutrición'!$D17</f>
        <v>0</v>
      </c>
      <c r="FU4">
        <f>+'3. Alimentacion y Nutrición'!$D18</f>
        <v>0</v>
      </c>
      <c r="FV4" t="str">
        <f>+'3. Alimentacion y Nutrición'!$D19</f>
        <v>NO APLICA</v>
      </c>
      <c r="FW4">
        <f>+'3. Alimentacion y Nutrición'!$D20</f>
        <v>0</v>
      </c>
      <c r="FX4">
        <f>+'3. Alimentacion y Nutrición'!$D21</f>
        <v>0</v>
      </c>
      <c r="FY4">
        <f>+'3. Alimentacion y Nutrición'!$D22</f>
        <v>0</v>
      </c>
      <c r="FZ4" t="str">
        <f>+'3. Alimentacion y Nutrición'!$D23</f>
        <v>NO APLICA</v>
      </c>
      <c r="GA4">
        <f>+'3. Alimentacion y Nutrición'!$D24</f>
        <v>0</v>
      </c>
      <c r="GB4">
        <f>+'3. Alimentacion y Nutrición'!$D25</f>
        <v>0</v>
      </c>
      <c r="GC4">
        <f>+'3. Alimentacion y Nutrición'!$D26</f>
        <v>0</v>
      </c>
      <c r="GD4">
        <f>+'3. Alimentacion y Nutrición'!$D27</f>
        <v>0</v>
      </c>
      <c r="GE4" t="str">
        <f>+'3. Alimentacion y Nutrición'!$D28</f>
        <v>NO APLICA</v>
      </c>
      <c r="GF4">
        <f>+'3. Alimentacion y Nutrición'!$D29</f>
        <v>0</v>
      </c>
      <c r="GG4">
        <f>+'3. Alimentacion y Nutrición'!$D30</f>
        <v>0</v>
      </c>
      <c r="GH4">
        <f>+'3. Alimentacion y Nutrición'!$D31</f>
        <v>0</v>
      </c>
      <c r="GI4" t="str">
        <f>+'3. Alimentacion y Nutrición'!$D32</f>
        <v>NO APLICA</v>
      </c>
      <c r="GJ4">
        <f>+'3. Alimentacion y Nutrición'!$D33</f>
        <v>0</v>
      </c>
      <c r="GK4" t="str">
        <f>+'3. Alimentacion y Nutrición'!$D34</f>
        <v>NO APLICA</v>
      </c>
      <c r="GL4">
        <f>+'3. Alimentacion y Nutrición'!$D35</f>
        <v>0</v>
      </c>
      <c r="GM4">
        <f>+'3. Alimentacion y Nutrición'!$D36</f>
        <v>0</v>
      </c>
      <c r="GN4">
        <f>+'3. Alimentacion y Nutrición'!$D37</f>
        <v>0</v>
      </c>
      <c r="GO4">
        <f>+'3. Alimentacion y Nutrición'!$D38</f>
        <v>0</v>
      </c>
      <c r="GP4">
        <f>+'3. Alimentacion y Nutrición'!$D39</f>
        <v>0</v>
      </c>
      <c r="GQ4" t="str">
        <f>+'3. Alimentacion y Nutrición'!$D40</f>
        <v>NO APLICA</v>
      </c>
      <c r="GR4">
        <f>+'3. Alimentacion y Nutrición'!$D41</f>
        <v>0</v>
      </c>
      <c r="GS4">
        <f>+'3. Alimentacion y Nutrición'!$D42</f>
        <v>0</v>
      </c>
      <c r="GT4">
        <f>+'3. Alimentacion y Nutrición'!$D43</f>
        <v>0</v>
      </c>
      <c r="GU4">
        <f>+'3. Alimentacion y Nutrición'!$D44</f>
        <v>0</v>
      </c>
      <c r="GV4">
        <f>+'3. Alimentacion y Nutrición'!$D45</f>
        <v>0</v>
      </c>
      <c r="GW4">
        <f>+'3. Alimentacion y Nutrición'!$D46</f>
        <v>0</v>
      </c>
      <c r="GX4">
        <f>+'3. Alimentacion y Nutrición'!$D47</f>
        <v>0</v>
      </c>
      <c r="GY4">
        <f>+'3. Alimentacion y Nutrición'!$D48</f>
        <v>0</v>
      </c>
      <c r="GZ4" t="str">
        <f>+'3. Alimentacion y Nutrición'!$D49</f>
        <v>NO APLICA</v>
      </c>
      <c r="HA4">
        <f>+'3. Alimentacion y Nutrición'!$D50</f>
        <v>0</v>
      </c>
      <c r="HB4">
        <f>+'3. Alimentacion y Nutrición'!$D51</f>
        <v>0</v>
      </c>
      <c r="HC4">
        <f>+'3. Alimentacion y Nutrición'!$D52</f>
        <v>0</v>
      </c>
      <c r="HD4">
        <f>+'3. Alimentacion y Nutrición'!$D53</f>
        <v>0</v>
      </c>
      <c r="HE4">
        <f>+'3. Alimentacion y Nutrición'!$D54</f>
        <v>0</v>
      </c>
      <c r="HF4">
        <f>+'3. Alimentacion y Nutrición'!$D55</f>
        <v>0</v>
      </c>
      <c r="HG4" t="str">
        <f>+'3. Alimentacion y Nutrición'!$D56</f>
        <v>NO APLICA</v>
      </c>
      <c r="HH4">
        <f>+'3. Alimentacion y Nutrición'!$D57</f>
        <v>0</v>
      </c>
      <c r="HI4">
        <f>+'3. Alimentacion y Nutrición'!$D58</f>
        <v>0</v>
      </c>
      <c r="HJ4" t="str">
        <f>+'3. Alimentacion y Nutrición'!$D59</f>
        <v>NO APLICA</v>
      </c>
      <c r="HK4">
        <f>+'3. Alimentacion y Nutrición'!$D60</f>
        <v>0</v>
      </c>
      <c r="HL4" t="str">
        <f>+'3. Alimentacion y Nutrición'!$D61</f>
        <v>NO APLICA</v>
      </c>
      <c r="HM4">
        <f>+'3. Alimentacion y Nutrición'!$D62</f>
        <v>0</v>
      </c>
      <c r="HN4">
        <f>+'3. Alimentacion y Nutrición'!$D63</f>
        <v>0</v>
      </c>
      <c r="HO4">
        <f>+'3. Alimentacion y Nutrición'!$D64</f>
        <v>0</v>
      </c>
      <c r="HP4">
        <f>+'3. Alimentacion y Nutrición'!$D65</f>
        <v>0</v>
      </c>
      <c r="HQ4">
        <f>+'3. Alimentacion y Nutrición'!$D66</f>
        <v>0</v>
      </c>
      <c r="HR4">
        <f>+'3. Alimentacion y Nutrición'!$D67</f>
        <v>0</v>
      </c>
      <c r="HS4" t="str">
        <f>+'4. Mod. Atención Ce RAJ'!$D3</f>
        <v>NO APLICA</v>
      </c>
      <c r="HT4">
        <f>+'4. Mod. Atención Ce RAJ'!$D4</f>
        <v>0</v>
      </c>
      <c r="HU4">
        <f>+'4. Mod. Atención Ce RAJ'!$D5</f>
        <v>0</v>
      </c>
      <c r="HV4">
        <f>+'4. Mod. Atención Ce RAJ'!$D6</f>
        <v>0</v>
      </c>
      <c r="HW4">
        <f>+'4. Mod. Atención Ce RAJ'!$D7</f>
        <v>0</v>
      </c>
      <c r="HX4">
        <f>+'4. Mod. Atención Ce RAJ'!$D8</f>
        <v>0</v>
      </c>
      <c r="HY4">
        <f>+'4. Mod. Atención Ce RAJ'!$D9</f>
        <v>0</v>
      </c>
      <c r="HZ4" t="str">
        <f>+'5. Situaciones especiales'!$D3</f>
        <v>NO APLICA</v>
      </c>
      <c r="IA4">
        <f>+'5. Situaciones especiales'!$D4</f>
        <v>0</v>
      </c>
      <c r="IB4">
        <f>+'5. Situaciones especiales'!$D5</f>
        <v>0</v>
      </c>
      <c r="IC4">
        <f>+'5. Situaciones especiales'!$D6</f>
        <v>0</v>
      </c>
      <c r="ID4">
        <f>+'5. Situaciones especiales'!$D7</f>
        <v>0</v>
      </c>
      <c r="IE4" t="str">
        <f>+'5. Situaciones especiales'!$D8</f>
        <v>NO APLICA</v>
      </c>
      <c r="IF4">
        <f>+'5. Situaciones especiales'!$D9</f>
        <v>0</v>
      </c>
      <c r="IG4">
        <f>+'5. Situaciones especiales'!$D10</f>
        <v>0</v>
      </c>
      <c r="IH4">
        <f>+'5. Situaciones especiales'!$D11</f>
        <v>0</v>
      </c>
      <c r="II4">
        <f>+'5. Situaciones especiales'!$D12</f>
        <v>0</v>
      </c>
      <c r="IJ4">
        <f>+'5. Situaciones especiales'!$D13</f>
        <v>0</v>
      </c>
      <c r="IK4">
        <f>+'5. Situaciones especiales'!$D14</f>
        <v>0</v>
      </c>
      <c r="IL4">
        <f>+'5. Situaciones especiales'!$D15</f>
        <v>0</v>
      </c>
      <c r="IM4">
        <f>+'5. Situaciones especiales'!$D16</f>
        <v>0</v>
      </c>
      <c r="IN4" t="str">
        <f>+'5. Situaciones especiales'!$D17</f>
        <v>NO APLICA</v>
      </c>
      <c r="IO4">
        <f>+'5. Situaciones especiales'!$D18</f>
        <v>0</v>
      </c>
      <c r="IP4">
        <f>+'5. Situaciones especiales'!$D19</f>
        <v>0</v>
      </c>
      <c r="IQ4">
        <f>+'5. Situaciones especiales'!$D20</f>
        <v>0</v>
      </c>
      <c r="IR4">
        <f>+'5. Situaciones especiales'!$D21</f>
        <v>0</v>
      </c>
      <c r="IS4">
        <f>+'5. Situaciones especiales'!$D22</f>
        <v>0</v>
      </c>
      <c r="IT4">
        <f>+'5. Situaciones especiales'!$D23</f>
        <v>0</v>
      </c>
      <c r="IU4" t="str">
        <f>+'5. Situaciones especiales'!$D24</f>
        <v>NO APLICA</v>
      </c>
      <c r="IV4">
        <f>+'5. Situaciones especiales'!$D25</f>
        <v>0</v>
      </c>
      <c r="IW4">
        <f>+'5. Situaciones especiales'!$D26</f>
        <v>0</v>
      </c>
      <c r="IX4">
        <f>+'5. Situaciones especiales'!$D27</f>
        <v>0</v>
      </c>
      <c r="IY4">
        <f>+'5. Situaciones especiales'!$D28</f>
        <v>0</v>
      </c>
      <c r="IZ4">
        <f>+'5. Situaciones especiales'!$D29</f>
        <v>0</v>
      </c>
      <c r="JA4" t="str">
        <f>+'5. Situaciones especiales'!$D30</f>
        <v>NO APLICA</v>
      </c>
      <c r="JB4">
        <f>+'5. Situaciones especiales'!$D31</f>
        <v>0</v>
      </c>
      <c r="JC4">
        <f>+'5. Situaciones especiales'!$D32</f>
        <v>0</v>
      </c>
      <c r="JD4">
        <f>+'5. Situaciones especiales'!$D33</f>
        <v>0</v>
      </c>
      <c r="JE4">
        <f>+'5. Situaciones especiales'!$D34</f>
        <v>0</v>
      </c>
      <c r="JF4">
        <f>+'5. Situaciones especiales'!$D35</f>
        <v>0</v>
      </c>
      <c r="JG4" t="str">
        <f>+'5. Situaciones especiales'!$D36</f>
        <v>NO APLICA</v>
      </c>
      <c r="JH4">
        <f>+'5. Situaciones especiales'!$D37</f>
        <v>0</v>
      </c>
      <c r="JI4">
        <f>+'5. Situaciones especiales'!$D38</f>
        <v>0</v>
      </c>
      <c r="JJ4">
        <f>+'5. Situaciones especiales'!$D39</f>
        <v>0</v>
      </c>
      <c r="JK4">
        <f>+'5. Situaciones especiales'!$D40</f>
        <v>0</v>
      </c>
      <c r="JL4">
        <f>+'5. Situaciones especiales'!$D41</f>
        <v>0</v>
      </c>
      <c r="JM4">
        <f>+'5. Situaciones especiales'!$D42</f>
        <v>0</v>
      </c>
      <c r="JN4">
        <f>+'5. Situaciones especiales'!$D43</f>
        <v>0</v>
      </c>
      <c r="JO4">
        <f>+'5. Situaciones especiales'!$D44</f>
        <v>0</v>
      </c>
      <c r="JP4">
        <f>+'5. Situaciones especiales'!$D45</f>
        <v>0</v>
      </c>
      <c r="JQ4">
        <f>+'5. Situaciones especiales'!$D46</f>
        <v>0</v>
      </c>
      <c r="JR4">
        <f>+'5. Situaciones especiales'!$D47</f>
        <v>0</v>
      </c>
      <c r="JS4" t="str">
        <f>+'5. Situaciones especiales'!$D48</f>
        <v>NO APLICA</v>
      </c>
      <c r="JT4">
        <f>+'5. Situaciones especiales'!$D49</f>
        <v>0</v>
      </c>
      <c r="JU4">
        <f>+'5. Situaciones especiales'!$D50</f>
        <v>0</v>
      </c>
      <c r="JV4">
        <f>+'5. Situaciones especiales'!$D51</f>
        <v>0</v>
      </c>
      <c r="JW4">
        <f>+'5. Situaciones especiales'!$D52</f>
        <v>0</v>
      </c>
      <c r="JX4">
        <f>+'5. Situaciones especiales'!$D53</f>
        <v>0</v>
      </c>
      <c r="JY4">
        <f>+'5. Situaciones especiales'!$D54</f>
        <v>0</v>
      </c>
      <c r="JZ4">
        <f>+'5. Situaciones especiales'!$D55</f>
        <v>0</v>
      </c>
      <c r="KA4">
        <f>+'5. Situaciones especiales'!$D56</f>
        <v>0</v>
      </c>
      <c r="KB4">
        <f>+'5. Situaciones especiales'!$D57</f>
        <v>0</v>
      </c>
      <c r="KC4">
        <f>+'5. Situaciones especiales'!$D58</f>
        <v>0</v>
      </c>
      <c r="KD4">
        <f>+'5. Situaciones especiales'!$D59</f>
        <v>0</v>
      </c>
      <c r="KE4" t="str">
        <f>+'5. Situaciones especiales'!$D60</f>
        <v>NO APLICA</v>
      </c>
      <c r="KF4" t="str">
        <f>+'5. Situaciones especiales'!$D61</f>
        <v>NO APLICA</v>
      </c>
      <c r="KG4">
        <f>+'5. Situaciones especiales'!$D62</f>
        <v>0</v>
      </c>
      <c r="KH4">
        <f>+'5. Situaciones especiales'!$D63</f>
        <v>0</v>
      </c>
      <c r="KI4">
        <f>+'5. Situaciones especiales'!$D64</f>
        <v>0</v>
      </c>
      <c r="KJ4">
        <f>+'5. Situaciones especiales'!$D65</f>
        <v>0</v>
      </c>
      <c r="KK4">
        <f>+'5. Situaciones especiales'!$D66</f>
        <v>0</v>
      </c>
      <c r="KL4">
        <f>+'5. Situaciones especiales'!$D67</f>
        <v>0</v>
      </c>
      <c r="KM4">
        <f>+'5. Situaciones especiales'!$D68</f>
        <v>0</v>
      </c>
      <c r="KN4">
        <f>+'5. Situaciones especiales'!$D69</f>
        <v>0</v>
      </c>
      <c r="KO4">
        <f>+'5. Situaciones especiales'!$D70</f>
        <v>0</v>
      </c>
      <c r="KP4">
        <f>+'5. Situaciones especiales'!$D71</f>
        <v>0</v>
      </c>
      <c r="KQ4">
        <f>+'5. Situaciones especiales'!$D72</f>
        <v>0</v>
      </c>
      <c r="KR4">
        <f>+'5. Situaciones especiales'!$D73</f>
        <v>0</v>
      </c>
      <c r="KS4">
        <f>+'5. Situaciones especiales'!$D74</f>
        <v>0</v>
      </c>
      <c r="KT4">
        <f>+'5. Situaciones especiales'!$D75</f>
        <v>0</v>
      </c>
      <c r="KU4">
        <f>+'5. Situaciones especiales'!$D76</f>
        <v>0</v>
      </c>
      <c r="KV4">
        <f>+'5. Situaciones especiales'!$D77</f>
        <v>0</v>
      </c>
      <c r="KW4">
        <f>+'5. Situaciones especiales'!$D78</f>
        <v>0</v>
      </c>
      <c r="KX4">
        <f>+'5. Situaciones especiales'!$D79</f>
        <v>0</v>
      </c>
      <c r="KY4">
        <f>+'5. Situaciones especiales'!$D80</f>
        <v>0</v>
      </c>
      <c r="KZ4" t="str">
        <f>+'5. Situaciones especiales'!$D81</f>
        <v>NO APLICA</v>
      </c>
      <c r="LA4" t="str">
        <f>+'5. Situaciones especiales'!$D82</f>
        <v>NO APLICA</v>
      </c>
      <c r="LB4">
        <f>+'5. Situaciones especiales'!$D83</f>
        <v>0</v>
      </c>
      <c r="LC4">
        <f>+'5. Situaciones especiales'!$D84</f>
        <v>0</v>
      </c>
      <c r="LD4">
        <f>+'5. Situaciones especiales'!$D85</f>
        <v>0</v>
      </c>
      <c r="LE4">
        <f>+'5. Situaciones especiales'!$D86</f>
        <v>0</v>
      </c>
      <c r="LF4">
        <f>+'5. Situaciones especiales'!$D87</f>
        <v>0</v>
      </c>
      <c r="LG4">
        <f>+'5. Situaciones especiales'!$D88</f>
        <v>0</v>
      </c>
      <c r="LH4">
        <f>+'5. Situaciones especiales'!$D89</f>
        <v>0</v>
      </c>
      <c r="LI4">
        <f>+'5. Situaciones especiales'!$D90</f>
        <v>0</v>
      </c>
      <c r="LJ4">
        <f>+'5. Situaciones especiales'!$D91</f>
        <v>0</v>
      </c>
      <c r="LK4">
        <f>+'5. Situaciones especiales'!$D92</f>
        <v>0</v>
      </c>
      <c r="LL4">
        <f>+'5. Situaciones especiales'!$D93</f>
        <v>0</v>
      </c>
      <c r="LM4">
        <f>+'5. Situaciones especiales'!$D94</f>
        <v>0</v>
      </c>
      <c r="LN4">
        <f>+'5. Situaciones especiales'!$D95</f>
        <v>0</v>
      </c>
      <c r="LO4">
        <f>+'5. Situaciones especiales'!$D96</f>
        <v>0</v>
      </c>
      <c r="LP4">
        <f>+'5. Situaciones especiales'!$D97</f>
        <v>0</v>
      </c>
      <c r="LQ4" t="str">
        <f>+'5. Situaciones especiales'!$D98</f>
        <v>NO APLICA</v>
      </c>
      <c r="LR4" t="str">
        <f>+'5. Situaciones especiales'!$D99</f>
        <v>NO APLICA</v>
      </c>
      <c r="LS4">
        <f>+'5. Situaciones especiales'!$D100</f>
        <v>0</v>
      </c>
      <c r="LT4">
        <f>+'5. Situaciones especiales'!$D101</f>
        <v>0</v>
      </c>
      <c r="LU4">
        <f>+'5. Situaciones especiales'!$D102</f>
        <v>0</v>
      </c>
      <c r="LV4">
        <f>+'5. Situaciones especiales'!$D103</f>
        <v>0</v>
      </c>
      <c r="LW4">
        <f>+'5. Situaciones especiales'!$D104</f>
        <v>0</v>
      </c>
      <c r="LX4">
        <f>+'5. Situaciones especiales'!$D105</f>
        <v>0</v>
      </c>
      <c r="LY4">
        <f>+'5. Situaciones especiales'!$D106</f>
        <v>0</v>
      </c>
      <c r="LZ4">
        <f>+'5. Situaciones especiales'!$D107</f>
        <v>0</v>
      </c>
      <c r="MA4">
        <f>+'5. Situaciones especiales'!$D108</f>
        <v>0</v>
      </c>
      <c r="MB4">
        <f>+'5. Situaciones especiales'!$D109</f>
        <v>0</v>
      </c>
      <c r="MC4">
        <f>+'5. Situaciones especiales'!$D110</f>
        <v>0</v>
      </c>
      <c r="MD4">
        <f>+'5. Situaciones especiales'!$D111</f>
        <v>0</v>
      </c>
      <c r="ME4">
        <f>+'5. Situaciones especiales'!$D112</f>
        <v>0</v>
      </c>
      <c r="MF4">
        <f>+'5. Situaciones especiales'!$D113</f>
        <v>0</v>
      </c>
      <c r="MG4">
        <f>+'5. Situaciones especiales'!$D114</f>
        <v>0</v>
      </c>
      <c r="MH4">
        <f>+'5. Situaciones especiales'!$D115</f>
        <v>0</v>
      </c>
      <c r="MI4">
        <f>+'5. Situaciones especiales'!$D116</f>
        <v>0</v>
      </c>
      <c r="MJ4">
        <f>+'5. Situaciones especiales'!$D117</f>
        <v>0</v>
      </c>
      <c r="MK4">
        <f>+'5. Situaciones especiales'!$D118</f>
        <v>0</v>
      </c>
      <c r="ML4" t="str">
        <f>+'5. Situaciones especiales'!$D119</f>
        <v>NO APLICA</v>
      </c>
      <c r="MM4">
        <f>+'5. Situaciones especiales'!$D120</f>
        <v>0</v>
      </c>
      <c r="MN4">
        <f>+'5. Situaciones especiales'!$D121</f>
        <v>0</v>
      </c>
      <c r="MO4">
        <f>+'5. Situaciones especiales'!$D122</f>
        <v>0</v>
      </c>
      <c r="MP4">
        <f>+'5. Situaciones especiales'!$D123</f>
        <v>0</v>
      </c>
      <c r="MQ4" t="str">
        <f>+'6. Código Ético'!$D3</f>
        <v>NO APLICA</v>
      </c>
      <c r="MR4" t="str">
        <f>+'6. Código Ético'!$D4</f>
        <v>NO APLICA</v>
      </c>
      <c r="MS4" t="str">
        <f>+'6. Código Ético'!$D5</f>
        <v>NO APLICA</v>
      </c>
      <c r="MT4">
        <f>+'6. Código Ético'!$D6</f>
        <v>0</v>
      </c>
      <c r="MU4">
        <f>+'6. Código Ético'!$D7</f>
        <v>0</v>
      </c>
      <c r="MV4">
        <f>+'6. Código Ético'!$D8</f>
        <v>0</v>
      </c>
      <c r="MW4">
        <f>+'6. Código Ético'!$D9</f>
        <v>0</v>
      </c>
      <c r="MX4">
        <f>+'6. Código Ético'!$D10</f>
        <v>0</v>
      </c>
      <c r="MY4">
        <f>+'6. Código Ético'!$D11</f>
        <v>0</v>
      </c>
      <c r="MZ4">
        <f>+'6. Código Ético'!$D12</f>
        <v>0</v>
      </c>
      <c r="NA4">
        <f>+'6. Código Ético'!$D13</f>
        <v>0</v>
      </c>
      <c r="NB4">
        <f>+'6. Código Ético'!$D14</f>
        <v>0</v>
      </c>
      <c r="NC4">
        <f>+'6. Código Ético'!$D15</f>
        <v>0</v>
      </c>
      <c r="ND4">
        <f>+'6. Código Ético'!$D16</f>
        <v>0</v>
      </c>
      <c r="NE4">
        <f>+'6. Código Ético'!$D17</f>
        <v>0</v>
      </c>
      <c r="NF4">
        <f>+'6. Código Ético'!$D18</f>
        <v>0</v>
      </c>
      <c r="NG4">
        <f>+'6. Código Ético'!$D19</f>
        <v>0</v>
      </c>
      <c r="NH4">
        <f>+'6. Código Ético'!$D20</f>
        <v>0</v>
      </c>
      <c r="NI4">
        <f>+'6. Código Ético'!$D21</f>
        <v>0</v>
      </c>
      <c r="NJ4">
        <f>+'6. Código Ético'!$D22</f>
        <v>0</v>
      </c>
      <c r="NK4">
        <f>+'6. Código Ético'!$D23</f>
        <v>0</v>
      </c>
      <c r="NL4">
        <f>+'6. Código Ético'!$D24</f>
        <v>0</v>
      </c>
      <c r="NM4">
        <f>+'6. Código Ético'!$D25</f>
        <v>0</v>
      </c>
      <c r="NN4">
        <f>+'6. Código Ético'!$D26</f>
        <v>0</v>
      </c>
      <c r="NO4">
        <f>+'6. Código Ético'!$D27</f>
        <v>0</v>
      </c>
      <c r="NP4">
        <f>+'6. Código Ético'!$D28</f>
        <v>0</v>
      </c>
      <c r="NQ4">
        <f>+'6. Código Ético'!$D29</f>
        <v>0</v>
      </c>
      <c r="NR4">
        <f>+'6. Código Ético'!$D30</f>
        <v>0</v>
      </c>
      <c r="NS4">
        <f>+'6. Código Ético'!$D31</f>
        <v>0</v>
      </c>
      <c r="NT4" t="str">
        <f>+'7. Talento Humano'!$D3</f>
        <v>NO APLICA</v>
      </c>
      <c r="NU4">
        <f>+'7. Talento Humano'!$D4</f>
        <v>0</v>
      </c>
      <c r="NV4" t="str">
        <f>+'7. Talento Humano'!$D5</f>
        <v>NO APLICA</v>
      </c>
      <c r="NW4">
        <f>+'7. Talento Humano'!$D6</f>
        <v>0</v>
      </c>
      <c r="NX4">
        <f>+'7. Talento Humano'!$D7</f>
        <v>0</v>
      </c>
      <c r="NY4">
        <f>+'7. Talento Humano'!$D8</f>
        <v>0</v>
      </c>
      <c r="NZ4" t="str">
        <f>+'7. Talento Humano'!$D9</f>
        <v>NO APLICA</v>
      </c>
      <c r="OA4">
        <f>+'7. Talento Humano'!$D10</f>
        <v>0</v>
      </c>
      <c r="OB4">
        <f>+'7. Talento Humano'!$D11</f>
        <v>0</v>
      </c>
      <c r="OC4">
        <f>+'7. Talento Humano'!$D12</f>
        <v>0</v>
      </c>
      <c r="OD4">
        <f>+'7. Talento Humano'!$D13</f>
        <v>0</v>
      </c>
      <c r="OE4" t="str">
        <f>+'7. Talento Humano'!$D14</f>
        <v>NO APLICA</v>
      </c>
      <c r="OF4">
        <f>+'7. Talento Humano'!$D15</f>
        <v>0</v>
      </c>
      <c r="OG4">
        <f>+'7. Talento Humano'!$D16</f>
        <v>0</v>
      </c>
      <c r="OH4" t="str">
        <f>+'7. Talento Humano'!$D17</f>
        <v>NO APLICA</v>
      </c>
      <c r="OI4">
        <f>+'7. Talento Humano'!$D18</f>
        <v>0</v>
      </c>
      <c r="OJ4">
        <f>+'7. Talento Humano'!$D19</f>
        <v>0</v>
      </c>
      <c r="OK4">
        <f>+'7. Talento Humano'!$D20</f>
        <v>0</v>
      </c>
      <c r="OL4" t="str">
        <f>+'8. Financiero'!$D3</f>
        <v>NO APLICA</v>
      </c>
      <c r="OM4">
        <f>+'8. Financiero'!$D4</f>
        <v>0</v>
      </c>
      <c r="ON4">
        <f>+'8. Financiero'!$D5</f>
        <v>0</v>
      </c>
      <c r="OO4">
        <f>+'8. Financiero'!$D6</f>
        <v>0</v>
      </c>
      <c r="OP4">
        <f>+'8. Financiero'!$D7</f>
        <v>0</v>
      </c>
      <c r="OQ4" t="str">
        <f>+'8. Financiero'!$D8</f>
        <v>NO APLICA</v>
      </c>
      <c r="OR4">
        <f>+'8. Financiero'!$D9</f>
        <v>0</v>
      </c>
      <c r="OS4">
        <f>+'8. Financiero'!$D10</f>
        <v>0</v>
      </c>
      <c r="OT4">
        <f>+'8. Financiero'!$D11</f>
        <v>0</v>
      </c>
      <c r="OU4">
        <f>+'8. Financiero'!$D12</f>
        <v>0</v>
      </c>
      <c r="OV4">
        <f>+'8. Financiero'!$D13</f>
        <v>0</v>
      </c>
      <c r="OW4">
        <f>+'8. Financiero'!$D14</f>
        <v>0</v>
      </c>
      <c r="OX4" t="str">
        <f>+'9. Dotación'!$D3</f>
        <v>NO APLICA</v>
      </c>
      <c r="OY4">
        <f>+'9. Dotación'!$D4</f>
        <v>0</v>
      </c>
      <c r="OZ4">
        <f>+'9. Dotación'!$D5</f>
        <v>0</v>
      </c>
      <c r="PA4" t="str">
        <f>+'9. Dotación'!$D6</f>
        <v>NO APLICA</v>
      </c>
      <c r="PB4">
        <f>+'9. Dotación'!$D7</f>
        <v>0</v>
      </c>
      <c r="PC4">
        <f>+'9. Dotación'!$D8</f>
        <v>0</v>
      </c>
      <c r="PD4" t="str">
        <f>+'9. Dotación'!$D9</f>
        <v>NO APLICA</v>
      </c>
      <c r="PE4">
        <f>+'9. Dotación'!$D10</f>
        <v>0</v>
      </c>
      <c r="PF4">
        <f>+'9. Dotación'!$D11</f>
        <v>0</v>
      </c>
      <c r="PG4">
        <f>+'9. Dotación'!$D12</f>
        <v>0</v>
      </c>
      <c r="PH4">
        <f>+'9. Dotación'!$D13</f>
        <v>0</v>
      </c>
      <c r="PI4" t="str">
        <f>+'9. Dotación'!$D14</f>
        <v>NO APLICA</v>
      </c>
      <c r="PJ4">
        <f>+'9. Dotación'!$D15</f>
        <v>0</v>
      </c>
      <c r="PK4">
        <f>+'9. Dotación'!$D16</f>
        <v>0</v>
      </c>
    </row>
  </sheetData>
  <sheetProtection algorithmName="SHA-512" hashValue="3oavTFXYl4KRN/CkD7H7MZUtsDdJdp8woo+BQIL/TKlkorvk/Qs6SDTGv0ab1+2686JG5MTUiwKRaIgATFCosQ==" saltValue="yIkkwhYAtDjfbeHrgs8ZbQ==" spinCount="100000" sheet="1" formatRows="0"/>
  <mergeCells count="14">
    <mergeCell ref="A1:O1"/>
    <mergeCell ref="AY1:BR1"/>
    <mergeCell ref="A2:O2"/>
    <mergeCell ref="P2:AH2"/>
    <mergeCell ref="AI2:AX2"/>
    <mergeCell ref="AY2:BR2"/>
    <mergeCell ref="NT1:OK1"/>
    <mergeCell ref="OL1:OW1"/>
    <mergeCell ref="OX1:PK1"/>
    <mergeCell ref="BS1:FE1"/>
    <mergeCell ref="FF1:HR1"/>
    <mergeCell ref="HS1:HY1"/>
    <mergeCell ref="HZ1:MP1"/>
    <mergeCell ref="MQ1:NS1"/>
  </mergeCells>
  <conditionalFormatting sqref="OX2:OX3">
    <cfRule type="cellIs" dxfId="0" priority="1" operator="equal">
      <formula>"No Cumple"</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18387-2CD4-4F1F-A5B4-AA25C2ADE004}">
  <dimension ref="A1:E77"/>
  <sheetViews>
    <sheetView zoomScale="80" zoomScaleNormal="80" workbookViewId="0">
      <selection activeCell="A8" sqref="A8"/>
    </sheetView>
  </sheetViews>
  <sheetFormatPr baseColWidth="10" defaultColWidth="11.42578125" defaultRowHeight="15"/>
  <cols>
    <col min="1" max="1" width="81.42578125" style="20" customWidth="1"/>
    <col min="2" max="2" width="148.28515625" style="18" customWidth="1"/>
    <col min="3" max="3" width="9.42578125" customWidth="1"/>
  </cols>
  <sheetData>
    <row r="1" spans="1:5" ht="17.25" thickBot="1">
      <c r="A1" s="452" t="s">
        <v>1480</v>
      </c>
      <c r="B1" s="453"/>
      <c r="C1" s="337" t="s">
        <v>1481</v>
      </c>
    </row>
    <row r="2" spans="1:5" ht="17.25" customHeight="1">
      <c r="A2" s="19" t="s">
        <v>1482</v>
      </c>
      <c r="B2" s="19" t="s">
        <v>1483</v>
      </c>
      <c r="E2" t="str">
        <f>UPPER(D1)</f>
        <v/>
      </c>
    </row>
    <row r="3" spans="1:5" ht="17.25" thickBot="1">
      <c r="A3" s="452" t="s">
        <v>1484</v>
      </c>
      <c r="B3" s="453"/>
    </row>
    <row r="4" spans="1:5" ht="16.5">
      <c r="A4" s="451" t="s">
        <v>1485</v>
      </c>
      <c r="B4" s="451"/>
    </row>
    <row r="5" spans="1:5">
      <c r="A5" s="20" t="s">
        <v>1486</v>
      </c>
      <c r="B5" s="18" t="s">
        <v>1487</v>
      </c>
    </row>
    <row r="6" spans="1:5">
      <c r="A6" s="20" t="s">
        <v>1488</v>
      </c>
      <c r="B6" s="18" t="s">
        <v>1489</v>
      </c>
    </row>
    <row r="7" spans="1:5">
      <c r="A7" s="20" t="s">
        <v>1490</v>
      </c>
      <c r="B7" s="18" t="s">
        <v>1491</v>
      </c>
    </row>
    <row r="8" spans="1:5">
      <c r="A8" s="20" t="s">
        <v>1492</v>
      </c>
      <c r="B8" s="18" t="s">
        <v>1493</v>
      </c>
    </row>
    <row r="9" spans="1:5" ht="17.25" customHeight="1">
      <c r="A9" s="20" t="s">
        <v>1494</v>
      </c>
      <c r="B9" s="18" t="s">
        <v>1495</v>
      </c>
    </row>
    <row r="10" spans="1:5">
      <c r="A10" s="20" t="s">
        <v>1496</v>
      </c>
      <c r="B10" s="18" t="s">
        <v>1497</v>
      </c>
    </row>
    <row r="11" spans="1:5">
      <c r="A11" s="20" t="s">
        <v>1498</v>
      </c>
      <c r="B11" s="18" t="s">
        <v>1499</v>
      </c>
    </row>
    <row r="12" spans="1:5">
      <c r="A12" s="20" t="s">
        <v>1500</v>
      </c>
      <c r="B12" s="18" t="s">
        <v>1501</v>
      </c>
    </row>
    <row r="13" spans="1:5">
      <c r="A13" s="20" t="s">
        <v>1502</v>
      </c>
      <c r="B13" s="18" t="s">
        <v>1503</v>
      </c>
    </row>
    <row r="14" spans="1:5" ht="17.25" customHeight="1">
      <c r="A14" s="20" t="s">
        <v>1504</v>
      </c>
      <c r="B14" s="18" t="s">
        <v>1505</v>
      </c>
    </row>
    <row r="15" spans="1:5">
      <c r="A15" s="20" t="s">
        <v>1506</v>
      </c>
      <c r="B15" s="18" t="s">
        <v>1507</v>
      </c>
    </row>
    <row r="16" spans="1:5">
      <c r="A16" s="20" t="s">
        <v>1508</v>
      </c>
      <c r="B16" s="18" t="s">
        <v>1509</v>
      </c>
    </row>
    <row r="17" spans="1:2">
      <c r="A17" s="20" t="s">
        <v>1510</v>
      </c>
      <c r="B17" s="18" t="s">
        <v>1511</v>
      </c>
    </row>
    <row r="18" spans="1:2" ht="15.75" thickBot="1">
      <c r="A18" s="20" t="s">
        <v>1512</v>
      </c>
      <c r="B18" s="18" t="s">
        <v>1513</v>
      </c>
    </row>
    <row r="19" spans="1:2" ht="16.5">
      <c r="A19" s="451" t="s">
        <v>1514</v>
      </c>
      <c r="B19" s="451"/>
    </row>
    <row r="20" spans="1:2">
      <c r="A20" s="20" t="s">
        <v>1515</v>
      </c>
      <c r="B20" s="18" t="s">
        <v>1487</v>
      </c>
    </row>
    <row r="21" spans="1:2">
      <c r="A21" s="20" t="s">
        <v>1516</v>
      </c>
      <c r="B21" s="18" t="s">
        <v>1517</v>
      </c>
    </row>
    <row r="22" spans="1:2">
      <c r="A22" s="20" t="s">
        <v>1518</v>
      </c>
      <c r="B22" s="18" t="s">
        <v>1519</v>
      </c>
    </row>
    <row r="23" spans="1:2">
      <c r="A23" s="20" t="s">
        <v>1520</v>
      </c>
      <c r="B23" s="18" t="s">
        <v>1521</v>
      </c>
    </row>
    <row r="24" spans="1:2">
      <c r="A24" s="20" t="s">
        <v>1522</v>
      </c>
      <c r="B24" s="18" t="s">
        <v>1523</v>
      </c>
    </row>
    <row r="25" spans="1:2">
      <c r="A25" s="20" t="s">
        <v>1492</v>
      </c>
      <c r="B25" s="18" t="s">
        <v>1524</v>
      </c>
    </row>
    <row r="26" spans="1:2">
      <c r="A26" s="20" t="s">
        <v>1525</v>
      </c>
      <c r="B26" s="18" t="s">
        <v>1526</v>
      </c>
    </row>
    <row r="27" spans="1:2">
      <c r="A27" s="20" t="s">
        <v>1527</v>
      </c>
      <c r="B27" s="18" t="s">
        <v>1528</v>
      </c>
    </row>
    <row r="28" spans="1:2">
      <c r="A28" s="20" t="s">
        <v>1529</v>
      </c>
      <c r="B28" s="18" t="s">
        <v>1530</v>
      </c>
    </row>
    <row r="29" spans="1:2">
      <c r="A29" s="20" t="s">
        <v>1531</v>
      </c>
      <c r="B29" s="18" t="s">
        <v>1532</v>
      </c>
    </row>
    <row r="30" spans="1:2">
      <c r="A30" s="20" t="s">
        <v>1508</v>
      </c>
      <c r="B30" s="18" t="s">
        <v>1533</v>
      </c>
    </row>
    <row r="31" spans="1:2">
      <c r="A31" s="20" t="s">
        <v>1510</v>
      </c>
      <c r="B31" s="18" t="s">
        <v>1534</v>
      </c>
    </row>
    <row r="32" spans="1:2" ht="15.75" thickBot="1">
      <c r="A32" s="20" t="s">
        <v>1535</v>
      </c>
      <c r="B32" s="18" t="s">
        <v>1536</v>
      </c>
    </row>
    <row r="33" spans="1:2" ht="16.5">
      <c r="A33" s="451" t="s">
        <v>1537</v>
      </c>
      <c r="B33" s="451"/>
    </row>
    <row r="34" spans="1:2">
      <c r="A34" s="20" t="s">
        <v>1538</v>
      </c>
      <c r="B34" s="18" t="s">
        <v>1539</v>
      </c>
    </row>
    <row r="35" spans="1:2">
      <c r="A35" s="20" t="s">
        <v>1540</v>
      </c>
      <c r="B35" s="18" t="s">
        <v>1541</v>
      </c>
    </row>
    <row r="36" spans="1:2">
      <c r="A36" s="20" t="s">
        <v>1542</v>
      </c>
      <c r="B36" s="18" t="s">
        <v>1543</v>
      </c>
    </row>
    <row r="37" spans="1:2">
      <c r="A37" s="20" t="s">
        <v>1544</v>
      </c>
      <c r="B37" s="18" t="s">
        <v>1545</v>
      </c>
    </row>
    <row r="38" spans="1:2">
      <c r="A38" s="20" t="s">
        <v>1546</v>
      </c>
      <c r="B38" s="18" t="s">
        <v>1547</v>
      </c>
    </row>
    <row r="39" spans="1:2">
      <c r="A39" s="20" t="s">
        <v>1548</v>
      </c>
      <c r="B39" s="21" t="s">
        <v>1549</v>
      </c>
    </row>
    <row r="40" spans="1:2">
      <c r="A40" s="20" t="s">
        <v>1550</v>
      </c>
      <c r="B40" s="21" t="s">
        <v>1551</v>
      </c>
    </row>
    <row r="41" spans="1:2">
      <c r="A41" s="20" t="s">
        <v>1552</v>
      </c>
      <c r="B41" s="18" t="s">
        <v>1553</v>
      </c>
    </row>
    <row r="42" spans="1:2" ht="15.75" thickBot="1">
      <c r="A42" s="20" t="s">
        <v>1554</v>
      </c>
      <c r="B42" s="18" t="s">
        <v>1555</v>
      </c>
    </row>
    <row r="43" spans="1:2" ht="16.5">
      <c r="A43" s="451" t="s">
        <v>1556</v>
      </c>
      <c r="B43" s="451"/>
    </row>
    <row r="44" spans="1:2">
      <c r="A44" s="20" t="s">
        <v>1557</v>
      </c>
      <c r="B44" s="18" t="s">
        <v>1558</v>
      </c>
    </row>
    <row r="45" spans="1:2">
      <c r="A45" s="20" t="s">
        <v>1559</v>
      </c>
      <c r="B45" s="18" t="s">
        <v>1560</v>
      </c>
    </row>
    <row r="46" spans="1:2">
      <c r="A46" s="20" t="s">
        <v>1561</v>
      </c>
      <c r="B46" s="18" t="s">
        <v>1562</v>
      </c>
    </row>
    <row r="47" spans="1:2">
      <c r="A47" s="20" t="s">
        <v>1563</v>
      </c>
      <c r="B47" s="18" t="s">
        <v>1564</v>
      </c>
    </row>
    <row r="48" spans="1:2">
      <c r="A48" s="20" t="s">
        <v>1565</v>
      </c>
      <c r="B48" s="18" t="s">
        <v>1566</v>
      </c>
    </row>
    <row r="49" spans="1:2">
      <c r="A49" s="20" t="s">
        <v>1567</v>
      </c>
      <c r="B49" s="18" t="s">
        <v>1568</v>
      </c>
    </row>
    <row r="50" spans="1:2">
      <c r="A50" s="20" t="s">
        <v>1569</v>
      </c>
      <c r="B50" s="18" t="s">
        <v>1570</v>
      </c>
    </row>
    <row r="51" spans="1:2">
      <c r="A51" s="20" t="s">
        <v>1571</v>
      </c>
      <c r="B51" s="18" t="s">
        <v>1572</v>
      </c>
    </row>
    <row r="52" spans="1:2">
      <c r="A52" s="20" t="s">
        <v>1573</v>
      </c>
      <c r="B52" s="18" t="s">
        <v>1574</v>
      </c>
    </row>
    <row r="53" spans="1:2">
      <c r="A53" s="20" t="s">
        <v>1575</v>
      </c>
      <c r="B53" s="18" t="s">
        <v>1576</v>
      </c>
    </row>
    <row r="54" spans="1:2">
      <c r="A54" s="20" t="s">
        <v>1527</v>
      </c>
      <c r="B54" s="18" t="s">
        <v>1577</v>
      </c>
    </row>
    <row r="55" spans="1:2" ht="16.5">
      <c r="A55" s="455" t="s">
        <v>1578</v>
      </c>
      <c r="B55" s="456"/>
    </row>
    <row r="56" spans="1:2">
      <c r="A56" s="457" t="s">
        <v>1579</v>
      </c>
      <c r="B56" s="22" t="s">
        <v>1580</v>
      </c>
    </row>
    <row r="57" spans="1:2">
      <c r="A57" s="457"/>
      <c r="B57" s="23" t="s">
        <v>1581</v>
      </c>
    </row>
    <row r="58" spans="1:2">
      <c r="A58" s="457"/>
      <c r="B58" s="24" t="s">
        <v>1582</v>
      </c>
    </row>
    <row r="59" spans="1:2">
      <c r="A59" s="457"/>
      <c r="B59" s="25" t="s">
        <v>1583</v>
      </c>
    </row>
    <row r="60" spans="1:2">
      <c r="A60" s="457"/>
      <c r="B60" s="26" t="s">
        <v>1584</v>
      </c>
    </row>
    <row r="61" spans="1:2">
      <c r="A61" s="20" t="s">
        <v>1585</v>
      </c>
      <c r="B61" s="18" t="s">
        <v>1586</v>
      </c>
    </row>
    <row r="62" spans="1:2" ht="105">
      <c r="A62" s="20" t="s">
        <v>1587</v>
      </c>
      <c r="B62" s="18" t="s">
        <v>1588</v>
      </c>
    </row>
    <row r="63" spans="1:2" ht="45.75" thickBot="1">
      <c r="A63" s="20" t="s">
        <v>1589</v>
      </c>
      <c r="B63" s="18" t="s">
        <v>1590</v>
      </c>
    </row>
    <row r="64" spans="1:2" ht="16.5">
      <c r="A64" s="458" t="s">
        <v>1591</v>
      </c>
      <c r="B64" s="458"/>
    </row>
    <row r="65" spans="1:2" ht="134.25" customHeight="1" thickBot="1">
      <c r="A65" s="40" t="s">
        <v>1592</v>
      </c>
      <c r="B65" s="14" t="s">
        <v>1593</v>
      </c>
    </row>
    <row r="66" spans="1:2" ht="17.45" customHeight="1">
      <c r="A66" s="458" t="s">
        <v>1594</v>
      </c>
      <c r="B66" s="458"/>
    </row>
    <row r="67" spans="1:2" ht="63.95" customHeight="1">
      <c r="A67" s="40" t="s">
        <v>1595</v>
      </c>
      <c r="B67" s="22" t="s">
        <v>1596</v>
      </c>
    </row>
    <row r="68" spans="1:2" ht="63.95" customHeight="1">
      <c r="A68" s="40" t="s">
        <v>1597</v>
      </c>
      <c r="B68" s="22" t="s">
        <v>1598</v>
      </c>
    </row>
    <row r="69" spans="1:2" ht="16.5">
      <c r="A69" s="459" t="s">
        <v>1599</v>
      </c>
      <c r="B69" s="459"/>
    </row>
    <row r="70" spans="1:2" s="16" customFormat="1" ht="137.25" customHeight="1">
      <c r="A70" s="66" t="s">
        <v>1600</v>
      </c>
      <c r="B70" s="67" t="s">
        <v>1601</v>
      </c>
    </row>
    <row r="71" spans="1:2" ht="45">
      <c r="A71" s="52" t="s">
        <v>1602</v>
      </c>
      <c r="B71" s="22" t="s">
        <v>1603</v>
      </c>
    </row>
    <row r="72" spans="1:2" ht="16.5">
      <c r="A72" s="460" t="s">
        <v>1604</v>
      </c>
      <c r="B72" s="460"/>
    </row>
    <row r="73" spans="1:2">
      <c r="A73" s="52" t="s">
        <v>1605</v>
      </c>
      <c r="B73" s="51" t="s">
        <v>1606</v>
      </c>
    </row>
    <row r="74" spans="1:2" ht="16.5">
      <c r="A74" s="454" t="s">
        <v>1607</v>
      </c>
      <c r="B74" s="454"/>
    </row>
    <row r="75" spans="1:2" ht="30">
      <c r="A75" s="40" t="s">
        <v>1608</v>
      </c>
      <c r="B75" s="22" t="s">
        <v>1609</v>
      </c>
    </row>
    <row r="76" spans="1:2" ht="30">
      <c r="A76" s="40" t="s">
        <v>1610</v>
      </c>
      <c r="B76" s="22" t="s">
        <v>1611</v>
      </c>
    </row>
    <row r="77" spans="1:2">
      <c r="A77" s="40" t="s">
        <v>1612</v>
      </c>
      <c r="B77" s="22" t="s">
        <v>1613</v>
      </c>
    </row>
  </sheetData>
  <sheetProtection algorithmName="SHA-512" hashValue="UdpTu1qo9vxCpvLx/rTKXHCueGG1bMydpAU+gyBYELbs4boXXN2YX//uqabgIoQ7eeWxH2GjLRvkBEaXdFmSiQ==" saltValue="k42rZoRMNJE2MVZ/AzGVTQ==" spinCount="100000" sheet="1" objects="1" scenarios="1"/>
  <mergeCells count="13">
    <mergeCell ref="A74:B74"/>
    <mergeCell ref="A55:B55"/>
    <mergeCell ref="A56:A60"/>
    <mergeCell ref="A64:B64"/>
    <mergeCell ref="A66:B66"/>
    <mergeCell ref="A69:B69"/>
    <mergeCell ref="A72:B72"/>
    <mergeCell ref="A43:B43"/>
    <mergeCell ref="A1:B1"/>
    <mergeCell ref="A3:B3"/>
    <mergeCell ref="A4:B4"/>
    <mergeCell ref="A19:B19"/>
    <mergeCell ref="A33:B33"/>
  </mergeCells>
  <hyperlinks>
    <hyperlink ref="C1" location="PORTADA!A1" display="Portada" xr:uid="{61B82B29-72DB-437E-9E9B-6D205115B33D}"/>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4FB8-0B11-4A80-9B3B-DA44F1416189}">
  <dimension ref="A1:G51"/>
  <sheetViews>
    <sheetView zoomScaleNormal="100" workbookViewId="0">
      <selection activeCell="A8" sqref="A8"/>
    </sheetView>
  </sheetViews>
  <sheetFormatPr baseColWidth="10" defaultColWidth="11.42578125" defaultRowHeight="15"/>
  <cols>
    <col min="1" max="1" width="23.85546875" style="2" customWidth="1"/>
    <col min="2" max="2" width="37.42578125" style="2" customWidth="1"/>
    <col min="3" max="3" width="30.140625" style="2" customWidth="1"/>
    <col min="4" max="4" width="18.85546875" style="2" customWidth="1"/>
    <col min="5" max="5" width="21.140625" style="2" customWidth="1"/>
    <col min="6" max="6" width="49.42578125" style="2" customWidth="1"/>
    <col min="7" max="7" width="8.42578125" style="2" customWidth="1"/>
    <col min="8" max="16384" width="11.42578125" style="2"/>
  </cols>
  <sheetData>
    <row r="1" spans="1:7" ht="15.75" thickBot="1">
      <c r="A1" s="463" t="s">
        <v>1614</v>
      </c>
      <c r="B1" s="464"/>
      <c r="C1" s="464"/>
      <c r="D1" s="464"/>
      <c r="E1" s="464"/>
      <c r="F1" s="465"/>
      <c r="G1" s="337" t="s">
        <v>1481</v>
      </c>
    </row>
    <row r="2" spans="1:7" ht="26.1" customHeight="1" thickBot="1">
      <c r="A2" s="27" t="s">
        <v>1615</v>
      </c>
      <c r="B2" s="461"/>
      <c r="C2" s="461"/>
      <c r="D2" s="462"/>
      <c r="E2" s="27" t="s">
        <v>1488</v>
      </c>
      <c r="F2" s="28"/>
    </row>
    <row r="3" spans="1:7" ht="36" customHeight="1" thickBot="1">
      <c r="A3" s="27" t="s">
        <v>1490</v>
      </c>
      <c r="B3" s="461"/>
      <c r="C3" s="461"/>
      <c r="D3" s="461"/>
      <c r="E3" s="27" t="s">
        <v>1492</v>
      </c>
      <c r="F3" s="29"/>
    </row>
    <row r="4" spans="1:7" ht="33.6" customHeight="1" thickBot="1">
      <c r="A4" s="27" t="s">
        <v>1494</v>
      </c>
      <c r="B4" s="30"/>
      <c r="C4" s="27" t="s">
        <v>1496</v>
      </c>
      <c r="D4" s="466"/>
      <c r="E4" s="466"/>
      <c r="F4" s="467"/>
    </row>
    <row r="5" spans="1:7" ht="30.75" thickBot="1">
      <c r="A5" s="27" t="s">
        <v>1498</v>
      </c>
      <c r="B5" s="28"/>
      <c r="C5" s="27" t="s">
        <v>1500</v>
      </c>
      <c r="D5" s="461"/>
      <c r="E5" s="461"/>
      <c r="F5" s="462"/>
    </row>
    <row r="6" spans="1:7" ht="45.75" thickBot="1">
      <c r="A6" s="27" t="s">
        <v>1502</v>
      </c>
      <c r="B6" s="28"/>
      <c r="C6" s="31" t="s">
        <v>1616</v>
      </c>
      <c r="D6" s="461"/>
      <c r="E6" s="461"/>
      <c r="F6" s="462"/>
    </row>
    <row r="7" spans="1:7" ht="31.5" customHeight="1" thickBot="1">
      <c r="A7" s="27" t="s">
        <v>1506</v>
      </c>
      <c r="B7" s="461"/>
      <c r="C7" s="461"/>
      <c r="D7" s="462"/>
      <c r="E7" s="27" t="s">
        <v>1531</v>
      </c>
      <c r="F7" s="29"/>
    </row>
    <row r="8" spans="1:7" ht="30" customHeight="1" thickBot="1">
      <c r="A8" s="27" t="s">
        <v>1508</v>
      </c>
      <c r="B8" s="28"/>
      <c r="C8" s="27" t="s">
        <v>1510</v>
      </c>
      <c r="D8" s="28"/>
      <c r="E8" s="27" t="s">
        <v>1512</v>
      </c>
      <c r="F8" s="28"/>
    </row>
    <row r="9" spans="1:7" ht="9" customHeight="1" thickBot="1">
      <c r="A9" s="32"/>
      <c r="B9" s="32"/>
      <c r="C9" s="32"/>
      <c r="D9" s="32"/>
      <c r="E9" s="32"/>
      <c r="F9" s="32"/>
    </row>
    <row r="10" spans="1:7" ht="15.75" thickBot="1">
      <c r="A10" s="463" t="s">
        <v>1617</v>
      </c>
      <c r="B10" s="464"/>
      <c r="C10" s="464"/>
      <c r="D10" s="464"/>
      <c r="E10" s="464"/>
      <c r="F10" s="465"/>
    </row>
    <row r="11" spans="1:7" ht="30.75" thickBot="1">
      <c r="A11" s="27" t="s">
        <v>1515</v>
      </c>
      <c r="B11" s="461"/>
      <c r="C11" s="461"/>
      <c r="D11" s="462"/>
      <c r="E11" s="27" t="s">
        <v>1516</v>
      </c>
      <c r="F11" s="28"/>
    </row>
    <row r="12" spans="1:7" ht="33.75" customHeight="1" thickBot="1">
      <c r="A12" s="27" t="s">
        <v>1518</v>
      </c>
      <c r="B12" s="30"/>
      <c r="C12" s="27" t="s">
        <v>1520</v>
      </c>
      <c r="D12" s="466"/>
      <c r="E12" s="466"/>
      <c r="F12" s="467"/>
    </row>
    <row r="13" spans="1:7" ht="30.75" thickBot="1">
      <c r="A13" s="27" t="s">
        <v>1522</v>
      </c>
      <c r="B13" s="461"/>
      <c r="C13" s="461"/>
      <c r="D13" s="461"/>
      <c r="E13" s="27" t="s">
        <v>1492</v>
      </c>
      <c r="F13" s="29"/>
    </row>
    <row r="14" spans="1:7" ht="37.5" customHeight="1" thickBot="1">
      <c r="A14" s="27" t="s">
        <v>1525</v>
      </c>
      <c r="B14" s="28"/>
      <c r="C14" s="27"/>
      <c r="D14" s="28"/>
      <c r="E14" s="27" t="s">
        <v>1527</v>
      </c>
      <c r="F14" s="28"/>
    </row>
    <row r="15" spans="1:7" ht="45.75" thickBot="1">
      <c r="A15" s="27" t="s">
        <v>1529</v>
      </c>
      <c r="B15" s="461"/>
      <c r="C15" s="461"/>
      <c r="D15" s="462"/>
      <c r="E15" s="27" t="s">
        <v>1531</v>
      </c>
      <c r="F15" s="29"/>
    </row>
    <row r="16" spans="1:7" ht="22.35" customHeight="1" thickBot="1">
      <c r="A16" s="27" t="s">
        <v>1508</v>
      </c>
      <c r="B16" s="28"/>
      <c r="C16" s="27" t="s">
        <v>1510</v>
      </c>
      <c r="D16" s="28"/>
      <c r="E16" s="27" t="s">
        <v>1535</v>
      </c>
      <c r="F16" s="28"/>
    </row>
    <row r="17" spans="1:6" ht="19.5" customHeight="1" thickBot="1">
      <c r="A17" s="32"/>
      <c r="B17" s="32"/>
      <c r="C17" s="32"/>
      <c r="D17" s="32"/>
      <c r="E17" s="32"/>
      <c r="F17" s="32"/>
    </row>
    <row r="18" spans="1:6" ht="19.5" customHeight="1" thickBot="1">
      <c r="A18" s="463" t="s">
        <v>1618</v>
      </c>
      <c r="B18" s="464"/>
      <c r="C18" s="464"/>
      <c r="D18" s="464"/>
      <c r="E18" s="464"/>
      <c r="F18" s="465"/>
    </row>
    <row r="19" spans="1:6" ht="30.75" thickBot="1">
      <c r="A19" s="27" t="s">
        <v>1515</v>
      </c>
      <c r="B19" s="461"/>
      <c r="C19" s="461"/>
      <c r="D19" s="462"/>
      <c r="E19" s="27" t="s">
        <v>1619</v>
      </c>
      <c r="F19" s="28"/>
    </row>
    <row r="20" spans="1:6" ht="18.75" customHeight="1" thickBot="1">
      <c r="A20" s="27" t="s">
        <v>1620</v>
      </c>
      <c r="B20" s="30"/>
      <c r="C20" s="27" t="s">
        <v>1621</v>
      </c>
      <c r="D20" s="466"/>
      <c r="E20" s="466"/>
      <c r="F20" s="467"/>
    </row>
    <row r="21" spans="1:6" ht="30.75" thickBot="1">
      <c r="A21" s="27" t="s">
        <v>1622</v>
      </c>
      <c r="B21" s="461"/>
      <c r="C21" s="461"/>
      <c r="D21" s="461"/>
      <c r="E21" s="27" t="s">
        <v>1492</v>
      </c>
      <c r="F21" s="29"/>
    </row>
    <row r="22" spans="1:6" ht="60.75" thickBot="1">
      <c r="A22" s="27" t="s">
        <v>1623</v>
      </c>
      <c r="B22" s="362"/>
      <c r="C22" s="27" t="s">
        <v>1624</v>
      </c>
      <c r="D22" s="468"/>
      <c r="E22" s="468"/>
      <c r="F22" s="469"/>
    </row>
    <row r="23" spans="1:6" ht="37.5" customHeight="1" thickBot="1">
      <c r="A23" s="27" t="s">
        <v>1625</v>
      </c>
      <c r="B23" s="368"/>
      <c r="C23" s="27" t="s">
        <v>1525</v>
      </c>
      <c r="D23" s="368"/>
      <c r="E23" s="27" t="s">
        <v>1527</v>
      </c>
      <c r="F23" s="368"/>
    </row>
    <row r="24" spans="1:6" ht="45.75" thickBot="1">
      <c r="A24" s="27" t="s">
        <v>1529</v>
      </c>
      <c r="B24" s="461"/>
      <c r="C24" s="461"/>
      <c r="D24" s="462"/>
      <c r="E24" s="27" t="s">
        <v>1531</v>
      </c>
      <c r="F24" s="29"/>
    </row>
    <row r="25" spans="1:6" ht="22.7" customHeight="1" thickBot="1">
      <c r="A25" s="27" t="s">
        <v>1508</v>
      </c>
      <c r="B25" s="28"/>
      <c r="C25" s="27" t="s">
        <v>1510</v>
      </c>
      <c r="D25" s="28"/>
      <c r="E25" s="27" t="s">
        <v>1535</v>
      </c>
      <c r="F25" s="28"/>
    </row>
    <row r="26" spans="1:6" ht="48.6" customHeight="1" thickBot="1">
      <c r="A26" s="27" t="s">
        <v>1626</v>
      </c>
      <c r="B26" s="364"/>
      <c r="C26" s="365" t="s">
        <v>1627</v>
      </c>
      <c r="D26" s="366" t="str">
        <f>IFERROR(LEFT($B$18,FIND(",",$B$18)-1)," ")</f>
        <v xml:space="preserve"> </v>
      </c>
      <c r="E26" s="367" t="s">
        <v>1628</v>
      </c>
      <c r="F26" s="366" t="str">
        <f>IFERROR(RIGHT($B$18,FIND(",",$B$18))," ")</f>
        <v xml:space="preserve"> </v>
      </c>
    </row>
    <row r="27" spans="1:6" ht="15.75" thickBot="1">
      <c r="A27" s="32"/>
      <c r="B27" s="32"/>
      <c r="C27" s="32"/>
      <c r="D27" s="32"/>
      <c r="E27" s="32"/>
      <c r="F27" s="32"/>
    </row>
    <row r="28" spans="1:6" ht="15.75" thickBot="1">
      <c r="A28" s="463" t="s">
        <v>1629</v>
      </c>
      <c r="B28" s="464"/>
      <c r="C28" s="464"/>
      <c r="D28" s="464"/>
      <c r="E28" s="464"/>
      <c r="F28" s="465"/>
    </row>
    <row r="29" spans="1:6" ht="30.75" thickBot="1">
      <c r="A29" s="27" t="s">
        <v>1538</v>
      </c>
      <c r="B29" s="33"/>
      <c r="C29" s="27" t="s">
        <v>1540</v>
      </c>
      <c r="D29" s="34"/>
      <c r="E29" s="27" t="s">
        <v>1630</v>
      </c>
      <c r="F29" s="34"/>
    </row>
    <row r="30" spans="1:6" ht="30.75" thickBot="1">
      <c r="A30" s="27" t="s">
        <v>1631</v>
      </c>
      <c r="B30" s="470"/>
      <c r="C30" s="470"/>
      <c r="D30" s="470"/>
      <c r="E30" s="27" t="s">
        <v>1632</v>
      </c>
      <c r="F30" s="33"/>
    </row>
    <row r="31" spans="1:6" ht="35.25" customHeight="1" thickBot="1">
      <c r="A31" s="27" t="s">
        <v>1544</v>
      </c>
      <c r="B31" s="33" t="s">
        <v>99</v>
      </c>
      <c r="C31" s="35" t="s">
        <v>1546</v>
      </c>
      <c r="D31" s="476" t="s">
        <v>1633</v>
      </c>
      <c r="E31" s="476"/>
      <c r="F31" s="477"/>
    </row>
    <row r="32" spans="1:6" ht="45.75" customHeight="1" thickBot="1">
      <c r="A32" s="27" t="s">
        <v>1634</v>
      </c>
      <c r="B32" s="478"/>
      <c r="C32" s="478"/>
      <c r="D32" s="478"/>
      <c r="E32" s="478"/>
      <c r="F32" s="479"/>
    </row>
    <row r="33" spans="1:6" ht="23.25" customHeight="1" thickBot="1">
      <c r="A33" s="480" t="s">
        <v>1635</v>
      </c>
      <c r="B33" s="483" t="s">
        <v>1636</v>
      </c>
      <c r="C33" s="484"/>
      <c r="D33" s="484"/>
      <c r="E33" s="484"/>
      <c r="F33" s="485"/>
    </row>
    <row r="34" spans="1:6" ht="20.25" customHeight="1" thickBot="1">
      <c r="A34" s="481"/>
      <c r="B34" s="486"/>
      <c r="C34" s="36" t="s">
        <v>1637</v>
      </c>
      <c r="D34" s="36" t="s">
        <v>1638</v>
      </c>
      <c r="E34" s="36" t="s">
        <v>1639</v>
      </c>
      <c r="F34" s="489"/>
    </row>
    <row r="35" spans="1:6" ht="19.5" customHeight="1">
      <c r="A35" s="481"/>
      <c r="B35" s="487"/>
      <c r="C35" s="37" t="b">
        <v>0</v>
      </c>
      <c r="D35" s="15" t="s">
        <v>1640</v>
      </c>
      <c r="E35" s="15" t="s">
        <v>1641</v>
      </c>
      <c r="F35" s="490"/>
    </row>
    <row r="36" spans="1:6" ht="19.5" customHeight="1">
      <c r="A36" s="481"/>
      <c r="B36" s="487"/>
      <c r="C36" s="37" t="b">
        <v>0</v>
      </c>
      <c r="D36" s="15" t="s">
        <v>1642</v>
      </c>
      <c r="E36" s="15" t="s">
        <v>1643</v>
      </c>
      <c r="F36" s="490"/>
    </row>
    <row r="37" spans="1:6" ht="18" customHeight="1">
      <c r="A37" s="481"/>
      <c r="B37" s="487"/>
      <c r="C37" s="37" t="b">
        <v>0</v>
      </c>
      <c r="D37" s="15" t="s">
        <v>1644</v>
      </c>
      <c r="E37" s="15" t="s">
        <v>1645</v>
      </c>
      <c r="F37" s="490"/>
    </row>
    <row r="38" spans="1:6" ht="18" customHeight="1">
      <c r="A38" s="481"/>
      <c r="B38" s="487"/>
      <c r="C38" s="37" t="b">
        <v>0</v>
      </c>
      <c r="D38" s="15" t="s">
        <v>1646</v>
      </c>
      <c r="E38" s="15" t="s">
        <v>1647</v>
      </c>
      <c r="F38" s="490"/>
    </row>
    <row r="39" spans="1:6" ht="21" customHeight="1">
      <c r="A39" s="481"/>
      <c r="B39" s="487"/>
      <c r="C39" s="37" t="b">
        <v>0</v>
      </c>
      <c r="D39" s="15" t="s">
        <v>1648</v>
      </c>
      <c r="E39" s="15" t="s">
        <v>1649</v>
      </c>
      <c r="F39" s="490"/>
    </row>
    <row r="40" spans="1:6" ht="20.25" customHeight="1" thickBot="1">
      <c r="A40" s="482"/>
      <c r="B40" s="488"/>
      <c r="C40" s="37" t="b">
        <v>0</v>
      </c>
      <c r="D40" s="15" t="s">
        <v>1650</v>
      </c>
      <c r="E40" s="15" t="s">
        <v>1651</v>
      </c>
      <c r="F40" s="491"/>
    </row>
    <row r="41" spans="1:6" ht="31.5" customHeight="1" thickBot="1">
      <c r="A41" s="27" t="s">
        <v>1552</v>
      </c>
      <c r="B41" s="472" t="s">
        <v>1652</v>
      </c>
      <c r="C41" s="473"/>
      <c r="D41" s="38" t="s">
        <v>1554</v>
      </c>
      <c r="E41" s="474" t="s">
        <v>1653</v>
      </c>
      <c r="F41" s="475"/>
    </row>
    <row r="42" spans="1:6" ht="8.25" customHeight="1" thickBot="1"/>
    <row r="43" spans="1:6" ht="15.75" thickBot="1">
      <c r="A43" s="463" t="s">
        <v>1654</v>
      </c>
      <c r="B43" s="464"/>
      <c r="C43" s="464"/>
      <c r="D43" s="464"/>
      <c r="E43" s="464"/>
      <c r="F43" s="465"/>
    </row>
    <row r="44" spans="1:6" ht="27" customHeight="1" thickBot="1">
      <c r="A44" s="27" t="s">
        <v>1557</v>
      </c>
      <c r="B44" s="30"/>
      <c r="C44" s="27" t="s">
        <v>1559</v>
      </c>
      <c r="D44" s="466"/>
      <c r="E44" s="466"/>
      <c r="F44" s="467"/>
    </row>
    <row r="45" spans="1:6" ht="24.6" customHeight="1" thickBot="1">
      <c r="A45" s="27" t="s">
        <v>1561</v>
      </c>
      <c r="B45" s="28"/>
      <c r="C45" s="27" t="s">
        <v>1563</v>
      </c>
      <c r="D45" s="34"/>
      <c r="E45" s="27" t="s">
        <v>1565</v>
      </c>
      <c r="F45" s="34"/>
    </row>
    <row r="46" spans="1:6" ht="30.75" thickBot="1">
      <c r="A46" s="27" t="s">
        <v>1567</v>
      </c>
      <c r="B46" s="461"/>
      <c r="C46" s="461"/>
      <c r="D46" s="461"/>
      <c r="E46" s="27" t="s">
        <v>1571</v>
      </c>
      <c r="F46" s="28"/>
    </row>
    <row r="47" spans="1:6" ht="30.75" thickBot="1">
      <c r="A47" s="27" t="s">
        <v>1573</v>
      </c>
      <c r="B47" s="28"/>
      <c r="C47" s="27" t="s">
        <v>1575</v>
      </c>
      <c r="D47" s="28"/>
      <c r="E47" s="27" t="s">
        <v>1527</v>
      </c>
      <c r="F47" s="28"/>
    </row>
    <row r="48" spans="1:6" ht="29.45" customHeight="1" thickBot="1">
      <c r="A48" s="27" t="s">
        <v>1655</v>
      </c>
      <c r="B48" s="30"/>
      <c r="C48" s="27" t="s">
        <v>1559</v>
      </c>
      <c r="D48" s="470"/>
      <c r="E48" s="470"/>
      <c r="F48" s="471"/>
    </row>
    <row r="49" spans="1:6" ht="24.6" customHeight="1" thickBot="1">
      <c r="A49" s="27" t="s">
        <v>1561</v>
      </c>
      <c r="B49" s="363"/>
      <c r="C49" s="27" t="s">
        <v>1563</v>
      </c>
      <c r="D49" s="369"/>
      <c r="E49" s="27" t="s">
        <v>1565</v>
      </c>
      <c r="F49" s="369"/>
    </row>
    <row r="50" spans="1:6" ht="30.75" thickBot="1">
      <c r="A50" s="27" t="s">
        <v>1567</v>
      </c>
      <c r="B50" s="468"/>
      <c r="C50" s="468"/>
      <c r="D50" s="468"/>
      <c r="E50" s="27" t="s">
        <v>1571</v>
      </c>
      <c r="F50" s="363"/>
    </row>
    <row r="51" spans="1:6" ht="30.75" thickBot="1">
      <c r="A51" s="27" t="s">
        <v>1573</v>
      </c>
      <c r="B51" s="363"/>
      <c r="C51" s="27" t="s">
        <v>1575</v>
      </c>
      <c r="D51" s="363"/>
      <c r="E51" s="27" t="s">
        <v>1527</v>
      </c>
      <c r="F51" s="363"/>
    </row>
  </sheetData>
  <sheetProtection algorithmName="SHA-512" hashValue="g7vBKLCH7TSlXnS+g0MV79hE47SPIUkNLeqA6R/BPl4LH5x29lQqHXRLyMagrliekgRZRp+wQHD8MEB5xXDJGA==" saltValue="iT0ewZDBFsPw19VtWt183Q==" spinCount="100000" sheet="1" objects="1" scenarios="1" formatColumns="0" formatRows="0"/>
  <mergeCells count="33">
    <mergeCell ref="B30:D30"/>
    <mergeCell ref="D48:F48"/>
    <mergeCell ref="B50:D50"/>
    <mergeCell ref="B41:C41"/>
    <mergeCell ref="E41:F41"/>
    <mergeCell ref="A43:F43"/>
    <mergeCell ref="D44:F44"/>
    <mergeCell ref="B46:D46"/>
    <mergeCell ref="D31:F31"/>
    <mergeCell ref="B32:F32"/>
    <mergeCell ref="A33:A40"/>
    <mergeCell ref="B33:F33"/>
    <mergeCell ref="B34:B40"/>
    <mergeCell ref="F34:F40"/>
    <mergeCell ref="A28:F28"/>
    <mergeCell ref="B7:D7"/>
    <mergeCell ref="A10:F10"/>
    <mergeCell ref="B11:D11"/>
    <mergeCell ref="D12:F12"/>
    <mergeCell ref="B13:D13"/>
    <mergeCell ref="B15:D15"/>
    <mergeCell ref="A18:F18"/>
    <mergeCell ref="B19:D19"/>
    <mergeCell ref="D20:F20"/>
    <mergeCell ref="B21:D21"/>
    <mergeCell ref="B24:D24"/>
    <mergeCell ref="D22:F22"/>
    <mergeCell ref="D6:F6"/>
    <mergeCell ref="A1:F1"/>
    <mergeCell ref="B2:D2"/>
    <mergeCell ref="B3:D3"/>
    <mergeCell ref="D4:F4"/>
    <mergeCell ref="D5:F5"/>
  </mergeCells>
  <dataValidations count="9">
    <dataValidation showInputMessage="1" showErrorMessage="1" promptTitle="RANGOS DE EDAD: ETAPA DE LA VIDA" sqref="B33:B34 C34:E40 F34" xr:uid="{254F791F-2FB7-412D-895A-23C08ABA4D56}"/>
    <dataValidation type="list" allowBlank="1" showInputMessage="1" showErrorMessage="1" sqref="D20:F20" xr:uid="{18F79D47-819B-4AD4-B8EC-57A0D0715DC9}">
      <formula1>INDIRECT($B$20)</formula1>
    </dataValidation>
    <dataValidation type="list" allowBlank="1" showInputMessage="1" showErrorMessage="1" sqref="D12:F12" xr:uid="{44167277-3841-4C2E-8BF6-E2DD2380A0C4}">
      <formula1>INDIRECT($B$12)</formula1>
    </dataValidation>
    <dataValidation type="list" allowBlank="1" showInputMessage="1" showErrorMessage="1" sqref="D4:F4" xr:uid="{4839573D-2261-4D34-B93D-5EB6C1E94AF9}">
      <formula1>INDIRECT($B$4)</formula1>
    </dataValidation>
    <dataValidation type="list" allowBlank="1" showInputMessage="1" showErrorMessage="1" sqref="D44:F44" xr:uid="{1905A150-047A-4827-A39F-638313C2EF7A}">
      <formula1>INDIRECT($B$44)</formula1>
    </dataValidation>
    <dataValidation type="list" allowBlank="1" showInputMessage="1" showErrorMessage="1" sqref="F11 F19" xr:uid="{3FC86741-83E4-49E2-8355-0907F08A3567}">
      <formula1>"Rural,Úrbano"</formula1>
    </dataValidation>
    <dataValidation type="list" allowBlank="1" showInputMessage="1" showErrorMessage="1" sqref="B8 B16 B25" xr:uid="{F8646AED-5E6E-46CE-BE81-616F8068FB03}">
      <formula1>"Cédula,Cédula de Extranjeria,Pasaporte,PPT"</formula1>
    </dataValidation>
    <dataValidation type="list" allowBlank="1" showInputMessage="1" showErrorMessage="1" sqref="B29" xr:uid="{4B6FAA0D-E11D-4BF8-B1FA-42C754F1E36C}">
      <formula1>"Visita de Inspección,Visita de Vigilancia"</formula1>
    </dataValidation>
    <dataValidation type="list" allowBlank="1" showInputMessage="1" showErrorMessage="1" sqref="D48:F48" xr:uid="{F54A1168-2920-4071-A91E-EC69D3438B0C}">
      <formula1>INDIRECT($B$40)</formula1>
    </dataValidation>
  </dataValidations>
  <hyperlinks>
    <hyperlink ref="G1" location="PORTADA!A1" display="Portada" xr:uid="{4A710E49-8BBE-496E-91CC-E856434B5E75}"/>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5D902B75-4624-4983-9A51-7FCA34DF0CFB}">
          <x14:formula1>
            <xm:f>LISTAS!$D$204:$AJ$204</xm:f>
          </x14:formula1>
          <xm:sqref>B4 B12</xm:sqref>
        </x14:dataValidation>
        <x14:dataValidation type="list" allowBlank="1" showInputMessage="1" showErrorMessage="1" xr:uid="{3F879ADF-0095-4CF0-9D42-5F1BDEE56E9F}">
          <x14:formula1>
            <xm:f>LISTAS!$D$171:$AJ$171</xm:f>
          </x14:formula1>
          <xm:sqref>B44 B48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E10E-70F4-4018-A8C2-89FF285DD8A0}">
  <sheetPr>
    <tabColor rgb="FFFFFF00"/>
  </sheetPr>
  <dimension ref="A1:G97"/>
  <sheetViews>
    <sheetView topLeftCell="A31" zoomScale="80" zoomScaleNormal="80" zoomScalePageLayoutView="60" workbookViewId="0">
      <selection activeCell="A8" sqref="A8"/>
    </sheetView>
  </sheetViews>
  <sheetFormatPr baseColWidth="10" defaultColWidth="11.42578125" defaultRowHeight="15"/>
  <cols>
    <col min="1" max="1" width="7.42578125" style="82" customWidth="1"/>
    <col min="2" max="2" width="7.85546875" style="3" customWidth="1"/>
    <col min="3" max="3" width="66.7109375" customWidth="1"/>
    <col min="4" max="4" width="21.140625" customWidth="1"/>
    <col min="5" max="5" width="96.85546875" customWidth="1"/>
    <col min="6" max="6" width="37.42578125" customWidth="1"/>
    <col min="7" max="7" width="11.42578125" hidden="1" customWidth="1"/>
  </cols>
  <sheetData>
    <row r="1" spans="1:7" s="7" customFormat="1" ht="21.75" customHeight="1" thickBot="1">
      <c r="A1" s="337" t="s">
        <v>1481</v>
      </c>
      <c r="B1" s="492" t="s">
        <v>1656</v>
      </c>
      <c r="C1" s="493"/>
      <c r="D1" s="493"/>
      <c r="E1" s="494"/>
      <c r="F1" s="6"/>
    </row>
    <row r="2" spans="1:7" s="72" customFormat="1" ht="59.25" customHeight="1" thickBot="1">
      <c r="A2" s="70" t="s">
        <v>1657</v>
      </c>
      <c r="B2" s="174" t="s">
        <v>1658</v>
      </c>
      <c r="C2" s="175" t="s">
        <v>1659</v>
      </c>
      <c r="D2" s="176" t="s">
        <v>1660</v>
      </c>
      <c r="E2" s="177" t="s">
        <v>1661</v>
      </c>
      <c r="F2" s="71" t="s">
        <v>1662</v>
      </c>
    </row>
    <row r="3" spans="1:7" ht="53.1" customHeight="1">
      <c r="A3" s="73"/>
      <c r="B3" s="74" t="s">
        <v>1663</v>
      </c>
      <c r="C3" s="378" t="s">
        <v>1664</v>
      </c>
      <c r="D3" s="75" t="str">
        <f>IF(COUNTIF(D4:D5,"NO CUMPLE")&gt;0,"NO CUMPLE CONDICIÓN",IF(COUNTIF(D4:D5,"CUMPLE")=0,"NO APLICA","CUMPLE"))</f>
        <v>NO APLICA</v>
      </c>
      <c r="E3" s="76" t="str">
        <f>CONCATENATE(IF(D4="NO CUMPLE",CONCATENATE(E4," / "),""),IF(D5="NO CUMPLE",CONCATENATE(E5,"  "),""))</f>
        <v/>
      </c>
      <c r="F3" s="371" t="s">
        <v>1665</v>
      </c>
      <c r="G3" s="3">
        <f>IF(D3="CUMPLE",1,IF(D3="NO CUMPLE CONDICIÓN",2,3))</f>
        <v>3</v>
      </c>
    </row>
    <row r="4" spans="1:7" ht="63" customHeight="1">
      <c r="A4" s="77" t="s">
        <v>1666</v>
      </c>
      <c r="B4" s="78" t="s">
        <v>1667</v>
      </c>
      <c r="C4" s="79" t="s">
        <v>1668</v>
      </c>
      <c r="D4" s="80"/>
      <c r="E4" s="81"/>
      <c r="F4" s="372" t="s">
        <v>1669</v>
      </c>
      <c r="G4" s="3"/>
    </row>
    <row r="5" spans="1:7" ht="127.5" customHeight="1">
      <c r="A5" s="77" t="s">
        <v>1666</v>
      </c>
      <c r="B5" s="78" t="s">
        <v>1670</v>
      </c>
      <c r="C5" s="79" t="s">
        <v>1671</v>
      </c>
      <c r="D5" s="80"/>
      <c r="E5" s="81"/>
      <c r="F5" s="372" t="s">
        <v>1669</v>
      </c>
      <c r="G5" s="3"/>
    </row>
    <row r="6" spans="1:7" ht="35.25" customHeight="1">
      <c r="B6" s="83" t="s">
        <v>1672</v>
      </c>
      <c r="C6" s="84" t="s">
        <v>1673</v>
      </c>
      <c r="D6" s="85" t="str">
        <f>IF(COUNTIF(D7:D7,"NO CUMPLE")&gt;0,"NO CUMPLE CONDICIÓN",IF(COUNTIF(D7:D7,"CUMPLE")=0,"NO APLICA","CUMPLE"))</f>
        <v>NO APLICA</v>
      </c>
      <c r="E6" s="86" t="str">
        <f>CONCATENATE(IF(D7="NO CUMPLE",CONCATENATE(E7," "),""))</f>
        <v/>
      </c>
      <c r="F6" s="373" t="s">
        <v>1674</v>
      </c>
      <c r="G6" s="3">
        <f t="shared" ref="G6:G89" si="0">IF(D6="CUMPLE",1,IF(D6="NO CUMPLE CONDICIÓN",2,3))</f>
        <v>3</v>
      </c>
    </row>
    <row r="7" spans="1:7" ht="66" customHeight="1">
      <c r="A7" s="77" t="s">
        <v>1666</v>
      </c>
      <c r="B7" s="78" t="s">
        <v>1675</v>
      </c>
      <c r="C7" s="79" t="s">
        <v>1676</v>
      </c>
      <c r="D7" s="80"/>
      <c r="E7" s="286"/>
      <c r="F7" s="372" t="s">
        <v>1677</v>
      </c>
      <c r="G7" s="3"/>
    </row>
    <row r="8" spans="1:7" ht="33.75" customHeight="1">
      <c r="B8" s="83" t="s">
        <v>1678</v>
      </c>
      <c r="C8" s="84" t="s">
        <v>1679</v>
      </c>
      <c r="D8" s="85" t="str">
        <f>IF(COUNTIF(D9:D9,"NO CUMPLE")&gt;0,"NO CUMPLE CONDICIÓN",IF(COUNTIF(D9:D9,"CUMPLE")=0,"NO APLICA","CUMPLE"))</f>
        <v>NO APLICA</v>
      </c>
      <c r="E8" s="86" t="str">
        <f>CONCATENATE(IF(D9="NO CUMPLE",CONCATENATE(E9," "),""))</f>
        <v/>
      </c>
      <c r="F8" s="373" t="s">
        <v>1674</v>
      </c>
      <c r="G8" s="3">
        <f t="shared" si="0"/>
        <v>3</v>
      </c>
    </row>
    <row r="9" spans="1:7" ht="63.75" customHeight="1">
      <c r="A9" s="77" t="s">
        <v>1666</v>
      </c>
      <c r="B9" s="78" t="s">
        <v>1680</v>
      </c>
      <c r="C9" s="79" t="s">
        <v>1681</v>
      </c>
      <c r="D9" s="80"/>
      <c r="E9" s="286"/>
      <c r="F9" s="372" t="s">
        <v>1677</v>
      </c>
      <c r="G9" s="3"/>
    </row>
    <row r="10" spans="1:7" ht="37.5" customHeight="1">
      <c r="B10" s="83" t="s">
        <v>1682</v>
      </c>
      <c r="C10" s="84" t="s">
        <v>1683</v>
      </c>
      <c r="D10" s="85" t="str">
        <f>IF(COUNTIF(D11:D11,"NO CUMPLE")&gt;0,"NO CUMPLE CONDICIÓN",IF(COUNTIF(D11:D11,"CUMPLE")=0,"NO APLICA","CUMPLE"))</f>
        <v>NO APLICA</v>
      </c>
      <c r="E10" s="86" t="str">
        <f>CONCATENATE(IF(D11="NO CUMPLE",CONCATENATE(E11," "),""))</f>
        <v/>
      </c>
      <c r="F10" s="373" t="s">
        <v>1684</v>
      </c>
      <c r="G10" s="3">
        <f t="shared" si="0"/>
        <v>3</v>
      </c>
    </row>
    <row r="11" spans="1:7" ht="37.5" customHeight="1">
      <c r="A11" s="77" t="s">
        <v>1666</v>
      </c>
      <c r="B11" s="78" t="s">
        <v>1685</v>
      </c>
      <c r="C11" s="79" t="s">
        <v>1686</v>
      </c>
      <c r="D11" s="80"/>
      <c r="E11" s="81"/>
      <c r="F11" s="372" t="s">
        <v>1687</v>
      </c>
      <c r="G11" s="3"/>
    </row>
    <row r="12" spans="1:7" ht="33" customHeight="1">
      <c r="B12" s="83" t="s">
        <v>1688</v>
      </c>
      <c r="C12" s="87" t="s">
        <v>1689</v>
      </c>
      <c r="D12" s="85" t="str">
        <f>IF(COUNTIF(D13:D18,"NO CUMPLE")&gt;0,"NO CUMPLE CONDICIÓN",IF(COUNTIF(D13:D18,"CUMPLE")=0,"NO APLICA","CUMPLE"))</f>
        <v>NO APLICA</v>
      </c>
      <c r="E12" s="380" t="str">
        <f>CONCATENATE(IF(D13="NO CUMPLE",CONCATENATE(E13," / "),""),IF(D14="NO CUMPLE",CONCATENATE(E14," / "),""),IF(D15="NO CUMPLE",CONCATENATE(E15," / "),""),IF(D16="NO CUMPLE",CONCATENATE(E16," / "),""),IF(D17="NO CUMPLE",CONCATENATE(E17," / "),""),IF(D18="NO CUMPLE",CONCATENATE(E18," / "),""))</f>
        <v/>
      </c>
      <c r="F12" s="373" t="s">
        <v>1690</v>
      </c>
      <c r="G12" s="3">
        <f t="shared" si="0"/>
        <v>3</v>
      </c>
    </row>
    <row r="13" spans="1:7" ht="25.5" customHeight="1">
      <c r="A13" s="77" t="s">
        <v>1666</v>
      </c>
      <c r="B13" s="78" t="s">
        <v>1691</v>
      </c>
      <c r="C13" s="88" t="s">
        <v>1692</v>
      </c>
      <c r="D13" s="80"/>
      <c r="E13" s="81"/>
      <c r="F13" s="372" t="s">
        <v>1693</v>
      </c>
      <c r="G13" s="3"/>
    </row>
    <row r="14" spans="1:7" ht="42" customHeight="1">
      <c r="A14" s="77" t="s">
        <v>1666</v>
      </c>
      <c r="B14" s="78" t="s">
        <v>1694</v>
      </c>
      <c r="C14" s="88" t="s">
        <v>1695</v>
      </c>
      <c r="D14" s="80"/>
      <c r="E14" s="81"/>
      <c r="F14" s="372" t="s">
        <v>1693</v>
      </c>
      <c r="G14" s="3"/>
    </row>
    <row r="15" spans="1:7" ht="55.5" customHeight="1">
      <c r="A15" s="77" t="s">
        <v>1666</v>
      </c>
      <c r="B15" s="78" t="s">
        <v>1696</v>
      </c>
      <c r="C15" s="88" t="s">
        <v>1697</v>
      </c>
      <c r="D15" s="80"/>
      <c r="E15" s="81"/>
      <c r="F15" s="372" t="s">
        <v>1693</v>
      </c>
      <c r="G15" s="3"/>
    </row>
    <row r="16" spans="1:7" ht="31.5" customHeight="1">
      <c r="A16" s="77" t="s">
        <v>1666</v>
      </c>
      <c r="B16" s="78" t="s">
        <v>1698</v>
      </c>
      <c r="C16" s="88" t="s">
        <v>1699</v>
      </c>
      <c r="D16" s="80"/>
      <c r="E16" s="81"/>
      <c r="F16" s="372" t="s">
        <v>1693</v>
      </c>
      <c r="G16" s="3"/>
    </row>
    <row r="17" spans="1:7" ht="33" customHeight="1">
      <c r="A17" s="77" t="s">
        <v>1666</v>
      </c>
      <c r="B17" s="78" t="s">
        <v>1700</v>
      </c>
      <c r="C17" s="88" t="s">
        <v>1701</v>
      </c>
      <c r="D17" s="80"/>
      <c r="E17" s="81"/>
      <c r="F17" s="372" t="s">
        <v>1693</v>
      </c>
      <c r="G17" s="3"/>
    </row>
    <row r="18" spans="1:7" ht="70.5" customHeight="1">
      <c r="A18" s="77" t="s">
        <v>1666</v>
      </c>
      <c r="B18" s="78" t="s">
        <v>1702</v>
      </c>
      <c r="C18" s="88" t="s">
        <v>1703</v>
      </c>
      <c r="D18" s="80"/>
      <c r="E18" s="81"/>
      <c r="F18" s="372" t="s">
        <v>1693</v>
      </c>
      <c r="G18" s="3"/>
    </row>
    <row r="19" spans="1:7" ht="36.75" customHeight="1">
      <c r="B19" s="83" t="s">
        <v>1704</v>
      </c>
      <c r="C19" s="377" t="s">
        <v>1705</v>
      </c>
      <c r="D19" s="179" t="str">
        <f>IF(COUNTIF(D22:D29,"NO CUMPLE")&gt;0,"NO CUMPLE CONDICIÓN",IF(COUNTIF(D22:D29,"CUMPLE")=0,"NO APLICA","CUMPLE"))</f>
        <v>NO APLICA</v>
      </c>
      <c r="E19" s="180" t="str">
        <f>CONCATENATE(IF(D22="NO CUMPLE",CONCATENATE(E22," / "),""),IF(D23="NO CUMPLE",CONCATENATE(E23," / "),""),IF(D24="NO CUMPLE",CONCATENATE(E24," / "),""),IF(D25="NO CUMPLE",CONCATENATE(E25," / "),""),IF(D26="NO CUMPLE",CONCATENATE(E26," / "),""),IF(D27="NO CUMPLE",CONCATENATE(E27," / "),""),IF(D28="NO CUMPLE",CONCATENATE(E28," / "),""),IF(D29="NO CUMPLE",CONCATENATE(E29," / "),""))</f>
        <v/>
      </c>
      <c r="F19" s="374" t="s">
        <v>1706</v>
      </c>
      <c r="G19" s="3">
        <f t="shared" si="0"/>
        <v>3</v>
      </c>
    </row>
    <row r="20" spans="1:7" ht="36.75" customHeight="1">
      <c r="B20" s="83" t="s">
        <v>1704</v>
      </c>
      <c r="C20" s="377" t="s">
        <v>1705</v>
      </c>
      <c r="D20" s="179" t="str">
        <f>IF(COUNTIF(D30:D38,"NO CUMPLE")&gt;0,"NO CUMPLE CONDICIÓN",IF(COUNTIF(D30:D38,"CUMPLE")=0,"NO APLICA","CUMPLE"))</f>
        <v>NO APLICA</v>
      </c>
      <c r="E20" s="180" t="str">
        <f>CONCATENATE(IF(D30="NO CUMPLE",CONCATENATE(E30," / "),""),IF(D31="NO CUMPLE",CONCATENATE(E31," / "),""),IF(D32="NO CUMPLE",CONCATENATE(E32," / "),""),IF(D33="NO CUMPLE",CONCATENATE(E33," / "),""),CONCATENATE(IF(D34="NO CUMPLE",CONCATENATE(E34," / "),""),IF(D35="NO CUMPLE",CONCATENATE(E35," / "),""),IF(D36="NO CUMPLE",CONCATENATE(E36," / "),""),IF(D37="NO CUMPLE",CONCATENATE(E37," / "),""),IF(D38="NO CUMPLE",CONCATENATE(E38," / "),"")))</f>
        <v/>
      </c>
      <c r="F20" s="374" t="s">
        <v>1706</v>
      </c>
      <c r="G20" s="3">
        <f t="shared" si="0"/>
        <v>3</v>
      </c>
    </row>
    <row r="21" spans="1:7" ht="36.75" customHeight="1">
      <c r="B21" s="83" t="s">
        <v>1704</v>
      </c>
      <c r="C21" s="377" t="s">
        <v>1705</v>
      </c>
      <c r="D21" s="179" t="str">
        <f>IF(COUNTIF(D39:D46,"NO CUMPLE")&gt;0,"NO CUMPLE CONDICIÓN",IF(COUNTIF(D39:D46,"CUMPLE")=0,"NO APLICA","CUMPLE"))</f>
        <v>NO APLICA</v>
      </c>
      <c r="E21" s="180" t="str">
        <f>CONCATENATE(IF(D39="NO CUMPLE",CONCATENATE(E39," / "),""),IF(D40="NO CUMPLE",CONCATENATE(E40," / "),""),IF(D41="NO CUMPLE",CONCATENATE(E41," / "),""),IF(D42="NO CUMPLE",CONCATENATE(E42," / "),""),IF(D43="NO CUMPLE",CONCATENATE(E43," / "),""),IF(D44="NO CUMPLE",CONCATENATE(E44," / "),""),IF(D45="NO CUMPLE",CONCATENATE(E45," / "),""),IF(D46="NO CUMPLE",CONCATENATE(E46," / "),""))</f>
        <v/>
      </c>
      <c r="F21" s="374" t="s">
        <v>1706</v>
      </c>
      <c r="G21" s="3">
        <f t="shared" si="0"/>
        <v>3</v>
      </c>
    </row>
    <row r="22" spans="1:7" ht="27" customHeight="1">
      <c r="A22" s="77" t="s">
        <v>1666</v>
      </c>
      <c r="B22" s="78" t="s">
        <v>1707</v>
      </c>
      <c r="C22" s="88" t="s">
        <v>1708</v>
      </c>
      <c r="D22" s="80"/>
      <c r="E22" s="81"/>
      <c r="F22" s="372" t="s">
        <v>1709</v>
      </c>
      <c r="G22" s="3"/>
    </row>
    <row r="23" spans="1:7" ht="47.25" customHeight="1">
      <c r="A23" s="77" t="s">
        <v>1666</v>
      </c>
      <c r="B23" s="78" t="s">
        <v>1710</v>
      </c>
      <c r="C23" s="88" t="s">
        <v>1711</v>
      </c>
      <c r="D23" s="80"/>
      <c r="E23" s="81"/>
      <c r="F23" s="372" t="s">
        <v>1709</v>
      </c>
      <c r="G23" s="3"/>
    </row>
    <row r="24" spans="1:7" ht="32.25" customHeight="1">
      <c r="A24" s="77" t="s">
        <v>1666</v>
      </c>
      <c r="B24" s="78" t="s">
        <v>1712</v>
      </c>
      <c r="C24" s="88" t="s">
        <v>1713</v>
      </c>
      <c r="D24" s="80"/>
      <c r="E24" s="81"/>
      <c r="F24" s="372" t="s">
        <v>1709</v>
      </c>
      <c r="G24" s="3"/>
    </row>
    <row r="25" spans="1:7" ht="57.75" customHeight="1">
      <c r="A25" s="77" t="s">
        <v>1666</v>
      </c>
      <c r="B25" s="78" t="s">
        <v>1714</v>
      </c>
      <c r="C25" s="88" t="s">
        <v>1715</v>
      </c>
      <c r="D25" s="80"/>
      <c r="E25" s="81"/>
      <c r="F25" s="372" t="s">
        <v>1709</v>
      </c>
      <c r="G25" s="3"/>
    </row>
    <row r="26" spans="1:7" ht="54" customHeight="1">
      <c r="A26" s="77" t="s">
        <v>1666</v>
      </c>
      <c r="B26" s="78" t="s">
        <v>1716</v>
      </c>
      <c r="C26" s="88" t="s">
        <v>1717</v>
      </c>
      <c r="D26" s="80"/>
      <c r="E26" s="81"/>
      <c r="F26" s="372" t="s">
        <v>1709</v>
      </c>
      <c r="G26" s="3"/>
    </row>
    <row r="27" spans="1:7" ht="27.75" customHeight="1">
      <c r="A27" s="77" t="s">
        <v>1666</v>
      </c>
      <c r="B27" s="78" t="s">
        <v>1718</v>
      </c>
      <c r="C27" s="88" t="s">
        <v>1719</v>
      </c>
      <c r="D27" s="80"/>
      <c r="E27" s="81"/>
      <c r="F27" s="372" t="s">
        <v>1709</v>
      </c>
      <c r="G27" s="3"/>
    </row>
    <row r="28" spans="1:7" ht="60" customHeight="1">
      <c r="A28" s="77" t="s">
        <v>1666</v>
      </c>
      <c r="B28" s="78" t="s">
        <v>1720</v>
      </c>
      <c r="C28" s="88" t="s">
        <v>1721</v>
      </c>
      <c r="D28" s="80"/>
      <c r="E28" s="81"/>
      <c r="F28" s="372" t="s">
        <v>1709</v>
      </c>
      <c r="G28" s="3"/>
    </row>
    <row r="29" spans="1:7" ht="52.7" customHeight="1">
      <c r="A29" s="77" t="s">
        <v>1666</v>
      </c>
      <c r="B29" s="78" t="s">
        <v>1722</v>
      </c>
      <c r="C29" s="88" t="s">
        <v>1723</v>
      </c>
      <c r="D29" s="80"/>
      <c r="E29" s="81"/>
      <c r="F29" s="372" t="s">
        <v>1709</v>
      </c>
      <c r="G29" s="3"/>
    </row>
    <row r="30" spans="1:7" ht="45" customHeight="1">
      <c r="A30" s="77" t="s">
        <v>1666</v>
      </c>
      <c r="B30" s="78" t="s">
        <v>1724</v>
      </c>
      <c r="C30" s="88" t="s">
        <v>1725</v>
      </c>
      <c r="D30" s="80"/>
      <c r="E30" s="81"/>
      <c r="F30" s="372" t="s">
        <v>1709</v>
      </c>
      <c r="G30" s="3"/>
    </row>
    <row r="31" spans="1:7" ht="37.5" customHeight="1">
      <c r="A31" s="77" t="s">
        <v>1666</v>
      </c>
      <c r="B31" s="78" t="s">
        <v>1726</v>
      </c>
      <c r="C31" s="88" t="s">
        <v>1727</v>
      </c>
      <c r="D31" s="80"/>
      <c r="E31" s="81"/>
      <c r="F31" s="372" t="s">
        <v>1709</v>
      </c>
      <c r="G31" s="3"/>
    </row>
    <row r="32" spans="1:7" ht="48" customHeight="1">
      <c r="A32" s="77" t="s">
        <v>1666</v>
      </c>
      <c r="B32" s="78" t="s">
        <v>1728</v>
      </c>
      <c r="C32" s="88" t="s">
        <v>1729</v>
      </c>
      <c r="D32" s="80"/>
      <c r="E32" s="81"/>
      <c r="F32" s="372" t="s">
        <v>1709</v>
      </c>
      <c r="G32" s="3"/>
    </row>
    <row r="33" spans="1:7" ht="42.75" customHeight="1">
      <c r="A33" s="77" t="s">
        <v>1666</v>
      </c>
      <c r="B33" s="78" t="s">
        <v>1730</v>
      </c>
      <c r="C33" s="88" t="s">
        <v>1731</v>
      </c>
      <c r="D33" s="80"/>
      <c r="E33" s="81"/>
      <c r="F33" s="372" t="s">
        <v>1709</v>
      </c>
      <c r="G33" s="3"/>
    </row>
    <row r="34" spans="1:7" ht="33.75" customHeight="1">
      <c r="A34" s="77" t="s">
        <v>1666</v>
      </c>
      <c r="B34" s="78" t="s">
        <v>1732</v>
      </c>
      <c r="C34" s="88" t="s">
        <v>1733</v>
      </c>
      <c r="D34" s="80"/>
      <c r="E34" s="81"/>
      <c r="F34" s="375" t="s">
        <v>1734</v>
      </c>
      <c r="G34" s="3"/>
    </row>
    <row r="35" spans="1:7" ht="68.25" customHeight="1">
      <c r="A35" s="77" t="s">
        <v>1666</v>
      </c>
      <c r="B35" s="78" t="s">
        <v>1735</v>
      </c>
      <c r="C35" s="88" t="s">
        <v>1736</v>
      </c>
      <c r="D35" s="80"/>
      <c r="E35" s="81"/>
      <c r="F35" s="372" t="s">
        <v>1709</v>
      </c>
      <c r="G35" s="3"/>
    </row>
    <row r="36" spans="1:7" ht="33.75" customHeight="1">
      <c r="A36" s="77" t="s">
        <v>1666</v>
      </c>
      <c r="B36" s="78" t="s">
        <v>1737</v>
      </c>
      <c r="C36" s="88" t="s">
        <v>1738</v>
      </c>
      <c r="D36" s="80"/>
      <c r="E36" s="81"/>
      <c r="F36" s="372" t="s">
        <v>1709</v>
      </c>
      <c r="G36" s="3"/>
    </row>
    <row r="37" spans="1:7" ht="35.25" customHeight="1">
      <c r="A37" s="77" t="s">
        <v>1666</v>
      </c>
      <c r="B37" s="78" t="s">
        <v>1739</v>
      </c>
      <c r="C37" s="88" t="s">
        <v>1740</v>
      </c>
      <c r="D37" s="80"/>
      <c r="E37" s="81"/>
      <c r="F37" s="375" t="s">
        <v>1741</v>
      </c>
      <c r="G37" s="3"/>
    </row>
    <row r="38" spans="1:7" ht="192.75" customHeight="1">
      <c r="A38" s="77" t="s">
        <v>1666</v>
      </c>
      <c r="B38" s="78" t="s">
        <v>1742</v>
      </c>
      <c r="C38" s="88" t="s">
        <v>1743</v>
      </c>
      <c r="D38" s="80"/>
      <c r="E38" s="81"/>
      <c r="F38" s="375" t="s">
        <v>1741</v>
      </c>
      <c r="G38" s="3"/>
    </row>
    <row r="39" spans="1:7" ht="60" customHeight="1">
      <c r="A39" s="77" t="s">
        <v>1666</v>
      </c>
      <c r="B39" s="78" t="s">
        <v>1744</v>
      </c>
      <c r="C39" s="88" t="s">
        <v>1745</v>
      </c>
      <c r="D39" s="80"/>
      <c r="E39" s="81"/>
      <c r="F39" s="372" t="s">
        <v>1709</v>
      </c>
      <c r="G39" s="3"/>
    </row>
    <row r="40" spans="1:7" ht="52.5" customHeight="1">
      <c r="A40" s="77" t="s">
        <v>1666</v>
      </c>
      <c r="B40" s="78" t="s">
        <v>1746</v>
      </c>
      <c r="C40" s="88" t="s">
        <v>1747</v>
      </c>
      <c r="D40" s="80"/>
      <c r="E40" s="81"/>
      <c r="F40" s="372" t="s">
        <v>1709</v>
      </c>
      <c r="G40" s="3"/>
    </row>
    <row r="41" spans="1:7" ht="63.75" customHeight="1">
      <c r="A41" s="77" t="s">
        <v>1666</v>
      </c>
      <c r="B41" s="78" t="s">
        <v>1748</v>
      </c>
      <c r="C41" s="88" t="s">
        <v>1749</v>
      </c>
      <c r="D41" s="80"/>
      <c r="E41" s="81"/>
      <c r="F41" s="372" t="s">
        <v>1709</v>
      </c>
      <c r="G41" s="3"/>
    </row>
    <row r="42" spans="1:7" ht="84" customHeight="1">
      <c r="A42" s="77" t="s">
        <v>1666</v>
      </c>
      <c r="B42" s="78" t="s">
        <v>1750</v>
      </c>
      <c r="C42" s="88" t="s">
        <v>1751</v>
      </c>
      <c r="D42" s="80"/>
      <c r="E42" s="81"/>
      <c r="F42" s="372" t="s">
        <v>1709</v>
      </c>
      <c r="G42" s="3"/>
    </row>
    <row r="43" spans="1:7" ht="36.75" customHeight="1">
      <c r="A43" s="77" t="s">
        <v>1666</v>
      </c>
      <c r="B43" s="78" t="s">
        <v>1752</v>
      </c>
      <c r="C43" s="88" t="s">
        <v>1753</v>
      </c>
      <c r="D43" s="80"/>
      <c r="E43" s="81"/>
      <c r="F43" s="375" t="s">
        <v>1754</v>
      </c>
      <c r="G43" s="3"/>
    </row>
    <row r="44" spans="1:7" ht="36.950000000000003" customHeight="1">
      <c r="A44" s="77" t="s">
        <v>1666</v>
      </c>
      <c r="B44" s="78" t="s">
        <v>1755</v>
      </c>
      <c r="C44" s="88" t="s">
        <v>1756</v>
      </c>
      <c r="D44" s="80"/>
      <c r="E44" s="81"/>
      <c r="F44" s="372" t="s">
        <v>1709</v>
      </c>
      <c r="G44" s="3"/>
    </row>
    <row r="45" spans="1:7" ht="32.25" customHeight="1">
      <c r="A45" s="77" t="s">
        <v>1666</v>
      </c>
      <c r="B45" s="78" t="s">
        <v>1757</v>
      </c>
      <c r="C45" s="88" t="s">
        <v>1758</v>
      </c>
      <c r="D45" s="80"/>
      <c r="E45" s="81"/>
      <c r="F45" s="375" t="s">
        <v>1759</v>
      </c>
      <c r="G45" s="3"/>
    </row>
    <row r="46" spans="1:7" ht="65.25" customHeight="1">
      <c r="A46" s="77" t="s">
        <v>1666</v>
      </c>
      <c r="B46" s="78" t="s">
        <v>1760</v>
      </c>
      <c r="C46" s="88" t="s">
        <v>1761</v>
      </c>
      <c r="D46" s="80"/>
      <c r="E46" s="81"/>
      <c r="F46" s="372" t="s">
        <v>1709</v>
      </c>
      <c r="G46" s="3"/>
    </row>
    <row r="47" spans="1:7" ht="46.5" customHeight="1">
      <c r="A47" s="181" t="s">
        <v>1762</v>
      </c>
      <c r="B47" s="83" t="s">
        <v>1763</v>
      </c>
      <c r="C47" s="87" t="s">
        <v>1764</v>
      </c>
      <c r="D47" s="179" t="str">
        <f>IF(COUNTIF(D51:D60,"NO CUMPLE")&gt;0,"NO CUMPLE CONDICIÓN",IF(COUNTIF(D51:D60,"CUMPLE")=0,"NO APLICA","CUMPLE"))</f>
        <v>NO APLICA</v>
      </c>
      <c r="E47" s="180" t="str">
        <f>CONCATENATE(IF(D51="NO CUMPLE",CONCATENATE(E51," / "),""),IF(D52="NO CUMPLE",CONCATENATE(E52," / "),""),IF(D53="NO CUMPLE",CONCATENATE(E53," / "),""),IF(D54="NO CUMPLE",CONCATENATE(E54," / "),""),IF(D55="NO CUMPLE",CONCATENATE(E55," / "),""),IF(D56="NO CUMPLE",CONCATENATE(E56," / "),""),IF(D57="NO CUMPLE",CONCATENATE(E57," / "),""),IF(D58="NO CUMPLE",CONCATENATE(E58," / "),""),IF(D59="NO CUMPLE",CONCATENATE(E59," / "),""),IF(D60="NO CUMPLE",CONCATENATE(E60," / "),""))</f>
        <v/>
      </c>
      <c r="F47" s="373" t="s">
        <v>1765</v>
      </c>
      <c r="G47" s="3">
        <f t="shared" si="0"/>
        <v>3</v>
      </c>
    </row>
    <row r="48" spans="1:7" ht="44.25" customHeight="1">
      <c r="A48" s="182"/>
      <c r="B48" s="83" t="s">
        <v>1763</v>
      </c>
      <c r="C48" s="87" t="s">
        <v>1764</v>
      </c>
      <c r="D48" s="179" t="str">
        <f>IF(COUNTIF(D61:D70,"NO CUMPLE")&gt;0,"NO CUMPLE CONDICIÓN",IF(COUNTIF(D61:D70,"CUMPLE")=0,"NO APLICA","CUMPLE"))</f>
        <v>NO APLICA</v>
      </c>
      <c r="E48" s="180" t="str">
        <f>CONCATENATE(IF(D61="NO CUMPLE",CONCATENATE(E61," / "),""),IF(D62="NO CUMPLE",CONCATENATE(E62," / "),""),IF(D63="NO CUMPLE",CONCATENATE(E63," / "),""),IF(D64="NO CUMPLE",CONCATENATE(E64," / "),""),IF(D65="NO CUMPLE",CONCATENATE(E65," / "),""),IF(D66="NO CUMPLE",CONCATENATE(E66," / "),""),IF(D67="NO CUMPLE",CONCATENATE(E67," / "),""),IF(D68="NO CUMPLE",CONCATENATE(E68," / "),""),IF(D69="NO CUMPLE",CONCATENATE(E69," / "),""),IF(D70="NO CUMPLE",CONCATENATE(E70," / "),""))</f>
        <v/>
      </c>
      <c r="F48" s="373" t="s">
        <v>1765</v>
      </c>
      <c r="G48" s="3">
        <f t="shared" si="0"/>
        <v>3</v>
      </c>
    </row>
    <row r="49" spans="1:7" ht="46.5" customHeight="1">
      <c r="A49" s="182"/>
      <c r="B49" s="83" t="s">
        <v>1763</v>
      </c>
      <c r="C49" s="87" t="s">
        <v>1764</v>
      </c>
      <c r="D49" s="179" t="str">
        <f>IF(COUNTIF(D71:D79,"NO CUMPLE")&gt;0,"NO CUMPLE CONDICIÓN",IF(COUNTIF(D71:D79,"CUMPLE")=0,"NO APLICA","CUMPLE"))</f>
        <v>NO APLICA</v>
      </c>
      <c r="E49" s="180" t="str">
        <f>CONCATENATE(IF(D71="NO CUMPLE",CONCATENATE(E71," / "),""),IF(D72="NO CUMPLE",CONCATENATE(E72," / "),""),IF(D73="NO CUMPLE",CONCATENATE(E73," / "),""),IF(D74="NO CUMPLE",CONCATENATE(E74," / "),""),IF(D75="NO CUMPLE",CONCATENATE(E75," / "),""),IF(D76="NO CUMPLE",CONCATENATE(E76," / "),""),IF(D77="NO CUMPLE",CONCATENATE(E77," / "),""),IF(D78="NO CUMPLE",CONCATENATE(E78," / "),""),IF(D79="NO CUMPLE",CONCATENATE(E79," / "),""))</f>
        <v/>
      </c>
      <c r="F49" s="373" t="s">
        <v>1765</v>
      </c>
      <c r="G49" s="3">
        <f t="shared" si="0"/>
        <v>3</v>
      </c>
    </row>
    <row r="50" spans="1:7" ht="47.25" customHeight="1">
      <c r="A50" s="182"/>
      <c r="B50" s="83" t="s">
        <v>1763</v>
      </c>
      <c r="C50" s="87" t="s">
        <v>1764</v>
      </c>
      <c r="D50" s="179" t="str">
        <f>IF(COUNTIF(D80:D88,"NO CUMPLE")&gt;0,"NO CUMPLE CONDICIÓN",IF(COUNTIF(D80:D88,"CUMPLE")=0,"NO APLICA","CUMPLE"))</f>
        <v>NO APLICA</v>
      </c>
      <c r="E50" s="180" t="str">
        <f>CONCATENATE(IF(D80="NO CUMPLE",CONCATENATE(E80," / "),""),IF(D81="NO CUMPLE",CONCATENATE(E81," / "),""),IF(D82="NO CUMPLE",CONCATENATE(E82," / "),""),IF(D83="NO CUMPLE",CONCATENATE(E83," / "),""),IF(D84="NO CUMPLE",CONCATENATE(E84," / "),""),IF(D85="NO CUMPLE",CONCATENATE(E85," / "),""),IF(D86="NO CUMPLE",CONCATENATE(E86," / "),""),IF(D87="NO CUMPLE",CONCATENATE(E87," / "),""),IF(D88="NO CUMPLE",CONCATENATE(E88," / "),""))</f>
        <v/>
      </c>
      <c r="F50" s="373" t="s">
        <v>1765</v>
      </c>
      <c r="G50" s="3">
        <f t="shared" si="0"/>
        <v>3</v>
      </c>
    </row>
    <row r="51" spans="1:7" ht="144" customHeight="1">
      <c r="A51" s="77" t="s">
        <v>1666</v>
      </c>
      <c r="B51" s="78" t="s">
        <v>1766</v>
      </c>
      <c r="C51" s="89" t="s">
        <v>1767</v>
      </c>
      <c r="D51" s="80"/>
      <c r="E51" s="81"/>
      <c r="F51" s="372" t="s">
        <v>1768</v>
      </c>
      <c r="G51" s="3"/>
    </row>
    <row r="52" spans="1:7" ht="37.5" customHeight="1">
      <c r="A52" s="77" t="s">
        <v>1666</v>
      </c>
      <c r="B52" s="78" t="s">
        <v>1769</v>
      </c>
      <c r="C52" s="89" t="s">
        <v>1770</v>
      </c>
      <c r="D52" s="80"/>
      <c r="E52" s="81"/>
      <c r="F52" s="372" t="s">
        <v>1768</v>
      </c>
      <c r="G52" s="3"/>
    </row>
    <row r="53" spans="1:7" ht="37.5" customHeight="1">
      <c r="A53" s="77" t="s">
        <v>1666</v>
      </c>
      <c r="B53" s="78" t="s">
        <v>1771</v>
      </c>
      <c r="C53" s="89" t="s">
        <v>1772</v>
      </c>
      <c r="D53" s="80"/>
      <c r="E53" s="81"/>
      <c r="F53" s="372" t="s">
        <v>1768</v>
      </c>
      <c r="G53" s="3"/>
    </row>
    <row r="54" spans="1:7" ht="37.5" customHeight="1">
      <c r="A54" s="77" t="s">
        <v>1666</v>
      </c>
      <c r="B54" s="78" t="s">
        <v>1773</v>
      </c>
      <c r="C54" s="89" t="s">
        <v>1774</v>
      </c>
      <c r="D54" s="80"/>
      <c r="E54" s="81"/>
      <c r="F54" s="372" t="s">
        <v>1768</v>
      </c>
      <c r="G54" s="3"/>
    </row>
    <row r="55" spans="1:7" ht="70.5" customHeight="1">
      <c r="A55" s="77" t="s">
        <v>1666</v>
      </c>
      <c r="B55" s="78" t="s">
        <v>1775</v>
      </c>
      <c r="C55" s="89" t="s">
        <v>1776</v>
      </c>
      <c r="D55" s="381"/>
      <c r="E55" s="81"/>
      <c r="F55" s="372" t="s">
        <v>1768</v>
      </c>
      <c r="G55" s="3"/>
    </row>
    <row r="56" spans="1:7" ht="47.25" customHeight="1">
      <c r="A56" s="77" t="s">
        <v>1666</v>
      </c>
      <c r="B56" s="78" t="s">
        <v>1777</v>
      </c>
      <c r="C56" s="89" t="s">
        <v>1778</v>
      </c>
      <c r="D56" s="80"/>
      <c r="E56" s="81"/>
      <c r="F56" s="372" t="s">
        <v>1768</v>
      </c>
      <c r="G56" s="3"/>
    </row>
    <row r="57" spans="1:7" ht="37.5" customHeight="1">
      <c r="A57" s="77" t="s">
        <v>1666</v>
      </c>
      <c r="B57" s="78" t="s">
        <v>1779</v>
      </c>
      <c r="C57" s="89" t="s">
        <v>1780</v>
      </c>
      <c r="D57" s="80"/>
      <c r="E57" s="81"/>
      <c r="F57" s="372" t="s">
        <v>1768</v>
      </c>
      <c r="G57" s="3"/>
    </row>
    <row r="58" spans="1:7" ht="45" customHeight="1">
      <c r="A58" s="77" t="s">
        <v>1666</v>
      </c>
      <c r="B58" s="78" t="s">
        <v>1781</v>
      </c>
      <c r="C58" s="91" t="s">
        <v>1782</v>
      </c>
      <c r="D58" s="80"/>
      <c r="E58" s="81"/>
      <c r="F58" s="372" t="s">
        <v>1768</v>
      </c>
      <c r="G58" s="3"/>
    </row>
    <row r="59" spans="1:7" ht="168" customHeight="1">
      <c r="A59" s="77" t="s">
        <v>1666</v>
      </c>
      <c r="B59" s="78" t="s">
        <v>1783</v>
      </c>
      <c r="C59" s="92" t="s">
        <v>1784</v>
      </c>
      <c r="D59" s="80"/>
      <c r="E59" s="81"/>
      <c r="F59" s="375" t="s">
        <v>1785</v>
      </c>
      <c r="G59" s="3"/>
    </row>
    <row r="60" spans="1:7" ht="241.5" customHeight="1">
      <c r="A60" s="77" t="s">
        <v>1666</v>
      </c>
      <c r="B60" s="78" t="s">
        <v>1786</v>
      </c>
      <c r="C60" s="92" t="s">
        <v>1787</v>
      </c>
      <c r="D60" s="80"/>
      <c r="E60" s="81"/>
      <c r="F60" s="372" t="s">
        <v>1768</v>
      </c>
      <c r="G60" s="3"/>
    </row>
    <row r="61" spans="1:7" ht="29.45" customHeight="1">
      <c r="A61" s="77" t="s">
        <v>1666</v>
      </c>
      <c r="B61" s="78" t="s">
        <v>1788</v>
      </c>
      <c r="C61" s="93" t="s">
        <v>1789</v>
      </c>
      <c r="D61" s="80"/>
      <c r="E61" s="81"/>
      <c r="F61" s="372" t="s">
        <v>1768</v>
      </c>
      <c r="G61" s="3"/>
    </row>
    <row r="62" spans="1:7" ht="29.45" customHeight="1">
      <c r="A62" s="77" t="s">
        <v>1666</v>
      </c>
      <c r="B62" s="78" t="s">
        <v>1790</v>
      </c>
      <c r="C62" s="93" t="s">
        <v>1791</v>
      </c>
      <c r="D62" s="80"/>
      <c r="E62" s="81"/>
      <c r="F62" s="372" t="s">
        <v>1768</v>
      </c>
      <c r="G62" s="3"/>
    </row>
    <row r="63" spans="1:7" ht="29.45" customHeight="1">
      <c r="A63" s="77" t="s">
        <v>1666</v>
      </c>
      <c r="B63" s="78" t="s">
        <v>1792</v>
      </c>
      <c r="C63" s="93" t="s">
        <v>1793</v>
      </c>
      <c r="D63" s="80"/>
      <c r="E63" s="81"/>
      <c r="F63" s="372" t="s">
        <v>1768</v>
      </c>
      <c r="G63" s="3"/>
    </row>
    <row r="64" spans="1:7" ht="29.45" customHeight="1">
      <c r="A64" s="77" t="s">
        <v>1666</v>
      </c>
      <c r="B64" s="78" t="s">
        <v>1794</v>
      </c>
      <c r="C64" s="93" t="s">
        <v>1795</v>
      </c>
      <c r="D64" s="80"/>
      <c r="E64" s="81"/>
      <c r="F64" s="372" t="s">
        <v>1768</v>
      </c>
      <c r="G64" s="3"/>
    </row>
    <row r="65" spans="1:7" ht="29.45" customHeight="1">
      <c r="A65" s="77" t="s">
        <v>1666</v>
      </c>
      <c r="B65" s="78" t="s">
        <v>1796</v>
      </c>
      <c r="C65" s="93" t="s">
        <v>1797</v>
      </c>
      <c r="D65" s="80"/>
      <c r="E65" s="81"/>
      <c r="F65" s="372" t="s">
        <v>1768</v>
      </c>
      <c r="G65" s="3"/>
    </row>
    <row r="66" spans="1:7" ht="42.95" customHeight="1">
      <c r="A66" s="77" t="s">
        <v>1666</v>
      </c>
      <c r="B66" s="78" t="s">
        <v>1798</v>
      </c>
      <c r="C66" s="93" t="s">
        <v>1799</v>
      </c>
      <c r="D66" s="80"/>
      <c r="E66" s="81"/>
      <c r="F66" s="372" t="s">
        <v>1768</v>
      </c>
      <c r="G66" s="3"/>
    </row>
    <row r="67" spans="1:7" ht="37.5" customHeight="1">
      <c r="A67" s="77" t="s">
        <v>1666</v>
      </c>
      <c r="B67" s="78" t="s">
        <v>1800</v>
      </c>
      <c r="C67" s="89" t="s">
        <v>1801</v>
      </c>
      <c r="D67" s="80"/>
      <c r="E67" s="81"/>
      <c r="F67" s="372" t="s">
        <v>1802</v>
      </c>
      <c r="G67" s="3"/>
    </row>
    <row r="68" spans="1:7" ht="75" customHeight="1">
      <c r="A68" s="77" t="s">
        <v>1666</v>
      </c>
      <c r="B68" s="78" t="s">
        <v>1803</v>
      </c>
      <c r="C68" s="183" t="s">
        <v>1804</v>
      </c>
      <c r="D68" s="184"/>
      <c r="E68" s="185"/>
      <c r="F68" s="375" t="s">
        <v>1768</v>
      </c>
      <c r="G68" s="3"/>
    </row>
    <row r="69" spans="1:7" ht="60.75" customHeight="1">
      <c r="A69" s="77" t="s">
        <v>1666</v>
      </c>
      <c r="B69" s="78" t="s">
        <v>1805</v>
      </c>
      <c r="C69" s="183" t="s">
        <v>1806</v>
      </c>
      <c r="D69" s="184"/>
      <c r="E69" s="185"/>
      <c r="F69" s="375" t="s">
        <v>1802</v>
      </c>
      <c r="G69" s="3"/>
    </row>
    <row r="70" spans="1:7" ht="61.5" customHeight="1">
      <c r="A70" s="77" t="s">
        <v>1666</v>
      </c>
      <c r="B70" s="78" t="s">
        <v>1807</v>
      </c>
      <c r="C70" s="90" t="s">
        <v>1808</v>
      </c>
      <c r="D70" s="184"/>
      <c r="E70" s="185"/>
      <c r="F70" s="375" t="s">
        <v>1809</v>
      </c>
      <c r="G70" s="3"/>
    </row>
    <row r="71" spans="1:7" ht="61.5" customHeight="1">
      <c r="A71" s="77" t="s">
        <v>1666</v>
      </c>
      <c r="B71" s="78" t="s">
        <v>1810</v>
      </c>
      <c r="C71" s="90" t="s">
        <v>1811</v>
      </c>
      <c r="D71" s="184"/>
      <c r="E71" s="185"/>
      <c r="F71" s="375" t="s">
        <v>1809</v>
      </c>
      <c r="G71" s="3"/>
    </row>
    <row r="72" spans="1:7" ht="78.75" customHeight="1">
      <c r="A72" s="77" t="s">
        <v>1666</v>
      </c>
      <c r="B72" s="78" t="s">
        <v>1812</v>
      </c>
      <c r="C72" s="90" t="s">
        <v>1813</v>
      </c>
      <c r="D72" s="184"/>
      <c r="E72" s="185"/>
      <c r="F72" s="375" t="s">
        <v>1809</v>
      </c>
      <c r="G72" s="3"/>
    </row>
    <row r="73" spans="1:7" ht="87.75" customHeight="1">
      <c r="A73" s="77" t="s">
        <v>1666</v>
      </c>
      <c r="B73" s="78" t="s">
        <v>1814</v>
      </c>
      <c r="C73" s="90" t="s">
        <v>1815</v>
      </c>
      <c r="D73" s="184"/>
      <c r="E73" s="185"/>
      <c r="F73" s="375" t="s">
        <v>1809</v>
      </c>
      <c r="G73" s="3"/>
    </row>
    <row r="74" spans="1:7" ht="81" customHeight="1">
      <c r="A74" s="77" t="s">
        <v>1666</v>
      </c>
      <c r="B74" s="78" t="s">
        <v>1816</v>
      </c>
      <c r="C74" s="90" t="s">
        <v>1817</v>
      </c>
      <c r="D74" s="184"/>
      <c r="E74" s="185"/>
      <c r="F74" s="375" t="s">
        <v>1809</v>
      </c>
      <c r="G74" s="3"/>
    </row>
    <row r="75" spans="1:7" ht="78.75" customHeight="1">
      <c r="A75" s="77" t="s">
        <v>1666</v>
      </c>
      <c r="B75" s="78" t="s">
        <v>1818</v>
      </c>
      <c r="C75" s="90" t="s">
        <v>1819</v>
      </c>
      <c r="D75" s="184"/>
      <c r="E75" s="185"/>
      <c r="F75" s="375" t="s">
        <v>1809</v>
      </c>
      <c r="G75" s="3"/>
    </row>
    <row r="76" spans="1:7" ht="81" customHeight="1">
      <c r="A76" s="77" t="s">
        <v>1666</v>
      </c>
      <c r="B76" s="78" t="s">
        <v>1820</v>
      </c>
      <c r="C76" s="90" t="s">
        <v>1821</v>
      </c>
      <c r="D76" s="184"/>
      <c r="E76" s="185"/>
      <c r="F76" s="375" t="s">
        <v>1809</v>
      </c>
      <c r="G76" s="3"/>
    </row>
    <row r="77" spans="1:7" ht="61.5" customHeight="1">
      <c r="A77" s="77" t="s">
        <v>1666</v>
      </c>
      <c r="B77" s="78" t="s">
        <v>1822</v>
      </c>
      <c r="C77" s="90" t="s">
        <v>1823</v>
      </c>
      <c r="D77" s="184"/>
      <c r="E77" s="185"/>
      <c r="F77" s="375" t="s">
        <v>1809</v>
      </c>
      <c r="G77" s="3"/>
    </row>
    <row r="78" spans="1:7" ht="82.5" customHeight="1">
      <c r="A78" s="77" t="s">
        <v>1666</v>
      </c>
      <c r="B78" s="78" t="s">
        <v>1824</v>
      </c>
      <c r="C78" s="90" t="s">
        <v>1825</v>
      </c>
      <c r="D78" s="184"/>
      <c r="E78" s="185"/>
      <c r="F78" s="375" t="s">
        <v>1809</v>
      </c>
      <c r="G78" s="3"/>
    </row>
    <row r="79" spans="1:7" ht="85.5" customHeight="1">
      <c r="A79" s="77" t="s">
        <v>1666</v>
      </c>
      <c r="B79" s="78" t="s">
        <v>1826</v>
      </c>
      <c r="C79" s="90" t="s">
        <v>1827</v>
      </c>
      <c r="D79" s="184"/>
      <c r="E79" s="185"/>
      <c r="F79" s="375" t="s">
        <v>1809</v>
      </c>
      <c r="G79" s="3"/>
    </row>
    <row r="80" spans="1:7" ht="61.5" customHeight="1">
      <c r="A80" s="77" t="s">
        <v>1666</v>
      </c>
      <c r="B80" s="78" t="s">
        <v>1828</v>
      </c>
      <c r="C80" s="90" t="s">
        <v>1829</v>
      </c>
      <c r="D80" s="184"/>
      <c r="E80" s="185"/>
      <c r="F80" s="375" t="s">
        <v>1809</v>
      </c>
      <c r="G80" s="3"/>
    </row>
    <row r="81" spans="1:7" ht="84" customHeight="1">
      <c r="A81" s="77" t="s">
        <v>1666</v>
      </c>
      <c r="B81" s="78" t="s">
        <v>1830</v>
      </c>
      <c r="C81" s="90" t="s">
        <v>1831</v>
      </c>
      <c r="D81" s="184"/>
      <c r="E81" s="185"/>
      <c r="F81" s="375" t="s">
        <v>1809</v>
      </c>
      <c r="G81" s="3"/>
    </row>
    <row r="82" spans="1:7" ht="121.5" customHeight="1">
      <c r="A82" s="77" t="s">
        <v>1666</v>
      </c>
      <c r="B82" s="78" t="s">
        <v>1832</v>
      </c>
      <c r="C82" s="90" t="s">
        <v>1833</v>
      </c>
      <c r="D82" s="184"/>
      <c r="E82" s="185"/>
      <c r="F82" s="375" t="s">
        <v>1809</v>
      </c>
      <c r="G82" s="3"/>
    </row>
    <row r="83" spans="1:7" ht="76.5" customHeight="1">
      <c r="A83" s="77" t="s">
        <v>1666</v>
      </c>
      <c r="B83" s="78" t="s">
        <v>1834</v>
      </c>
      <c r="C83" s="90" t="s">
        <v>1835</v>
      </c>
      <c r="D83" s="184"/>
      <c r="E83" s="185"/>
      <c r="F83" s="375" t="s">
        <v>1809</v>
      </c>
      <c r="G83" s="3"/>
    </row>
    <row r="84" spans="1:7" ht="101.25" customHeight="1">
      <c r="A84" s="77" t="s">
        <v>1666</v>
      </c>
      <c r="B84" s="78" t="s">
        <v>1836</v>
      </c>
      <c r="C84" s="90" t="s">
        <v>1837</v>
      </c>
      <c r="D84" s="184"/>
      <c r="E84" s="185"/>
      <c r="F84" s="375" t="s">
        <v>1809</v>
      </c>
      <c r="G84" s="3"/>
    </row>
    <row r="85" spans="1:7" ht="86.25" customHeight="1">
      <c r="A85" s="77" t="s">
        <v>1666</v>
      </c>
      <c r="B85" s="78" t="s">
        <v>1838</v>
      </c>
      <c r="C85" s="90" t="s">
        <v>1839</v>
      </c>
      <c r="D85" s="184"/>
      <c r="E85" s="185"/>
      <c r="F85" s="375" t="s">
        <v>1809</v>
      </c>
      <c r="G85" s="3"/>
    </row>
    <row r="86" spans="1:7" ht="87.75" customHeight="1">
      <c r="A86" s="77" t="s">
        <v>1666</v>
      </c>
      <c r="B86" s="78" t="s">
        <v>1840</v>
      </c>
      <c r="C86" s="90" t="s">
        <v>1841</v>
      </c>
      <c r="D86" s="184"/>
      <c r="E86" s="185"/>
      <c r="F86" s="375" t="s">
        <v>1809</v>
      </c>
      <c r="G86" s="3"/>
    </row>
    <row r="87" spans="1:7" ht="90.75" customHeight="1">
      <c r="A87" s="77" t="s">
        <v>1666</v>
      </c>
      <c r="B87" s="78" t="s">
        <v>1842</v>
      </c>
      <c r="C87" s="90" t="s">
        <v>1843</v>
      </c>
      <c r="D87" s="184"/>
      <c r="E87" s="185"/>
      <c r="F87" s="375" t="s">
        <v>1809</v>
      </c>
      <c r="G87" s="3"/>
    </row>
    <row r="88" spans="1:7" ht="78" customHeight="1">
      <c r="A88" s="77" t="s">
        <v>1666</v>
      </c>
      <c r="B88" s="78" t="s">
        <v>1844</v>
      </c>
      <c r="C88" s="90" t="s">
        <v>1845</v>
      </c>
      <c r="D88" s="184"/>
      <c r="E88" s="185"/>
      <c r="F88" s="375" t="s">
        <v>1809</v>
      </c>
      <c r="G88" s="3"/>
    </row>
    <row r="89" spans="1:7" s="3" customFormat="1" ht="54" customHeight="1">
      <c r="A89" s="73"/>
      <c r="B89" s="83" t="s">
        <v>1846</v>
      </c>
      <c r="C89" s="377" t="s">
        <v>1847</v>
      </c>
      <c r="D89" s="85" t="str">
        <f>IF(COUNTIF(D90:D93,"NO CUMPLE")&gt;0,"NO CUMPLE CONDICIÓN",IF(COUNTIF(D90:D93,"CUMPLE")=0,"NO APLICA","CUMPLE"))</f>
        <v>NO APLICA</v>
      </c>
      <c r="E89" s="86" t="str">
        <f>CONCATENATE(IF(D90="NO CUMPLE",CONCATENATE(E90," "),""),IF(D91="NO CUMPLE",CONCATENATE(E91," "),""),IF(D92="NO CUMPLE",CONCATENATE(E92," "),""),IF(D93="NO CUMPLE",CONCATENATE(E93," "),""))</f>
        <v/>
      </c>
      <c r="F89" s="374" t="s">
        <v>1848</v>
      </c>
      <c r="G89" s="3">
        <f t="shared" si="0"/>
        <v>3</v>
      </c>
    </row>
    <row r="90" spans="1:7" ht="214.5">
      <c r="A90" s="77" t="s">
        <v>1666</v>
      </c>
      <c r="B90" s="78" t="s">
        <v>1849</v>
      </c>
      <c r="C90" s="88" t="s">
        <v>1850</v>
      </c>
      <c r="D90" s="80"/>
      <c r="E90" s="81"/>
      <c r="F90" s="372" t="s">
        <v>1851</v>
      </c>
      <c r="G90" s="3"/>
    </row>
    <row r="91" spans="1:7" ht="86.1" customHeight="1">
      <c r="A91" s="77" t="s">
        <v>1666</v>
      </c>
      <c r="B91" s="78" t="s">
        <v>1852</v>
      </c>
      <c r="C91" s="88" t="s">
        <v>1853</v>
      </c>
      <c r="D91" s="80"/>
      <c r="E91" s="81"/>
      <c r="F91" s="372" t="s">
        <v>1851</v>
      </c>
      <c r="G91" s="3"/>
    </row>
    <row r="92" spans="1:7" ht="48.95" customHeight="1">
      <c r="A92" s="77" t="s">
        <v>1666</v>
      </c>
      <c r="B92" s="78" t="s">
        <v>1854</v>
      </c>
      <c r="C92" s="88" t="s">
        <v>1855</v>
      </c>
      <c r="D92" s="80"/>
      <c r="E92" s="81"/>
      <c r="F92" s="372" t="s">
        <v>1851</v>
      </c>
      <c r="G92" s="3"/>
    </row>
    <row r="93" spans="1:7" ht="42.95" customHeight="1" thickBot="1">
      <c r="A93" s="77" t="s">
        <v>1666</v>
      </c>
      <c r="B93" s="213" t="s">
        <v>1856</v>
      </c>
      <c r="C93" s="94" t="s">
        <v>1857</v>
      </c>
      <c r="D93" s="186"/>
      <c r="E93" s="187"/>
      <c r="F93" s="376" t="s">
        <v>1851</v>
      </c>
      <c r="G93" s="3"/>
    </row>
    <row r="95" spans="1:7" hidden="1">
      <c r="C95" s="95" t="s">
        <v>1858</v>
      </c>
      <c r="D95" s="3">
        <f>COUNTIF(G3:G93,1)</f>
        <v>0</v>
      </c>
    </row>
    <row r="96" spans="1:7" hidden="1">
      <c r="C96" s="95" t="s">
        <v>1859</v>
      </c>
      <c r="D96" s="3">
        <f>COUNTIF(G3:G93,2)</f>
        <v>0</v>
      </c>
    </row>
    <row r="97" spans="3:4" hidden="1">
      <c r="C97" s="95" t="s">
        <v>1860</v>
      </c>
      <c r="D97" s="3">
        <f>COUNTIF(G3:G93,3)</f>
        <v>13</v>
      </c>
    </row>
  </sheetData>
  <sheetProtection algorithmName="SHA-512" hashValue="vuldDfoBYEFN89c8m6s9dYH81USzsEe1miu4ZkTX3IF7/qI/OHJGNbTj3etlrkBoHk4nbVmSe/CDix6tZiS7yQ==" saltValue="jQoCXInumKOZdrg1Iv7Yeg==" spinCount="100000" sheet="1" formatRows="0" autoFilter="0"/>
  <mergeCells count="1">
    <mergeCell ref="B1:E1"/>
  </mergeCells>
  <conditionalFormatting sqref="D3">
    <cfRule type="cellIs" dxfId="91" priority="23" operator="equal">
      <formula>"NO CUMPLE CONDICIÓN"</formula>
    </cfRule>
    <cfRule type="cellIs" dxfId="90" priority="24" operator="equal">
      <formula>"No Cumple"</formula>
    </cfRule>
  </conditionalFormatting>
  <conditionalFormatting sqref="D6">
    <cfRule type="cellIs" dxfId="89" priority="21" operator="equal">
      <formula>"NO CUMPLE CONDICIÓN"</formula>
    </cfRule>
    <cfRule type="cellIs" dxfId="88" priority="22" operator="equal">
      <formula>"No Cumple"</formula>
    </cfRule>
  </conditionalFormatting>
  <conditionalFormatting sqref="D8">
    <cfRule type="cellIs" dxfId="87" priority="19" operator="equal">
      <formula>"NO CUMPLE CONDICIÓN"</formula>
    </cfRule>
    <cfRule type="cellIs" dxfId="86" priority="20" operator="equal">
      <formula>"No Cumple"</formula>
    </cfRule>
  </conditionalFormatting>
  <conditionalFormatting sqref="D10">
    <cfRule type="cellIs" dxfId="85" priority="17" operator="equal">
      <formula>"NO CUMPLE CONDICIÓN"</formula>
    </cfRule>
    <cfRule type="cellIs" dxfId="84" priority="18" operator="equal">
      <formula>"No Cumple"</formula>
    </cfRule>
  </conditionalFormatting>
  <conditionalFormatting sqref="D12">
    <cfRule type="cellIs" dxfId="83" priority="7" operator="equal">
      <formula>"NO CUMPLE CONDICIÓN"</formula>
    </cfRule>
    <cfRule type="cellIs" dxfId="82" priority="8" operator="equal">
      <formula>"No Cumple"</formula>
    </cfRule>
  </conditionalFormatting>
  <conditionalFormatting sqref="D19:D21">
    <cfRule type="cellIs" dxfId="81" priority="5" operator="equal">
      <formula>"NO CUMPLE CONDICIÓN"</formula>
    </cfRule>
    <cfRule type="cellIs" dxfId="80" priority="6" operator="equal">
      <formula>"No Cumple"</formula>
    </cfRule>
  </conditionalFormatting>
  <conditionalFormatting sqref="D47:D50">
    <cfRule type="cellIs" dxfId="79" priority="3" operator="equal">
      <formula>"NO CUMPLE CONDICIÓN"</formula>
    </cfRule>
    <cfRule type="cellIs" dxfId="78" priority="4" operator="equal">
      <formula>"No Cumple"</formula>
    </cfRule>
  </conditionalFormatting>
  <conditionalFormatting sqref="D89">
    <cfRule type="cellIs" dxfId="77" priority="1" operator="equal">
      <formula>"NO CUMPLE CONDICIÓN"</formula>
    </cfRule>
    <cfRule type="cellIs" dxfId="76" priority="2" operator="equal">
      <formula>"No Cumple"</formula>
    </cfRule>
  </conditionalFormatting>
  <dataValidations count="2">
    <dataValidation type="list" allowBlank="1" showInputMessage="1" showErrorMessage="1" sqref="D92:D93 D11 D4:D5 D51:D53 D16:D17 D22:D34 D13:D14 D56:D66 D42:D46 D39:D40 D90" xr:uid="{E6A734F0-C06D-4980-8C2F-3D9B47855BF8}">
      <formula1>"CUMPLE,NO CUMPLE"</formula1>
    </dataValidation>
    <dataValidation type="list" allowBlank="1" showInputMessage="1" showErrorMessage="1" sqref="D7 D9 D15 D18 D35:D38 D91 D54:D55 D41 D67:D88" xr:uid="{196EBC7F-01F8-4514-A38C-672E3F98F627}">
      <formula1>"CUMPLE,NO CUMPLE,NO APLICA"</formula1>
    </dataValidation>
  </dataValidations>
  <hyperlinks>
    <hyperlink ref="A1" location="PORTADA!A1" display="Portada" xr:uid="{B2839E28-022C-44A4-A91C-31E3E4AB29BB}"/>
    <hyperlink ref="A47" location="'Tabla 3. Amb Adec y Seg - Áreas'!A1" display="Click" xr:uid="{CC425980-CAEE-4D11-A0D8-75C60E5AFB51}"/>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097F5-995C-49E8-8CC2-37FA6E589E75}">
  <sheetPr>
    <tabColor rgb="FFF2CEEF"/>
  </sheetPr>
  <dimension ref="A1:G97"/>
  <sheetViews>
    <sheetView topLeftCell="A65" zoomScale="80" zoomScaleNormal="80" workbookViewId="0">
      <selection activeCell="A8" sqref="A8"/>
    </sheetView>
  </sheetViews>
  <sheetFormatPr baseColWidth="10" defaultColWidth="11.42578125" defaultRowHeight="15"/>
  <cols>
    <col min="1" max="1" width="6.85546875" style="82" customWidth="1"/>
    <col min="2" max="2" width="7.140625" style="3" customWidth="1"/>
    <col min="3" max="3" width="77.42578125" customWidth="1"/>
    <col min="4" max="4" width="19.85546875" customWidth="1"/>
    <col min="5" max="5" width="73.7109375" customWidth="1"/>
    <col min="6" max="6" width="46.42578125" style="215" customWidth="1"/>
    <col min="7" max="7" width="11.42578125" style="3" hidden="1" customWidth="1"/>
  </cols>
  <sheetData>
    <row r="1" spans="1:7" s="7" customFormat="1" ht="20.25" customHeight="1" thickBot="1">
      <c r="A1" s="337" t="s">
        <v>1481</v>
      </c>
      <c r="B1" s="495" t="s">
        <v>1861</v>
      </c>
      <c r="C1" s="496"/>
      <c r="D1" s="496"/>
      <c r="E1" s="497"/>
      <c r="F1" s="189"/>
      <c r="G1" s="190"/>
    </row>
    <row r="2" spans="1:7" s="72" customFormat="1" ht="74.25" customHeight="1">
      <c r="A2" s="191" t="s">
        <v>1657</v>
      </c>
      <c r="B2" s="192" t="s">
        <v>1658</v>
      </c>
      <c r="C2" s="193" t="s">
        <v>1659</v>
      </c>
      <c r="D2" s="194" t="s">
        <v>1660</v>
      </c>
      <c r="E2" s="177" t="s">
        <v>1661</v>
      </c>
      <c r="F2" s="195" t="s">
        <v>1662</v>
      </c>
      <c r="G2" s="196"/>
    </row>
    <row r="3" spans="1:7" ht="74.25" customHeight="1">
      <c r="A3" s="197"/>
      <c r="B3" s="143" t="s">
        <v>1862</v>
      </c>
      <c r="C3" s="130" t="s">
        <v>1863</v>
      </c>
      <c r="D3" s="178" t="str">
        <f>IF(COUNTIF(D4:D11,"NO CUMPLE")&gt;0,"NO CUMPLE CONDICIÓN",IF(COUNTIF(D4:D11,"CUMPLE")=0,"NO APLICA","CUMPLE"))</f>
        <v>NO APLICA</v>
      </c>
      <c r="E3" s="382" t="str">
        <f>CONCATENATE(IF(D4="NO CUMPLE",CONCATENATE(E4," / "),""),IF(D5="NO CUMPLE",CONCATENATE(E5," / "),""),IF(D6="NO CUMPLE",CONCATENATE(E6," / "),""),IF(D7="NO CUMPLE",CONCATENATE(E7," / "),""),IF(D8="NO CUMPLE",CONCATENATE(E8," / "),""),IF(D9="NO CUMPLE",CONCATENATE(E9," / "),""),IF(D10="NO CUMPLE",CONCATENATE(E10," / "),""),IF(D11="NO CUMPLE",CONCATENATE(E11," / "),""))</f>
        <v/>
      </c>
      <c r="F3" s="230" t="s">
        <v>1864</v>
      </c>
      <c r="G3" s="3">
        <f>IF(D3="CUMPLE",1,IF(D3="NO CUMPLE CONDICIÓN",2,3))</f>
        <v>3</v>
      </c>
    </row>
    <row r="4" spans="1:7" ht="101.25">
      <c r="A4" s="198" t="s">
        <v>1865</v>
      </c>
      <c r="B4" s="78" t="s">
        <v>1866</v>
      </c>
      <c r="C4" s="127" t="s">
        <v>1867</v>
      </c>
      <c r="D4" s="80"/>
      <c r="E4" s="199"/>
      <c r="F4" s="200" t="s">
        <v>1868</v>
      </c>
    </row>
    <row r="5" spans="1:7" ht="214.5">
      <c r="A5" s="198" t="s">
        <v>1865</v>
      </c>
      <c r="B5" s="78" t="s">
        <v>1869</v>
      </c>
      <c r="C5" s="127" t="s">
        <v>1870</v>
      </c>
      <c r="D5" s="80"/>
      <c r="E5" s="199"/>
      <c r="F5" s="200" t="s">
        <v>1871</v>
      </c>
    </row>
    <row r="6" spans="1:7" ht="56.1" customHeight="1">
      <c r="A6" s="198" t="s">
        <v>1865</v>
      </c>
      <c r="B6" s="78" t="s">
        <v>1872</v>
      </c>
      <c r="C6" s="127" t="s">
        <v>1873</v>
      </c>
      <c r="D6" s="80"/>
      <c r="E6" s="199"/>
      <c r="F6" s="200" t="s">
        <v>1874</v>
      </c>
    </row>
    <row r="7" spans="1:7" ht="57.75" customHeight="1">
      <c r="A7" s="198" t="s">
        <v>1865</v>
      </c>
      <c r="B7" s="78" t="s">
        <v>1875</v>
      </c>
      <c r="C7" s="88" t="s">
        <v>1876</v>
      </c>
      <c r="D7" s="80"/>
      <c r="E7" s="199"/>
      <c r="F7" s="231" t="s">
        <v>1877</v>
      </c>
    </row>
    <row r="8" spans="1:7" ht="56.1" customHeight="1">
      <c r="A8" s="198" t="s">
        <v>1865</v>
      </c>
      <c r="B8" s="78" t="s">
        <v>1878</v>
      </c>
      <c r="C8" s="127" t="s">
        <v>1879</v>
      </c>
      <c r="D8" s="80"/>
      <c r="E8" s="199"/>
      <c r="F8" s="200" t="s">
        <v>1880</v>
      </c>
    </row>
    <row r="9" spans="1:7" ht="86.25">
      <c r="A9" s="198" t="s">
        <v>1865</v>
      </c>
      <c r="B9" s="78" t="s">
        <v>1881</v>
      </c>
      <c r="C9" s="127" t="s">
        <v>1882</v>
      </c>
      <c r="D9" s="80"/>
      <c r="E9" s="199"/>
      <c r="F9" s="231" t="s">
        <v>1877</v>
      </c>
    </row>
    <row r="10" spans="1:7" ht="46.5" customHeight="1">
      <c r="A10" s="198" t="s">
        <v>1865</v>
      </c>
      <c r="B10" s="78" t="s">
        <v>1883</v>
      </c>
      <c r="C10" s="127" t="s">
        <v>1884</v>
      </c>
      <c r="D10" s="80"/>
      <c r="E10" s="199"/>
      <c r="F10" s="231" t="s">
        <v>1877</v>
      </c>
    </row>
    <row r="11" spans="1:7" ht="56.1" customHeight="1">
      <c r="A11" s="201" t="s">
        <v>1865</v>
      </c>
      <c r="B11" s="128" t="s">
        <v>1885</v>
      </c>
      <c r="C11" s="129" t="s">
        <v>1886</v>
      </c>
      <c r="D11" s="80"/>
      <c r="E11" s="202"/>
      <c r="F11" s="234" t="s">
        <v>1887</v>
      </c>
    </row>
    <row r="12" spans="1:7" ht="68.099999999999994" customHeight="1">
      <c r="A12" s="197"/>
      <c r="B12" s="143" t="s">
        <v>1888</v>
      </c>
      <c r="C12" s="130" t="s">
        <v>1889</v>
      </c>
      <c r="D12" s="149" t="str">
        <f>IF(COUNTIF(D14:D18,"NO CUMPLE")&gt;0,"NO CUMPLE CONDICIÓN",IF(COUNTIF(D14:D18,"CUMPLE")=0,"NO APLICA","CUMPLE"))</f>
        <v>NO APLICA</v>
      </c>
      <c r="E12" s="380" t="str">
        <f>CONCATENATE(IF(D14="NO CUMPLE",CONCATENATE(E14," / "),""),IF(D15="NO CUMPLE",CONCATENATE(E15," / "),""),IF(D16="NO CUMPLE",CONCATENATE(E16," / "),""),IF(D17="NO CUMPLE",CONCATENATE(E17," / "),""),IF(D18="NO CUMPLE",CONCATENATE(E18," / "),""))</f>
        <v/>
      </c>
      <c r="F12" s="225" t="s">
        <v>1890</v>
      </c>
      <c r="G12" s="3">
        <f>IF(D12="CUMPLE",1,IF(D12="NO CUMPLE CONDICIÓN",2,3))</f>
        <v>3</v>
      </c>
    </row>
    <row r="13" spans="1:7" ht="21.75" customHeight="1">
      <c r="A13" s="197"/>
      <c r="B13" s="131"/>
      <c r="C13" s="132" t="s">
        <v>1891</v>
      </c>
      <c r="D13" s="204"/>
      <c r="E13" s="205"/>
      <c r="F13" s="232"/>
    </row>
    <row r="14" spans="1:7" ht="58.5" customHeight="1">
      <c r="A14" s="198" t="s">
        <v>1865</v>
      </c>
      <c r="B14" s="78" t="s">
        <v>1892</v>
      </c>
      <c r="C14" s="129" t="s">
        <v>1893</v>
      </c>
      <c r="D14" s="80"/>
      <c r="E14" s="199"/>
      <c r="F14" s="233" t="s">
        <v>1894</v>
      </c>
    </row>
    <row r="15" spans="1:7" ht="58.5" customHeight="1">
      <c r="A15" s="198" t="s">
        <v>1865</v>
      </c>
      <c r="B15" s="78" t="s">
        <v>1895</v>
      </c>
      <c r="C15" s="129" t="s">
        <v>1896</v>
      </c>
      <c r="D15" s="80"/>
      <c r="E15" s="199"/>
      <c r="F15" s="233" t="s">
        <v>1894</v>
      </c>
    </row>
    <row r="16" spans="1:7" ht="58.5" customHeight="1">
      <c r="A16" s="198" t="s">
        <v>1865</v>
      </c>
      <c r="B16" s="78" t="s">
        <v>1897</v>
      </c>
      <c r="C16" s="129" t="s">
        <v>1898</v>
      </c>
      <c r="D16" s="80"/>
      <c r="E16" s="199"/>
      <c r="F16" s="233" t="s">
        <v>1894</v>
      </c>
    </row>
    <row r="17" spans="1:7" ht="58.5" customHeight="1">
      <c r="A17" s="198" t="s">
        <v>1865</v>
      </c>
      <c r="B17" s="78" t="s">
        <v>1899</v>
      </c>
      <c r="C17" s="129" t="s">
        <v>1900</v>
      </c>
      <c r="D17" s="80"/>
      <c r="E17" s="199"/>
      <c r="F17" s="233" t="s">
        <v>1894</v>
      </c>
    </row>
    <row r="18" spans="1:7" ht="58.5" customHeight="1">
      <c r="A18" s="198" t="s">
        <v>1865</v>
      </c>
      <c r="B18" s="78" t="s">
        <v>1901</v>
      </c>
      <c r="C18" s="129" t="s">
        <v>1902</v>
      </c>
      <c r="D18" s="80"/>
      <c r="E18" s="199"/>
      <c r="F18" s="233" t="s">
        <v>1894</v>
      </c>
    </row>
    <row r="19" spans="1:7" ht="42" customHeight="1">
      <c r="A19" s="197"/>
      <c r="B19" s="143" t="s">
        <v>1903</v>
      </c>
      <c r="C19" s="130" t="s">
        <v>1904</v>
      </c>
      <c r="D19" s="85" t="str">
        <f>IF(COUNTIF(D20:D22,"NO CUMPLE")&gt;0,"NO CUMPLE CONDICIÓN",IF(COUNTIF(D20:D22,"CUMPLE")=0,"NO APLICA","CUMPLE"))</f>
        <v>NO APLICA</v>
      </c>
      <c r="E19" s="86" t="str">
        <f>CONCATENATE(IF(D20="NO CUMPLE",CONCATENATE(E20," "),""),IF(D21="NO CUMPLE",CONCATENATE(E21," "),""),IF(D22="NO CUMPLE",CONCATENATE(E22," "),""))</f>
        <v/>
      </c>
      <c r="F19" s="233" t="s">
        <v>1905</v>
      </c>
      <c r="G19" s="3">
        <f>IF(D19="CUMPLE",1,IF(D19="NO CUMPLE CONDICIÓN",2,3))</f>
        <v>3</v>
      </c>
    </row>
    <row r="20" spans="1:7" ht="316.5">
      <c r="A20" s="198" t="s">
        <v>1865</v>
      </c>
      <c r="B20" s="78" t="s">
        <v>1906</v>
      </c>
      <c r="C20" s="129" t="s">
        <v>1907</v>
      </c>
      <c r="D20" s="211"/>
      <c r="E20" s="383"/>
      <c r="F20" s="233" t="s">
        <v>1908</v>
      </c>
    </row>
    <row r="21" spans="1:7" s="2" customFormat="1" ht="58.5" customHeight="1">
      <c r="A21" s="198" t="s">
        <v>1865</v>
      </c>
      <c r="B21" s="78" t="s">
        <v>1909</v>
      </c>
      <c r="C21" s="88" t="s">
        <v>1910</v>
      </c>
      <c r="D21" s="211"/>
      <c r="E21" s="282"/>
      <c r="F21" s="233" t="s">
        <v>1911</v>
      </c>
      <c r="G21" s="3"/>
    </row>
    <row r="22" spans="1:7" ht="55.5" customHeight="1">
      <c r="A22" s="198" t="s">
        <v>1865</v>
      </c>
      <c r="B22" s="78" t="s">
        <v>1912</v>
      </c>
      <c r="C22" s="129" t="s">
        <v>1913</v>
      </c>
      <c r="D22" s="211"/>
      <c r="E22" s="282"/>
      <c r="F22" s="233" t="s">
        <v>1914</v>
      </c>
    </row>
    <row r="23" spans="1:7" ht="53.25" customHeight="1">
      <c r="A23" s="197"/>
      <c r="B23" s="143" t="s">
        <v>1915</v>
      </c>
      <c r="C23" s="130" t="s">
        <v>1916</v>
      </c>
      <c r="D23" s="85" t="str">
        <f>IF(COUNTIF(D24:D26,"NO CUMPLE")&gt;0,"NO CUMPLE CONDICIÓN",IF(COUNTIF(D24:D26,"CUMPLE")=0,"NO APLICA","CUMPLE"))</f>
        <v>NO APLICA</v>
      </c>
      <c r="E23" s="86" t="str">
        <f>CONCATENATE(IF(D24="NO CUMPLE",CONCATENATE(E24," "),""),IF(D25="NO CUMPLE",CONCATENATE(E25," "),""),IF(D26="NO CUMPLE",CONCATENATE(E26," "),""))</f>
        <v/>
      </c>
      <c r="F23" s="232" t="s">
        <v>1917</v>
      </c>
      <c r="G23" s="3">
        <f>IF(D23="CUMPLE",1,IF(D23="NO CUMPLE CONDICIÓN",2,3))</f>
        <v>3</v>
      </c>
    </row>
    <row r="24" spans="1:7" ht="57">
      <c r="A24" s="198" t="s">
        <v>1865</v>
      </c>
      <c r="B24" s="78" t="s">
        <v>1918</v>
      </c>
      <c r="C24" s="129" t="s">
        <v>1919</v>
      </c>
      <c r="D24" s="211"/>
      <c r="E24" s="282"/>
      <c r="F24" s="203" t="s">
        <v>1920</v>
      </c>
    </row>
    <row r="25" spans="1:7" ht="75" customHeight="1">
      <c r="A25" s="198" t="s">
        <v>1865</v>
      </c>
      <c r="B25" s="78" t="s">
        <v>1921</v>
      </c>
      <c r="C25" s="129" t="s">
        <v>1922</v>
      </c>
      <c r="D25" s="211"/>
      <c r="E25" s="282"/>
      <c r="F25" s="234" t="s">
        <v>1923</v>
      </c>
    </row>
    <row r="26" spans="1:7" ht="53.45" customHeight="1">
      <c r="A26" s="198" t="s">
        <v>1865</v>
      </c>
      <c r="B26" s="78" t="s">
        <v>1924</v>
      </c>
      <c r="C26" s="129" t="s">
        <v>1925</v>
      </c>
      <c r="D26" s="211"/>
      <c r="E26" s="383"/>
      <c r="F26" s="235" t="s">
        <v>1926</v>
      </c>
    </row>
    <row r="27" spans="1:7" s="16" customFormat="1" ht="128.25">
      <c r="A27" s="198" t="s">
        <v>1865</v>
      </c>
      <c r="B27" s="78" t="s">
        <v>1927</v>
      </c>
      <c r="C27" s="129" t="s">
        <v>1928</v>
      </c>
      <c r="D27" s="211"/>
      <c r="E27" s="383"/>
      <c r="F27" s="206" t="s">
        <v>1929</v>
      </c>
      <c r="G27" s="3"/>
    </row>
    <row r="28" spans="1:7" s="16" customFormat="1" ht="31.5" customHeight="1">
      <c r="A28" s="207"/>
      <c r="B28" s="83" t="s">
        <v>1930</v>
      </c>
      <c r="C28" s="130" t="s">
        <v>1931</v>
      </c>
      <c r="D28" s="85" t="str">
        <f>IF(COUNTIF(D29:D31,"NO CUMPLE")&gt;0,"NO CUMPLE CONDICIÓN",IF(COUNTIF(D29:D31,"CUMPLE")=0,"NO APLICA","CUMPLE"))</f>
        <v>NO APLICA</v>
      </c>
      <c r="E28" s="86" t="str">
        <f>CONCATENATE(IF(D29="NO CUMPLE",CONCATENATE(E29," "),""),IF(D30="NO CUMPLE",CONCATENATE(E30," "),""),IF(D31="NO CUMPLE",CONCATENATE(E31," "),""))</f>
        <v/>
      </c>
      <c r="F28" s="235" t="s">
        <v>1932</v>
      </c>
      <c r="G28" s="3">
        <f>IF(D28="CUMPLE",1,IF(D28="NO CUMPLE CONDICIÓN",2,3))</f>
        <v>3</v>
      </c>
    </row>
    <row r="29" spans="1:7" s="16" customFormat="1" ht="101.25">
      <c r="A29" s="198" t="s">
        <v>1865</v>
      </c>
      <c r="B29" s="208" t="s">
        <v>1933</v>
      </c>
      <c r="C29" s="129" t="s">
        <v>1934</v>
      </c>
      <c r="D29" s="211"/>
      <c r="E29" s="282"/>
      <c r="F29" s="235" t="s">
        <v>1935</v>
      </c>
      <c r="G29" s="3"/>
    </row>
    <row r="30" spans="1:7" s="16" customFormat="1" ht="71.25">
      <c r="A30" s="198" t="s">
        <v>1865</v>
      </c>
      <c r="B30" s="208" t="s">
        <v>1936</v>
      </c>
      <c r="C30" s="129" t="s">
        <v>1937</v>
      </c>
      <c r="D30" s="211"/>
      <c r="E30" s="282"/>
      <c r="F30" s="235" t="s">
        <v>1935</v>
      </c>
      <c r="G30" s="3"/>
    </row>
    <row r="31" spans="1:7" s="16" customFormat="1" ht="71.25">
      <c r="A31" s="198" t="s">
        <v>1865</v>
      </c>
      <c r="B31" s="208" t="s">
        <v>1938</v>
      </c>
      <c r="C31" s="129" t="s">
        <v>1939</v>
      </c>
      <c r="D31" s="211"/>
      <c r="E31" s="282"/>
      <c r="F31" s="235" t="s">
        <v>1935</v>
      </c>
      <c r="G31" s="3"/>
    </row>
    <row r="32" spans="1:7" ht="45" customHeight="1">
      <c r="A32" s="197"/>
      <c r="B32" s="143" t="s">
        <v>1940</v>
      </c>
      <c r="C32" s="130" t="s">
        <v>1941</v>
      </c>
      <c r="D32" s="85" t="str">
        <f>IF(COUNTIF(D33:D33,"NO CUMPLE")&gt;0,"NO CUMPLE CONDICIÓN",IF(COUNTIF(D33:D33,"CUMPLE")=0,"NO APLICA","CUMPLE"))</f>
        <v>NO APLICA</v>
      </c>
      <c r="E32" s="86" t="str">
        <f>CONCATENATE(IF(D33="NO CUMPLE",CONCATENATE(E33," "),""))</f>
        <v/>
      </c>
      <c r="F32" s="226" t="s">
        <v>1942</v>
      </c>
      <c r="G32" s="3">
        <f>IF(D32="CUMPLE",1,IF(D32="NO CUMPLE CONDICIÓN",2,3))</f>
        <v>3</v>
      </c>
    </row>
    <row r="33" spans="1:7" ht="72">
      <c r="A33" s="198" t="s">
        <v>1865</v>
      </c>
      <c r="B33" s="78" t="s">
        <v>1943</v>
      </c>
      <c r="C33" s="127" t="s">
        <v>1944</v>
      </c>
      <c r="D33" s="211"/>
      <c r="E33" s="282"/>
      <c r="F33" s="209" t="s">
        <v>1945</v>
      </c>
    </row>
    <row r="34" spans="1:7" ht="38.1" customHeight="1">
      <c r="A34" s="197"/>
      <c r="B34" s="143" t="s">
        <v>1946</v>
      </c>
      <c r="C34" s="130" t="s">
        <v>1947</v>
      </c>
      <c r="D34" s="178" t="str">
        <f>IF(COUNTIF(D35:D39,"NO CUMPLE")&gt;0,"NO CUMPLE CONDICIÓN",IF(COUNTIF(D35:D39,"CUMPLE")=0,"NO APLICA","CUMPLE"))</f>
        <v>NO APLICA</v>
      </c>
      <c r="E34" s="382" t="str">
        <f>CONCATENATE(IF(D35="NO CUMPLE",CONCATENATE(E35," / "),""),IF(D36="NO CUMPLE",CONCATENATE(E36," / "),""),IF(D37="NO CUMPLE",CONCATENATE(E37," / "),""),IF(D38="NO CUMPLE",CONCATENATE(E38," / "),""),IF(D39="NO CUMPLE",CONCATENATE(E39," / "),""))</f>
        <v/>
      </c>
      <c r="F34" s="232" t="s">
        <v>1948</v>
      </c>
      <c r="G34" s="3">
        <f>IF(D34="CUMPLE",1,IF(D34="NO CUMPLE CONDICIÓN",2,3))</f>
        <v>3</v>
      </c>
    </row>
    <row r="35" spans="1:7" ht="100.5">
      <c r="A35" s="198" t="s">
        <v>1865</v>
      </c>
      <c r="B35" s="78" t="s">
        <v>1949</v>
      </c>
      <c r="C35" s="129" t="s">
        <v>1950</v>
      </c>
      <c r="D35" s="211"/>
      <c r="E35" s="282"/>
      <c r="F35" s="232" t="s">
        <v>1951</v>
      </c>
    </row>
    <row r="36" spans="1:7" ht="43.5" customHeight="1">
      <c r="A36" s="198" t="s">
        <v>1865</v>
      </c>
      <c r="B36" s="78" t="s">
        <v>1952</v>
      </c>
      <c r="C36" s="129" t="s">
        <v>1953</v>
      </c>
      <c r="D36" s="211"/>
      <c r="E36" s="282"/>
      <c r="F36" s="232" t="s">
        <v>1951</v>
      </c>
    </row>
    <row r="37" spans="1:7" ht="36.6" customHeight="1">
      <c r="A37" s="198" t="s">
        <v>1865</v>
      </c>
      <c r="B37" s="78" t="s">
        <v>1954</v>
      </c>
      <c r="C37" s="129" t="s">
        <v>1955</v>
      </c>
      <c r="D37" s="211"/>
      <c r="E37" s="282"/>
      <c r="F37" s="232" t="s">
        <v>1951</v>
      </c>
    </row>
    <row r="38" spans="1:7" ht="67.5" customHeight="1">
      <c r="A38" s="198" t="s">
        <v>1865</v>
      </c>
      <c r="B38" s="78" t="s">
        <v>1956</v>
      </c>
      <c r="C38" s="129" t="s">
        <v>1957</v>
      </c>
      <c r="D38" s="211"/>
      <c r="E38" s="282"/>
      <c r="F38" s="232" t="s">
        <v>1951</v>
      </c>
    </row>
    <row r="39" spans="1:7" ht="40.5" customHeight="1">
      <c r="A39" s="198" t="s">
        <v>1865</v>
      </c>
      <c r="B39" s="78" t="s">
        <v>1958</v>
      </c>
      <c r="C39" s="129" t="s">
        <v>1959</v>
      </c>
      <c r="D39" s="211"/>
      <c r="E39" s="282"/>
      <c r="F39" s="232" t="s">
        <v>1951</v>
      </c>
    </row>
    <row r="40" spans="1:7" s="16" customFormat="1" ht="56.45" customHeight="1">
      <c r="A40" s="207"/>
      <c r="B40" s="143" t="s">
        <v>1960</v>
      </c>
      <c r="C40" s="130" t="s">
        <v>1961</v>
      </c>
      <c r="D40" s="149" t="str">
        <f>IF(COUNTIF(D42:D48,"NO CUMPLE")&gt;0,"NO CUMPLE CONDICIÓN",IF(COUNTIF(D42:D48,"CUMPLE")=0,"NO APLICA","CUMPLE"))</f>
        <v>NO APLICA</v>
      </c>
      <c r="E40" s="380" t="str">
        <f>CONCATENATE(IF(D42="NO CUMPLE",CONCATENATE(E42," / "),""),IF(D43="NO CUMPLE",CONCATENATE(E43," / "),""),IF(D44="NO CUMPLE",CONCATENATE(E44," / "),""),IF(D45="NO CUMPLE",CONCATENATE(E45," / "),""),IF(D46="NO CUMPLE",CONCATENATE(E46," / "),""),IF(D47="NO CUMPLE",CONCATENATE(E47," / "),""),IF(D48="NO CUMPLE",CONCATENATE(E48," / "),""))</f>
        <v/>
      </c>
      <c r="F40" s="206" t="s">
        <v>1962</v>
      </c>
      <c r="G40" s="3">
        <f>IF(D40="CUMPLE",1,IF(D40="NO CUMPLE CONDICIÓN",2,3))</f>
        <v>3</v>
      </c>
    </row>
    <row r="41" spans="1:7" s="16" customFormat="1" ht="21" customHeight="1">
      <c r="A41" s="207"/>
      <c r="B41" s="131"/>
      <c r="C41" s="132" t="s">
        <v>1963</v>
      </c>
      <c r="D41" s="204"/>
      <c r="E41" s="205"/>
      <c r="F41" s="235"/>
      <c r="G41" s="3"/>
    </row>
    <row r="42" spans="1:7" ht="171.75">
      <c r="A42" s="198" t="s">
        <v>1865</v>
      </c>
      <c r="B42" s="78" t="s">
        <v>1964</v>
      </c>
      <c r="C42" s="127" t="s">
        <v>1965</v>
      </c>
      <c r="D42" s="211"/>
      <c r="E42" s="282"/>
      <c r="F42" s="203" t="s">
        <v>1966</v>
      </c>
    </row>
    <row r="43" spans="1:7" ht="190.5" customHeight="1">
      <c r="A43" s="198" t="s">
        <v>1865</v>
      </c>
      <c r="B43" s="78" t="s">
        <v>1967</v>
      </c>
      <c r="C43" s="129" t="s">
        <v>1968</v>
      </c>
      <c r="D43" s="211"/>
      <c r="E43" s="282"/>
      <c r="F43" s="203" t="s">
        <v>1969</v>
      </c>
    </row>
    <row r="44" spans="1:7" ht="314.25">
      <c r="A44" s="198" t="s">
        <v>1865</v>
      </c>
      <c r="B44" s="78" t="s">
        <v>1970</v>
      </c>
      <c r="C44" s="129" t="s">
        <v>1971</v>
      </c>
      <c r="D44" s="211"/>
      <c r="E44" s="282"/>
      <c r="F44" s="235" t="s">
        <v>1972</v>
      </c>
    </row>
    <row r="45" spans="1:7" ht="156" customHeight="1">
      <c r="A45" s="198" t="s">
        <v>1865</v>
      </c>
      <c r="B45" s="78" t="s">
        <v>1973</v>
      </c>
      <c r="C45" s="133" t="s">
        <v>1974</v>
      </c>
      <c r="D45" s="211"/>
      <c r="E45" s="282"/>
      <c r="F45" s="232" t="s">
        <v>1975</v>
      </c>
    </row>
    <row r="46" spans="1:7" ht="50.1" customHeight="1">
      <c r="A46" s="198" t="s">
        <v>1865</v>
      </c>
      <c r="B46" s="78" t="s">
        <v>1976</v>
      </c>
      <c r="C46" s="129" t="s">
        <v>1977</v>
      </c>
      <c r="D46" s="211"/>
      <c r="E46" s="282"/>
      <c r="F46" s="232" t="s">
        <v>1978</v>
      </c>
    </row>
    <row r="47" spans="1:7" ht="56.25" customHeight="1">
      <c r="A47" s="198" t="s">
        <v>1865</v>
      </c>
      <c r="B47" s="78" t="s">
        <v>1979</v>
      </c>
      <c r="C47" s="129" t="s">
        <v>1980</v>
      </c>
      <c r="D47" s="211"/>
      <c r="E47" s="282"/>
      <c r="F47" s="232" t="s">
        <v>1981</v>
      </c>
    </row>
    <row r="48" spans="1:7" s="16" customFormat="1" ht="48.75" customHeight="1">
      <c r="A48" s="198" t="s">
        <v>1865</v>
      </c>
      <c r="B48" s="78" t="s">
        <v>1982</v>
      </c>
      <c r="C48" s="129" t="s">
        <v>1983</v>
      </c>
      <c r="D48" s="211"/>
      <c r="E48" s="383"/>
      <c r="F48" s="235" t="s">
        <v>1984</v>
      </c>
      <c r="G48" s="3"/>
    </row>
    <row r="49" spans="1:7" ht="48.95" customHeight="1">
      <c r="A49" s="197"/>
      <c r="B49" s="143" t="s">
        <v>1985</v>
      </c>
      <c r="C49" s="130" t="s">
        <v>1986</v>
      </c>
      <c r="D49" s="149" t="str">
        <f>IF(COUNTIF(D50:D55,"NO CUMPLE")&gt;0,"NO CUMPLE CONDICIÓN",IF(COUNTIF(D50:D55,"CUMPLE")=0,"NO APLICA","CUMPLE"))</f>
        <v>NO APLICA</v>
      </c>
      <c r="E49" s="380" t="str">
        <f>CONCATENATE(IF(D50="NO CUMPLE",CONCATENATE(E50," / "),""),IF(D51="NO CUMPLE",CONCATENATE(E51," / "),""),IF(D52="NO CUMPLE",CONCATENATE(E52," / "),""),IF(D53="NO CUMPLE",CONCATENATE(E53," / "),""),IF(D54="NO CUMPLE",CONCATENATE(E54," / "),""),IF(D55="NO CUMPLE",CONCATENATE(E55," / "),""))</f>
        <v/>
      </c>
      <c r="F49" s="225" t="s">
        <v>1987</v>
      </c>
      <c r="G49" s="3">
        <f>IF(D49="CUMPLE",1,IF(D49="NO CUMPLE CONDICIÓN",2,3))</f>
        <v>3</v>
      </c>
    </row>
    <row r="50" spans="1:7" ht="69.95" customHeight="1">
      <c r="A50" s="210" t="s">
        <v>1865</v>
      </c>
      <c r="B50" s="126" t="s">
        <v>1988</v>
      </c>
      <c r="C50" s="129" t="s">
        <v>1989</v>
      </c>
      <c r="D50" s="211"/>
      <c r="E50" s="282"/>
      <c r="F50" s="200" t="s">
        <v>1990</v>
      </c>
    </row>
    <row r="51" spans="1:7" ht="72.75" customHeight="1">
      <c r="A51" s="210" t="s">
        <v>1865</v>
      </c>
      <c r="B51" s="126" t="s">
        <v>1991</v>
      </c>
      <c r="C51" s="129" t="s">
        <v>1992</v>
      </c>
      <c r="D51" s="211"/>
      <c r="E51" s="282"/>
      <c r="F51" s="200" t="s">
        <v>1993</v>
      </c>
    </row>
    <row r="52" spans="1:7" ht="71.25">
      <c r="A52" s="210" t="s">
        <v>1865</v>
      </c>
      <c r="B52" s="126" t="s">
        <v>1994</v>
      </c>
      <c r="C52" s="129" t="s">
        <v>1995</v>
      </c>
      <c r="D52" s="211"/>
      <c r="E52" s="282"/>
      <c r="F52" s="200" t="s">
        <v>1996</v>
      </c>
    </row>
    <row r="53" spans="1:7" ht="82.5" customHeight="1">
      <c r="A53" s="210" t="s">
        <v>1865</v>
      </c>
      <c r="B53" s="126" t="s">
        <v>1997</v>
      </c>
      <c r="C53" s="129" t="s">
        <v>1998</v>
      </c>
      <c r="D53" s="211"/>
      <c r="E53" s="282"/>
      <c r="F53" s="200" t="s">
        <v>1999</v>
      </c>
    </row>
    <row r="54" spans="1:7" ht="71.45" customHeight="1">
      <c r="A54" s="210" t="s">
        <v>1865</v>
      </c>
      <c r="B54" s="126" t="s">
        <v>2000</v>
      </c>
      <c r="C54" s="129" t="s">
        <v>2001</v>
      </c>
      <c r="D54" s="211"/>
      <c r="E54" s="282"/>
      <c r="F54" s="200" t="s">
        <v>1999</v>
      </c>
    </row>
    <row r="55" spans="1:7" ht="71.45" customHeight="1">
      <c r="A55" s="210" t="s">
        <v>1865</v>
      </c>
      <c r="B55" s="126" t="s">
        <v>2002</v>
      </c>
      <c r="C55" s="134" t="s">
        <v>2003</v>
      </c>
      <c r="D55" s="211"/>
      <c r="E55" s="282"/>
      <c r="F55" s="200" t="s">
        <v>2004</v>
      </c>
    </row>
    <row r="56" spans="1:7" ht="48" customHeight="1">
      <c r="A56" s="197"/>
      <c r="B56" s="143" t="s">
        <v>2005</v>
      </c>
      <c r="C56" s="130" t="s">
        <v>2006</v>
      </c>
      <c r="D56" s="85" t="str">
        <f>IF(COUNTIF(D57:D58,"NO CUMPLE")&gt;0,"NO CUMPLE CONDICIÓN",IF(COUNTIF(D57:D58,"CUMPLE")=0,"NO APLICA","CUMPLE"))</f>
        <v>NO APLICA</v>
      </c>
      <c r="E56" s="86" t="str">
        <f>CONCATENATE(IF(D57="NO CUMPLE",CONCATENATE(E57," / "),""),IF(D58="NO CUMPLE",CONCATENATE(E58," / "),""))</f>
        <v/>
      </c>
      <c r="F56" s="225" t="s">
        <v>2007</v>
      </c>
      <c r="G56" s="3">
        <f>IF(D56="CUMPLE",1,IF(D56="NO CUMPLE CONDICIÓN",2,3))</f>
        <v>3</v>
      </c>
    </row>
    <row r="57" spans="1:7" ht="171">
      <c r="A57" s="198" t="s">
        <v>1865</v>
      </c>
      <c r="B57" s="78" t="s">
        <v>2008</v>
      </c>
      <c r="C57" s="129" t="s">
        <v>2009</v>
      </c>
      <c r="D57" s="211"/>
      <c r="E57" s="282"/>
      <c r="F57" s="203" t="s">
        <v>2010</v>
      </c>
    </row>
    <row r="58" spans="1:7" ht="42.75">
      <c r="A58" s="198" t="s">
        <v>1865</v>
      </c>
      <c r="B58" s="78" t="s">
        <v>2011</v>
      </c>
      <c r="C58" s="88" t="s">
        <v>2012</v>
      </c>
      <c r="D58" s="211"/>
      <c r="E58" s="282"/>
      <c r="F58" s="203" t="s">
        <v>2010</v>
      </c>
    </row>
    <row r="59" spans="1:7" ht="40.5" customHeight="1">
      <c r="A59" s="197"/>
      <c r="B59" s="143" t="s">
        <v>2013</v>
      </c>
      <c r="C59" s="130" t="s">
        <v>2014</v>
      </c>
      <c r="D59" s="85" t="str">
        <f>IF(COUNTIF(D60:D60,"NO CUMPLE")&gt;0,"NO CUMPLE CONDICIÓN",IF(COUNTIF(D60:D60,"CUMPLE")=0,"NO APLICA","CUMPLE"))</f>
        <v>NO APLICA</v>
      </c>
      <c r="E59" s="86" t="str">
        <f>CONCATENATE(IF(D60="NO CUMPLE",CONCATENATE(E60," "),""))</f>
        <v/>
      </c>
      <c r="F59" s="236" t="s">
        <v>2015</v>
      </c>
      <c r="G59" s="3">
        <f t="shared" ref="G59:G61" si="0">IF(D59="CUMPLE",1,IF(D59="NO CUMPLE CONDICIÓN",2,3))</f>
        <v>3</v>
      </c>
    </row>
    <row r="60" spans="1:7" ht="63.95" customHeight="1">
      <c r="A60" s="198" t="s">
        <v>1865</v>
      </c>
      <c r="B60" s="78" t="s">
        <v>2016</v>
      </c>
      <c r="C60" s="129" t="s">
        <v>2017</v>
      </c>
      <c r="D60" s="211"/>
      <c r="E60" s="282"/>
      <c r="F60" s="232" t="s">
        <v>2018</v>
      </c>
    </row>
    <row r="61" spans="1:7" ht="61.5" customHeight="1">
      <c r="A61" s="197"/>
      <c r="B61" s="143" t="s">
        <v>2019</v>
      </c>
      <c r="C61" s="130" t="s">
        <v>2020</v>
      </c>
      <c r="D61" s="149" t="str">
        <f>IF(COUNTIF(D62:D67,"NO CUMPLE")&gt;0,"NO CUMPLE CONDICIÓN",IF(COUNTIF(D62:D67,"CUMPLE")=0,"NO APLICA","CUMPLE"))</f>
        <v>NO APLICA</v>
      </c>
      <c r="E61" s="380" t="str">
        <f>CONCATENATE(IF(D62="NO CUMPLE",CONCATENATE(E62," / "),""),IF(D63="NO CUMPLE",CONCATENATE(E63," / "),""),IF(D64="NO CUMPLE",CONCATENATE(E64," / "),""),IF(D65="NO CUMPLE",CONCATENATE(E65," / "),""),IF(D66="NO CUMPLE",CONCATENATE(E66," / "),""),IF(D67="NO CUMPLE",CONCATENATE(E67," / "),""))</f>
        <v/>
      </c>
      <c r="F61" s="232" t="s">
        <v>2021</v>
      </c>
      <c r="G61" s="3">
        <f t="shared" si="0"/>
        <v>3</v>
      </c>
    </row>
    <row r="62" spans="1:7" ht="57">
      <c r="A62" s="198" t="s">
        <v>1865</v>
      </c>
      <c r="B62" s="78" t="s">
        <v>2022</v>
      </c>
      <c r="C62" s="129" t="s">
        <v>2023</v>
      </c>
      <c r="D62" s="211"/>
      <c r="E62" s="282"/>
      <c r="F62" s="232" t="s">
        <v>2024</v>
      </c>
    </row>
    <row r="63" spans="1:7" ht="26.1" customHeight="1">
      <c r="A63" s="198" t="s">
        <v>1865</v>
      </c>
      <c r="B63" s="78" t="s">
        <v>2025</v>
      </c>
      <c r="C63" s="129" t="s">
        <v>2026</v>
      </c>
      <c r="D63" s="211"/>
      <c r="E63" s="282"/>
      <c r="F63" s="232" t="s">
        <v>2024</v>
      </c>
    </row>
    <row r="64" spans="1:7" ht="55.35" customHeight="1">
      <c r="A64" s="198" t="s">
        <v>1865</v>
      </c>
      <c r="B64" s="78" t="s">
        <v>2027</v>
      </c>
      <c r="C64" s="129" t="s">
        <v>2028</v>
      </c>
      <c r="D64" s="211"/>
      <c r="E64" s="282"/>
      <c r="F64" s="232" t="s">
        <v>2024</v>
      </c>
    </row>
    <row r="65" spans="1:6" ht="42.75">
      <c r="A65" s="198" t="s">
        <v>1865</v>
      </c>
      <c r="B65" s="78" t="s">
        <v>2029</v>
      </c>
      <c r="C65" s="129" t="s">
        <v>2030</v>
      </c>
      <c r="D65" s="211"/>
      <c r="E65" s="282"/>
      <c r="F65" s="232" t="s">
        <v>2024</v>
      </c>
    </row>
    <row r="66" spans="1:6" ht="42.75">
      <c r="A66" s="198" t="s">
        <v>1865</v>
      </c>
      <c r="B66" s="78" t="s">
        <v>2031</v>
      </c>
      <c r="C66" s="129" t="s">
        <v>2032</v>
      </c>
      <c r="D66" s="211"/>
      <c r="E66" s="282"/>
      <c r="F66" s="232" t="s">
        <v>2033</v>
      </c>
    </row>
    <row r="67" spans="1:6" ht="228.75" thickBot="1">
      <c r="A67" s="212" t="s">
        <v>1865</v>
      </c>
      <c r="B67" s="213" t="s">
        <v>2034</v>
      </c>
      <c r="C67" s="136" t="s">
        <v>2035</v>
      </c>
      <c r="D67" s="288"/>
      <c r="E67" s="289"/>
      <c r="F67" s="237" t="s">
        <v>2024</v>
      </c>
    </row>
    <row r="68" spans="1:6">
      <c r="C68" s="3"/>
      <c r="D68" s="3"/>
      <c r="E68" s="3"/>
      <c r="F68" s="238"/>
    </row>
    <row r="69" spans="1:6">
      <c r="C69" s="3"/>
      <c r="D69" s="3"/>
      <c r="E69" s="3"/>
      <c r="F69" s="238"/>
    </row>
    <row r="70" spans="1:6" hidden="1">
      <c r="C70" s="95" t="s">
        <v>1858</v>
      </c>
      <c r="D70" s="3">
        <f>COUNTIF(G3:G67,1)</f>
        <v>0</v>
      </c>
      <c r="E70" s="3"/>
      <c r="F70" s="238"/>
    </row>
    <row r="71" spans="1:6" hidden="1">
      <c r="C71" s="95" t="s">
        <v>1859</v>
      </c>
      <c r="D71" s="3">
        <f>COUNTIF(G3:G67,2)</f>
        <v>0</v>
      </c>
      <c r="E71" s="3"/>
      <c r="F71" s="238"/>
    </row>
    <row r="72" spans="1:6" hidden="1">
      <c r="C72" s="95" t="s">
        <v>1860</v>
      </c>
      <c r="D72" s="3">
        <f>COUNTIF(G3:G67,3)</f>
        <v>12</v>
      </c>
      <c r="E72" s="3"/>
      <c r="F72" s="238"/>
    </row>
    <row r="73" spans="1:6">
      <c r="C73" s="3"/>
      <c r="D73" s="3"/>
      <c r="E73" s="3"/>
      <c r="F73" s="238"/>
    </row>
    <row r="74" spans="1:6">
      <c r="C74" s="3"/>
      <c r="D74" s="3"/>
      <c r="E74" s="3"/>
      <c r="F74" s="238"/>
    </row>
    <row r="75" spans="1:6">
      <c r="C75" s="3"/>
      <c r="D75" s="3"/>
      <c r="E75" s="3"/>
      <c r="F75" s="238"/>
    </row>
    <row r="76" spans="1:6">
      <c r="C76" s="3"/>
      <c r="D76" s="3"/>
      <c r="E76" s="3"/>
      <c r="F76" s="238"/>
    </row>
    <row r="77" spans="1:6">
      <c r="C77" s="3"/>
      <c r="D77" s="3"/>
      <c r="E77" s="3"/>
      <c r="F77" s="238"/>
    </row>
    <row r="78" spans="1:6">
      <c r="F78" s="239"/>
    </row>
    <row r="79" spans="1:6">
      <c r="F79" s="239"/>
    </row>
    <row r="80" spans="1:6">
      <c r="F80" s="239"/>
    </row>
    <row r="81" spans="6:6">
      <c r="F81" s="239"/>
    </row>
    <row r="82" spans="6:6">
      <c r="F82" s="239"/>
    </row>
    <row r="83" spans="6:6">
      <c r="F83" s="239"/>
    </row>
    <row r="84" spans="6:6">
      <c r="F84" s="239"/>
    </row>
    <row r="85" spans="6:6">
      <c r="F85" s="239"/>
    </row>
    <row r="86" spans="6:6">
      <c r="F86" s="239"/>
    </row>
    <row r="87" spans="6:6">
      <c r="F87" s="239"/>
    </row>
    <row r="88" spans="6:6">
      <c r="F88" s="239"/>
    </row>
    <row r="89" spans="6:6">
      <c r="F89" s="239"/>
    </row>
    <row r="90" spans="6:6">
      <c r="F90" s="239"/>
    </row>
    <row r="91" spans="6:6">
      <c r="F91" s="239"/>
    </row>
    <row r="92" spans="6:6">
      <c r="F92" s="239"/>
    </row>
    <row r="93" spans="6:6">
      <c r="F93" s="239"/>
    </row>
    <row r="94" spans="6:6">
      <c r="F94" s="239"/>
    </row>
    <row r="95" spans="6:6">
      <c r="F95" s="239"/>
    </row>
    <row r="96" spans="6:6">
      <c r="F96" s="239"/>
    </row>
    <row r="97" spans="6:6">
      <c r="F97" s="239"/>
    </row>
  </sheetData>
  <sheetProtection algorithmName="SHA-512" hashValue="XZ/gcv6W8V8NJ+0BDjuw7/xwWZHT5qiWManQMjguJ9BcNW0trg/iq9GJv8YvbQ+sHYFQupDkvu3E3Elwt+Vo5Q==" saltValue="qIGl7aFrODI7zIZ6EuIpRQ==" spinCount="100000" sheet="1" formatRows="0" autoFilter="0"/>
  <mergeCells count="1">
    <mergeCell ref="B1:E1"/>
  </mergeCells>
  <conditionalFormatting sqref="D3">
    <cfRule type="cellIs" dxfId="75" priority="21" operator="equal">
      <formula>"NO CUMPLE CONDICIÓN"</formula>
    </cfRule>
    <cfRule type="cellIs" dxfId="74" priority="22" operator="equal">
      <formula>"No Cumple"</formula>
    </cfRule>
  </conditionalFormatting>
  <conditionalFormatting sqref="D12">
    <cfRule type="cellIs" dxfId="73" priority="23" operator="equal">
      <formula>"NO CUMPLE CONDICIÓN"</formula>
    </cfRule>
    <cfRule type="cellIs" dxfId="72" priority="24" operator="equal">
      <formula>"No Cumple"</formula>
    </cfRule>
  </conditionalFormatting>
  <conditionalFormatting sqref="D19">
    <cfRule type="cellIs" dxfId="71" priority="19" operator="equal">
      <formula>"NO CUMPLE CONDICIÓN"</formula>
    </cfRule>
    <cfRule type="cellIs" dxfId="70" priority="20" operator="equal">
      <formula>"No Cumple"</formula>
    </cfRule>
  </conditionalFormatting>
  <conditionalFormatting sqref="D23">
    <cfRule type="cellIs" dxfId="69" priority="17" operator="equal">
      <formula>"NO CUMPLE CONDICIÓN"</formula>
    </cfRule>
    <cfRule type="cellIs" dxfId="68" priority="18" operator="equal">
      <formula>"No Cumple"</formula>
    </cfRule>
  </conditionalFormatting>
  <conditionalFormatting sqref="D28">
    <cfRule type="cellIs" dxfId="67" priority="15" operator="equal">
      <formula>"NO CUMPLE CONDICIÓN"</formula>
    </cfRule>
    <cfRule type="cellIs" dxfId="66" priority="16" operator="equal">
      <formula>"No Cumple"</formula>
    </cfRule>
  </conditionalFormatting>
  <conditionalFormatting sqref="D31:D34">
    <cfRule type="cellIs" dxfId="65" priority="11" operator="equal">
      <formula>"NO CUMPLE CONDICIÓN"</formula>
    </cfRule>
    <cfRule type="cellIs" dxfId="64" priority="12" operator="equal">
      <formula>"No Cumple"</formula>
    </cfRule>
  </conditionalFormatting>
  <conditionalFormatting sqref="D39:D40">
    <cfRule type="cellIs" dxfId="63" priority="9" operator="equal">
      <formula>"NO CUMPLE CONDICIÓN"</formula>
    </cfRule>
    <cfRule type="cellIs" dxfId="62" priority="10" operator="equal">
      <formula>"No Cumple"</formula>
    </cfRule>
  </conditionalFormatting>
  <conditionalFormatting sqref="D48:D49">
    <cfRule type="cellIs" dxfId="61" priority="7" operator="equal">
      <formula>"NO CUMPLE CONDICIÓN"</formula>
    </cfRule>
    <cfRule type="cellIs" dxfId="60" priority="8" operator="equal">
      <formula>"No Cumple"</formula>
    </cfRule>
  </conditionalFormatting>
  <conditionalFormatting sqref="D55:D56">
    <cfRule type="cellIs" dxfId="59" priority="5" operator="equal">
      <formula>"NO CUMPLE CONDICIÓN"</formula>
    </cfRule>
    <cfRule type="cellIs" dxfId="58" priority="6" operator="equal">
      <formula>"No Cumple"</formula>
    </cfRule>
  </conditionalFormatting>
  <conditionalFormatting sqref="D58:D61">
    <cfRule type="cellIs" dxfId="57" priority="1" operator="equal">
      <formula>"NO CUMPLE CONDICIÓN"</formula>
    </cfRule>
    <cfRule type="cellIs" dxfId="56" priority="2" operator="equal">
      <formula>"No Cumple"</formula>
    </cfRule>
  </conditionalFormatting>
  <dataValidations count="2">
    <dataValidation type="list" allowBlank="1" showInputMessage="1" showErrorMessage="1" sqref="D14:D18 D62:D67 D42:D44" xr:uid="{7FD48D91-0DB0-497C-AF07-9FD5289F0C74}">
      <formula1>"CUMPLE,NO CUMPLE,NO APLICA"</formula1>
    </dataValidation>
    <dataValidation type="list" allowBlank="1" showInputMessage="1" showErrorMessage="1" sqref="D4:D11 D24:D27 D20:D22 D29:D31 D33 D35:D39 D45:D48 D57:D58 D60 D50:D55" xr:uid="{CE2F4F88-7130-4ACD-BD20-27C8593D6AC8}">
      <formula1>"CUMPLE,NO CUMPLE"</formula1>
    </dataValidation>
  </dataValidations>
  <hyperlinks>
    <hyperlink ref="A1" location="PORTADA!A1" display="Portada" xr:uid="{E26C5380-0B7C-4DFC-8C4C-A031609D939B}"/>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6B582-7176-4FD0-B245-C073DAA77EEF}">
  <sheetPr>
    <tabColor theme="5" tint="0.79998168889431442"/>
  </sheetPr>
  <dimension ref="A1:G13"/>
  <sheetViews>
    <sheetView topLeftCell="A8" zoomScale="90" zoomScaleNormal="90" workbookViewId="0">
      <selection activeCell="A8" sqref="A8"/>
    </sheetView>
  </sheetViews>
  <sheetFormatPr baseColWidth="10" defaultColWidth="11.42578125" defaultRowHeight="15"/>
  <cols>
    <col min="1" max="1" width="10" style="10" customWidth="1"/>
    <col min="2" max="2" width="5.7109375" bestFit="1" customWidth="1"/>
    <col min="3" max="3" width="66.85546875" customWidth="1"/>
    <col min="4" max="4" width="22.28515625" style="228" customWidth="1"/>
    <col min="5" max="5" width="72" style="10" customWidth="1"/>
    <col min="6" max="6" width="31.28515625" style="224" customWidth="1"/>
    <col min="7" max="7" width="7.42578125" hidden="1" customWidth="1"/>
  </cols>
  <sheetData>
    <row r="1" spans="1:7" s="9" customFormat="1" ht="15.75" thickBot="1">
      <c r="A1" s="337" t="s">
        <v>1481</v>
      </c>
      <c r="B1" s="498" t="s">
        <v>2036</v>
      </c>
      <c r="C1" s="499"/>
      <c r="D1" s="499"/>
      <c r="E1" s="499"/>
      <c r="F1" s="500"/>
    </row>
    <row r="2" spans="1:7" s="9" customFormat="1" ht="45.75" thickBot="1">
      <c r="A2" s="386" t="s">
        <v>1657</v>
      </c>
      <c r="B2" s="220" t="s">
        <v>1658</v>
      </c>
      <c r="C2" s="221" t="s">
        <v>1659</v>
      </c>
      <c r="D2" s="222" t="s">
        <v>1660</v>
      </c>
      <c r="E2" s="219" t="s">
        <v>2037</v>
      </c>
      <c r="F2" s="223" t="s">
        <v>1662</v>
      </c>
    </row>
    <row r="3" spans="1:7" s="9" customFormat="1" ht="96">
      <c r="A3" s="387"/>
      <c r="B3" s="398" t="s">
        <v>2038</v>
      </c>
      <c r="C3" s="188" t="s">
        <v>2039</v>
      </c>
      <c r="D3" s="399" t="str">
        <f>IF(COUNTIF(D4:D9,"NO CUMPLE")&gt;0,"NO CUMPLE CONDICIÓN",IF(COUNTIF(D4:D9,"CUMPLE")=0,"NO APLICA","CUMPLE"))</f>
        <v>NO APLICA</v>
      </c>
      <c r="E3" s="400" t="str">
        <f>CONCATENATE(IF(D5="NO CUMPLE",CONCATENATE(E5," / "),""),IF(D6="NO CUMPLE",CONCATENATE(E6," / "),""),IF(D7="NO CUMPLE",CONCATENATE(E7," / "),""),IF(D8="NO CUMPLE",CONCATENATE(E8," / "),""),IF(D9="NO CUMPLE",CONCATENATE(E9," / "),""))</f>
        <v/>
      </c>
      <c r="F3" s="390" t="s">
        <v>2040</v>
      </c>
      <c r="G3" s="3">
        <f>IF(D3="CUMPLE",1,IF(D3="NO CUMPLE CONDICIÓN",2,3))</f>
        <v>3</v>
      </c>
    </row>
    <row r="4" spans="1:7" s="9" customFormat="1" ht="42.75">
      <c r="A4" s="388"/>
      <c r="B4" s="391"/>
      <c r="C4" s="240" t="s">
        <v>2041</v>
      </c>
      <c r="D4" s="384"/>
      <c r="E4" s="385"/>
      <c r="F4" s="392" t="s">
        <v>2042</v>
      </c>
    </row>
    <row r="5" spans="1:7" s="9" customFormat="1" ht="96">
      <c r="A5" s="389" t="s">
        <v>2043</v>
      </c>
      <c r="B5" s="393" t="s">
        <v>2044</v>
      </c>
      <c r="C5" s="127" t="s">
        <v>2045</v>
      </c>
      <c r="D5" s="108"/>
      <c r="E5" s="282"/>
      <c r="F5" s="394" t="s">
        <v>2040</v>
      </c>
    </row>
    <row r="6" spans="1:7" s="9" customFormat="1" ht="132" customHeight="1">
      <c r="A6" s="389" t="s">
        <v>2043</v>
      </c>
      <c r="B6" s="393" t="s">
        <v>2046</v>
      </c>
      <c r="C6" s="127" t="s">
        <v>2047</v>
      </c>
      <c r="D6" s="108"/>
      <c r="E6" s="282"/>
      <c r="F6" s="394" t="s">
        <v>2048</v>
      </c>
    </row>
    <row r="7" spans="1:7" s="9" customFormat="1" ht="105" customHeight="1">
      <c r="A7" s="389" t="s">
        <v>2043</v>
      </c>
      <c r="B7" s="393" t="s">
        <v>2049</v>
      </c>
      <c r="C7" s="127" t="s">
        <v>2050</v>
      </c>
      <c r="D7" s="108"/>
      <c r="E7" s="282"/>
      <c r="F7" s="394" t="s">
        <v>2048</v>
      </c>
    </row>
    <row r="8" spans="1:7" s="9" customFormat="1" ht="60" customHeight="1">
      <c r="A8" s="389" t="s">
        <v>2043</v>
      </c>
      <c r="B8" s="393" t="s">
        <v>2051</v>
      </c>
      <c r="C8" s="127" t="s">
        <v>2052</v>
      </c>
      <c r="D8" s="108"/>
      <c r="E8" s="282"/>
      <c r="F8" s="394" t="s">
        <v>2040</v>
      </c>
    </row>
    <row r="9" spans="1:7" s="9" customFormat="1" ht="206.1" customHeight="1" thickBot="1">
      <c r="A9" s="389" t="s">
        <v>2043</v>
      </c>
      <c r="B9" s="395" t="s">
        <v>2053</v>
      </c>
      <c r="C9" s="396" t="s">
        <v>2054</v>
      </c>
      <c r="D9" s="425"/>
      <c r="E9" s="289"/>
      <c r="F9" s="397" t="s">
        <v>2040</v>
      </c>
    </row>
    <row r="10" spans="1:7">
      <c r="A10" s="218"/>
      <c r="F10" s="227"/>
    </row>
    <row r="11" spans="1:7" hidden="1">
      <c r="C11" s="95" t="s">
        <v>1858</v>
      </c>
      <c r="D11" s="3">
        <f>COUNTIF(G3:G9,1)</f>
        <v>0</v>
      </c>
      <c r="F11" s="227"/>
    </row>
    <row r="12" spans="1:7" hidden="1">
      <c r="C12" s="95" t="s">
        <v>1859</v>
      </c>
      <c r="D12" s="3">
        <f>COUNTIF(G3:G9,2)</f>
        <v>0</v>
      </c>
    </row>
    <row r="13" spans="1:7" hidden="1">
      <c r="C13" s="95" t="s">
        <v>1860</v>
      </c>
      <c r="D13" s="3">
        <f>COUNTIF(G3:G9,3)</f>
        <v>1</v>
      </c>
    </row>
  </sheetData>
  <sheetProtection algorithmName="SHA-512" hashValue="XAAD82zt71Gt4UAVpVrpbRGqFdxfGlqd93N2FUeSACvkkcSGIL8VEYJpZeZ164dAYoPFWtj0ffnLDgHgTSoqUQ==" saltValue="vK4FloSohYcO6HklOEDhdA==" spinCount="100000" sheet="1" objects="1" scenarios="1" formatColumns="0" formatRows="0"/>
  <mergeCells count="1">
    <mergeCell ref="B1:F1"/>
  </mergeCells>
  <phoneticPr fontId="16" type="noConversion"/>
  <conditionalFormatting sqref="D3">
    <cfRule type="cellIs" dxfId="55" priority="1" operator="equal">
      <formula>"NO CUMPLE CONDICIÓN"</formula>
    </cfRule>
    <cfRule type="cellIs" dxfId="54" priority="2" operator="equal">
      <formula>"No Cumple"</formula>
    </cfRule>
  </conditionalFormatting>
  <dataValidations count="2">
    <dataValidation type="list" allowBlank="1" showInputMessage="1" showErrorMessage="1" sqref="D5:D8" xr:uid="{33F9CC91-A7FD-4B83-A353-7816B12D3D7A}">
      <formula1>"CUMPLE,NO CUMPLE"</formula1>
    </dataValidation>
    <dataValidation type="list" allowBlank="1" showInputMessage="1" showErrorMessage="1" sqref="D9" xr:uid="{BC9AF0CA-494F-488E-9A9A-E06A6EDC2EDC}">
      <formula1>"CUMPLE,NO CUMPLE,NO APLICA"</formula1>
    </dataValidation>
  </dataValidations>
  <hyperlinks>
    <hyperlink ref="A1" location="PORTADA!A1" display="Portada" xr:uid="{763B901D-F485-4337-A7CB-43C52438CB4E}"/>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5684C-6181-45AF-8402-DC7EC0490294}">
  <sheetPr>
    <tabColor theme="5" tint="0.79998168889431442"/>
  </sheetPr>
  <dimension ref="A1:R127"/>
  <sheetViews>
    <sheetView topLeftCell="A118" zoomScale="90" zoomScaleNormal="90" workbookViewId="0">
      <selection activeCell="A8" sqref="A8"/>
    </sheetView>
  </sheetViews>
  <sheetFormatPr baseColWidth="10" defaultColWidth="11.42578125" defaultRowHeight="15"/>
  <cols>
    <col min="1" max="1" width="6.42578125" customWidth="1"/>
    <col min="2" max="2" width="7.7109375" customWidth="1"/>
    <col min="3" max="3" width="65.85546875" customWidth="1"/>
    <col min="4" max="4" width="15.85546875" customWidth="1"/>
    <col min="5" max="5" width="76.7109375" customWidth="1"/>
    <col min="6" max="6" width="33.85546875" customWidth="1"/>
    <col min="7" max="7" width="11.42578125" hidden="1" customWidth="1"/>
  </cols>
  <sheetData>
    <row r="1" spans="1:18" s="7" customFormat="1" ht="21" customHeight="1" thickBot="1">
      <c r="A1" s="337" t="s">
        <v>1481</v>
      </c>
      <c r="B1" s="501" t="s">
        <v>2055</v>
      </c>
      <c r="C1" s="502"/>
      <c r="D1" s="502"/>
      <c r="E1" s="503"/>
      <c r="F1" s="17"/>
      <c r="G1" s="6"/>
    </row>
    <row r="2" spans="1:18" s="11" customFormat="1" ht="79.5" thickBot="1">
      <c r="B2" s="249" t="s">
        <v>2056</v>
      </c>
      <c r="C2" s="250" t="s">
        <v>2057</v>
      </c>
      <c r="D2" s="250" t="s">
        <v>2058</v>
      </c>
      <c r="E2" s="251" t="s">
        <v>2037</v>
      </c>
      <c r="F2" s="241" t="s">
        <v>2059</v>
      </c>
      <c r="H2" s="12"/>
      <c r="J2" s="12"/>
      <c r="L2" s="12"/>
      <c r="N2" s="12"/>
      <c r="P2" s="12"/>
      <c r="R2" s="12"/>
    </row>
    <row r="3" spans="1:18" s="11" customFormat="1" ht="63">
      <c r="B3" s="252" t="s">
        <v>2060</v>
      </c>
      <c r="C3" s="253" t="s">
        <v>2061</v>
      </c>
      <c r="D3" s="254" t="str">
        <f>IF(COUNTIF(D5:D7,"NO CUMPLE")&gt;0,"NO CUMPLE CONDICIÓN",IF(COUNTIF(D5:D7,"CUMPLE")=0,"NO APLICA","CUMPLE"))</f>
        <v>NO APLICA</v>
      </c>
      <c r="E3" s="255" t="str">
        <f>CONCATENATE(IF(D5="NO CUMPLE",CONCATENATE(E5," / "),""),IF(D6="NO CUMPLE",CONCATENATE(E6," / "),""),IF(D7="NO CUMPLE",CONCATENATE(E7," / "),""))</f>
        <v/>
      </c>
      <c r="F3" s="243" t="s">
        <v>2062</v>
      </c>
      <c r="G3" s="3">
        <f>IF(D3="CUMPLE",1,IF(D3="NO CUMPLE CONDICIÓN",2,3))</f>
        <v>3</v>
      </c>
      <c r="H3" s="3"/>
      <c r="J3" s="12"/>
      <c r="L3" s="12"/>
      <c r="N3" s="12"/>
      <c r="P3" s="12"/>
      <c r="R3" s="12"/>
    </row>
    <row r="4" spans="1:18" s="11" customFormat="1" ht="25.5" customHeight="1">
      <c r="A4" s="45"/>
      <c r="B4" s="256"/>
      <c r="C4" s="13" t="s">
        <v>2063</v>
      </c>
      <c r="D4" s="257"/>
      <c r="E4" s="401"/>
      <c r="F4" s="258"/>
      <c r="H4" s="12"/>
      <c r="J4" s="12"/>
      <c r="L4" s="12"/>
      <c r="N4" s="12"/>
      <c r="P4" s="12"/>
      <c r="R4" s="12"/>
    </row>
    <row r="5" spans="1:18" ht="63">
      <c r="A5" s="42" t="s">
        <v>2043</v>
      </c>
      <c r="B5" s="244" t="s">
        <v>2064</v>
      </c>
      <c r="C5" s="259" t="s">
        <v>2065</v>
      </c>
      <c r="D5" s="211"/>
      <c r="E5" s="245"/>
      <c r="F5" s="246" t="s">
        <v>2062</v>
      </c>
    </row>
    <row r="6" spans="1:18" ht="63">
      <c r="A6" s="42" t="s">
        <v>2043</v>
      </c>
      <c r="B6" s="244" t="s">
        <v>2066</v>
      </c>
      <c r="C6" s="259" t="s">
        <v>2067</v>
      </c>
      <c r="D6" s="211"/>
      <c r="E6" s="245"/>
      <c r="F6" s="246" t="s">
        <v>2068</v>
      </c>
    </row>
    <row r="7" spans="1:18" ht="63">
      <c r="A7" s="42" t="s">
        <v>2043</v>
      </c>
      <c r="B7" s="244" t="s">
        <v>2069</v>
      </c>
      <c r="C7" s="259" t="s">
        <v>2070</v>
      </c>
      <c r="D7" s="211"/>
      <c r="E7" s="245"/>
      <c r="F7" s="246" t="s">
        <v>2068</v>
      </c>
    </row>
    <row r="8" spans="1:18" ht="45">
      <c r="B8" s="242" t="s">
        <v>2071</v>
      </c>
      <c r="C8" s="4" t="s">
        <v>2072</v>
      </c>
      <c r="D8" s="254" t="str">
        <f>IF(COUNTIF(D10:D16,"NO CUMPLE")&gt;0,"NO CUMPLE CONDICIÓN",IF(COUNTIF(D10:D16,"CUMPLE")=0,"NO APLICA","CUMPLE"))</f>
        <v>NO APLICA</v>
      </c>
      <c r="E8" s="255" t="str">
        <f>CONCATENATE(IF(D10="NO CUMPLE",CONCATENATE(E10," / "),""),IF(D11="NO CUMPLE",CONCATENATE(E11," / "),""),IF(D12="NO CUMPLE",CONCATENATE(E12," / "),""),IF(D13="NO CUMPLE",CONCATENATE(E13," / "),""),IF(D14="NO CUMPLE",CONCATENATE(E14," / "),""),IF(D15="NO CUMPLE",CONCATENATE(E15," / "),""),IF(D16="NO CUMPLE",CONCATENATE(E16," / "),""))</f>
        <v/>
      </c>
      <c r="F8" s="243" t="s">
        <v>2073</v>
      </c>
      <c r="G8" s="3">
        <f>IF(D8="CUMPLE",1,IF(D8="NO CUMPLE CONDICIÓN",2,3))</f>
        <v>3</v>
      </c>
      <c r="H8" s="3"/>
    </row>
    <row r="9" spans="1:18" ht="45">
      <c r="A9" s="45"/>
      <c r="B9" s="256"/>
      <c r="C9" s="13" t="s">
        <v>2074</v>
      </c>
      <c r="D9" s="257"/>
      <c r="E9" s="401"/>
      <c r="F9" s="258"/>
    </row>
    <row r="10" spans="1:18" ht="47.25">
      <c r="A10" s="42" t="s">
        <v>2043</v>
      </c>
      <c r="B10" s="248" t="s">
        <v>2075</v>
      </c>
      <c r="C10" s="259" t="s">
        <v>2076</v>
      </c>
      <c r="D10" s="211"/>
      <c r="E10" s="245"/>
      <c r="F10" s="246" t="s">
        <v>2073</v>
      </c>
    </row>
    <row r="11" spans="1:18" ht="47.25">
      <c r="A11" s="42" t="s">
        <v>2043</v>
      </c>
      <c r="B11" s="248" t="s">
        <v>2077</v>
      </c>
      <c r="C11" s="259" t="s">
        <v>2078</v>
      </c>
      <c r="D11" s="211"/>
      <c r="E11" s="245"/>
      <c r="F11" s="246" t="s">
        <v>2073</v>
      </c>
    </row>
    <row r="12" spans="1:18" ht="78.75">
      <c r="A12" s="42" t="s">
        <v>2043</v>
      </c>
      <c r="B12" s="248" t="s">
        <v>2079</v>
      </c>
      <c r="C12" s="259" t="s">
        <v>2080</v>
      </c>
      <c r="D12" s="211"/>
      <c r="E12" s="245"/>
      <c r="F12" s="246" t="s">
        <v>2073</v>
      </c>
    </row>
    <row r="13" spans="1:18" ht="47.25">
      <c r="A13" s="42" t="s">
        <v>2043</v>
      </c>
      <c r="B13" s="248" t="s">
        <v>2081</v>
      </c>
      <c r="C13" s="259" t="s">
        <v>2082</v>
      </c>
      <c r="D13" s="211"/>
      <c r="E13" s="245"/>
      <c r="F13" s="246" t="s">
        <v>2073</v>
      </c>
    </row>
    <row r="14" spans="1:18" ht="47.25">
      <c r="A14" s="42" t="s">
        <v>2043</v>
      </c>
      <c r="B14" s="248" t="s">
        <v>2083</v>
      </c>
      <c r="C14" s="259" t="s">
        <v>2084</v>
      </c>
      <c r="D14" s="211"/>
      <c r="E14" s="245"/>
      <c r="F14" s="246" t="s">
        <v>2085</v>
      </c>
    </row>
    <row r="15" spans="1:18" ht="45">
      <c r="A15" s="42" t="s">
        <v>2043</v>
      </c>
      <c r="B15" s="248" t="s">
        <v>2086</v>
      </c>
      <c r="C15" s="259" t="s">
        <v>2087</v>
      </c>
      <c r="D15" s="211"/>
      <c r="E15" s="245"/>
      <c r="F15" s="246" t="s">
        <v>2088</v>
      </c>
    </row>
    <row r="16" spans="1:18" ht="21" customHeight="1">
      <c r="A16" s="42" t="s">
        <v>2043</v>
      </c>
      <c r="B16" s="248" t="s">
        <v>2089</v>
      </c>
      <c r="C16" s="259" t="s">
        <v>2090</v>
      </c>
      <c r="D16" s="211"/>
      <c r="E16" s="245"/>
      <c r="F16" s="246" t="s">
        <v>2088</v>
      </c>
    </row>
    <row r="17" spans="1:7" ht="29.25" customHeight="1">
      <c r="B17" s="242" t="s">
        <v>2091</v>
      </c>
      <c r="C17" s="4" t="s">
        <v>2092</v>
      </c>
      <c r="D17" s="254" t="str">
        <f>IF(COUNTIF(D19:D23,"NO CUMPLE")&gt;0,"NO CUMPLE CONDICIÓN",IF(COUNTIF(D19:D23,"CUMPLE")=0,"NO APLICA","CUMPLE"))</f>
        <v>NO APLICA</v>
      </c>
      <c r="E17" s="255" t="str">
        <f>CONCATENATE(IF(D19="NO CUMPLE",CONCATENATE(E19," / "),""),IF(D20="NO CUMPLE",CONCATENATE(E20," / "),""),IF(D21="NO CUMPLE",CONCATENATE(E21," / "),""),IF(D22="NO CUMPLE",CONCATENATE(E22," / "),""),IF(D23="NO CUMPLE",CONCATENATE(E23," / "),""))</f>
        <v/>
      </c>
      <c r="F17" s="243" t="s">
        <v>2088</v>
      </c>
      <c r="G17" s="3">
        <f>IF(D17="CUMPLE",1,IF(D17="NO CUMPLE CONDICIÓN",2,3))</f>
        <v>3</v>
      </c>
    </row>
    <row r="18" spans="1:7" ht="45">
      <c r="A18" s="45"/>
      <c r="B18" s="256"/>
      <c r="C18" s="13" t="s">
        <v>2074</v>
      </c>
      <c r="D18" s="257"/>
      <c r="E18" s="401"/>
      <c r="F18" s="258"/>
    </row>
    <row r="19" spans="1:7" ht="54">
      <c r="A19" s="42" t="s">
        <v>2043</v>
      </c>
      <c r="B19" s="248" t="s">
        <v>2093</v>
      </c>
      <c r="C19" s="259" t="s">
        <v>2094</v>
      </c>
      <c r="D19" s="211"/>
      <c r="E19" s="245"/>
      <c r="F19" s="246" t="s">
        <v>2095</v>
      </c>
    </row>
    <row r="20" spans="1:7" ht="63">
      <c r="A20" s="42" t="s">
        <v>2043</v>
      </c>
      <c r="B20" s="248" t="s">
        <v>2096</v>
      </c>
      <c r="C20" s="259" t="s">
        <v>2097</v>
      </c>
      <c r="D20" s="211"/>
      <c r="E20" s="245"/>
      <c r="F20" s="246" t="s">
        <v>2098</v>
      </c>
    </row>
    <row r="21" spans="1:7" ht="63">
      <c r="A21" s="42" t="s">
        <v>2043</v>
      </c>
      <c r="B21" s="248" t="s">
        <v>2099</v>
      </c>
      <c r="C21" s="259" t="s">
        <v>2100</v>
      </c>
      <c r="D21" s="211"/>
      <c r="E21" s="245"/>
      <c r="F21" s="246" t="s">
        <v>2098</v>
      </c>
    </row>
    <row r="22" spans="1:7" ht="54">
      <c r="A22" s="42" t="s">
        <v>2043</v>
      </c>
      <c r="B22" s="248" t="s">
        <v>2101</v>
      </c>
      <c r="C22" s="259" t="s">
        <v>2102</v>
      </c>
      <c r="D22" s="211"/>
      <c r="E22" s="245"/>
      <c r="F22" s="246" t="s">
        <v>2098</v>
      </c>
    </row>
    <row r="23" spans="1:7" ht="80.099999999999994" customHeight="1">
      <c r="A23" s="42" t="s">
        <v>2043</v>
      </c>
      <c r="B23" s="248" t="s">
        <v>2103</v>
      </c>
      <c r="C23" s="259" t="s">
        <v>2104</v>
      </c>
      <c r="D23" s="211"/>
      <c r="E23" s="245"/>
      <c r="F23" s="246" t="s">
        <v>2105</v>
      </c>
    </row>
    <row r="24" spans="1:7" ht="27" customHeight="1">
      <c r="B24" s="242" t="s">
        <v>2106</v>
      </c>
      <c r="C24" s="4" t="s">
        <v>2092</v>
      </c>
      <c r="D24" s="254" t="str">
        <f>IF(COUNTIF(D26:D29,"NO CUMPLE")&gt;0,"NO CUMPLE CONDICIÓN",IF(COUNTIF(D26:D29,"CUMPLE")=0,"NO APLICA","CUMPLE"))</f>
        <v>NO APLICA</v>
      </c>
      <c r="E24" s="255" t="str">
        <f>CONCATENATE(IF(D26="NO CUMPLE",CONCATENATE(E26," / "),""),IF(D27="NO CUMPLE",CONCATENATE(E27," / "),""),IF(D28="NO CUMPLE",CONCATENATE(E28," / "),""),IF(D29="NO CUMPLE",CONCATENATE(E29," / "),""))</f>
        <v/>
      </c>
      <c r="F24" s="243" t="s">
        <v>2107</v>
      </c>
      <c r="G24" s="3">
        <f>IF(D24="CUMPLE",1,IF(D24="NO CUMPLE CONDICIÓN",2,3))</f>
        <v>3</v>
      </c>
    </row>
    <row r="25" spans="1:7" ht="45">
      <c r="A25" s="42" t="s">
        <v>2043</v>
      </c>
      <c r="B25" s="256"/>
      <c r="C25" s="13" t="s">
        <v>2074</v>
      </c>
      <c r="D25" s="257"/>
      <c r="E25" s="401"/>
      <c r="F25" s="258"/>
    </row>
    <row r="26" spans="1:7" ht="45">
      <c r="A26" s="42" t="s">
        <v>2043</v>
      </c>
      <c r="B26" s="248" t="s">
        <v>2108</v>
      </c>
      <c r="C26" s="259" t="s">
        <v>2109</v>
      </c>
      <c r="D26" s="211"/>
      <c r="E26" s="245"/>
      <c r="F26" s="246" t="s">
        <v>2107</v>
      </c>
    </row>
    <row r="27" spans="1:7" ht="47.25">
      <c r="A27" s="42" t="s">
        <v>2043</v>
      </c>
      <c r="B27" s="248" t="s">
        <v>2110</v>
      </c>
      <c r="C27" s="259" t="s">
        <v>2111</v>
      </c>
      <c r="D27" s="211"/>
      <c r="E27" s="245"/>
      <c r="F27" s="246" t="s">
        <v>2107</v>
      </c>
    </row>
    <row r="28" spans="1:7" ht="45">
      <c r="A28" s="42" t="s">
        <v>2043</v>
      </c>
      <c r="B28" s="248" t="s">
        <v>2112</v>
      </c>
      <c r="C28" s="259" t="s">
        <v>2113</v>
      </c>
      <c r="D28" s="211"/>
      <c r="E28" s="245"/>
      <c r="F28" s="246" t="s">
        <v>2114</v>
      </c>
    </row>
    <row r="29" spans="1:7" ht="45">
      <c r="A29" s="42" t="s">
        <v>2043</v>
      </c>
      <c r="B29" s="248" t="s">
        <v>2115</v>
      </c>
      <c r="C29" s="259" t="s">
        <v>2116</v>
      </c>
      <c r="D29" s="211"/>
      <c r="E29" s="245"/>
      <c r="F29" s="246" t="s">
        <v>2114</v>
      </c>
    </row>
    <row r="30" spans="1:7" ht="21.75" customHeight="1">
      <c r="B30" s="242" t="s">
        <v>2117</v>
      </c>
      <c r="C30" s="4" t="s">
        <v>2118</v>
      </c>
      <c r="D30" s="254" t="str">
        <f>IF(COUNTIF(D32:D35,"NO CUMPLE")&gt;0,"NO CUMPLE CONDICIÓN",IF(COUNTIF(D32:D35,"CUMPLE")=0,"NO APLICA","CUMPLE"))</f>
        <v>NO APLICA</v>
      </c>
      <c r="E30" s="255" t="str">
        <f>CONCATENATE(IF(D32="NO CUMPLE",CONCATENATE(E32," / "),""),IF(D33="NO CUMPLE",CONCATENATE(E33," / "),""),IF(D34="NO CUMPLE",CONCATENATE(E34," / "),""),IF(D35="NO CUMPLE",CONCATENATE(E35," / "),""))</f>
        <v/>
      </c>
      <c r="F30" s="243" t="s">
        <v>2119</v>
      </c>
      <c r="G30" s="3">
        <f>IF(D30="CUMPLE",1,IF(D30="NO CUMPLE CONDICIÓN",2,3))</f>
        <v>3</v>
      </c>
    </row>
    <row r="31" spans="1:7" ht="45">
      <c r="A31" s="45"/>
      <c r="B31" s="256"/>
      <c r="C31" s="13" t="s">
        <v>2074</v>
      </c>
      <c r="D31" s="257"/>
      <c r="E31" s="401"/>
      <c r="F31" s="258"/>
    </row>
    <row r="32" spans="1:7" ht="54">
      <c r="A32" s="42" t="s">
        <v>2043</v>
      </c>
      <c r="B32" s="248" t="s">
        <v>2120</v>
      </c>
      <c r="C32" s="259" t="s">
        <v>2121</v>
      </c>
      <c r="D32" s="211"/>
      <c r="E32" s="245"/>
      <c r="F32" s="246" t="s">
        <v>2119</v>
      </c>
    </row>
    <row r="33" spans="1:18" ht="63">
      <c r="A33" s="42" t="s">
        <v>2043</v>
      </c>
      <c r="B33" s="248" t="s">
        <v>2122</v>
      </c>
      <c r="C33" s="259" t="s">
        <v>2123</v>
      </c>
      <c r="D33" s="211"/>
      <c r="E33" s="245"/>
      <c r="F33" s="246" t="s">
        <v>2119</v>
      </c>
    </row>
    <row r="34" spans="1:18" ht="54">
      <c r="A34" s="42" t="s">
        <v>2043</v>
      </c>
      <c r="B34" s="248" t="s">
        <v>2124</v>
      </c>
      <c r="C34" s="259" t="s">
        <v>2125</v>
      </c>
      <c r="D34" s="211"/>
      <c r="E34" s="245"/>
      <c r="F34" s="246" t="s">
        <v>2119</v>
      </c>
    </row>
    <row r="35" spans="1:18" ht="54">
      <c r="A35" s="42" t="s">
        <v>2043</v>
      </c>
      <c r="B35" s="248" t="s">
        <v>2126</v>
      </c>
      <c r="C35" s="259" t="s">
        <v>2127</v>
      </c>
      <c r="D35" s="211"/>
      <c r="E35" s="245"/>
      <c r="F35" s="246" t="s">
        <v>2119</v>
      </c>
    </row>
    <row r="36" spans="1:18" s="11" customFormat="1" ht="54.75" customHeight="1">
      <c r="B36" s="242" t="s">
        <v>2128</v>
      </c>
      <c r="C36" s="260" t="s">
        <v>2129</v>
      </c>
      <c r="D36" s="254" t="str">
        <f>IF(COUNTIF(D38:D47,"NO CUMPLE")&gt;0,"NO CUMPLE CONDICIÓN",IF(COUNTIF(D38:D47,"CUMPLE")=0,"NO APLICA","CUMPLE"))</f>
        <v>NO APLICA</v>
      </c>
      <c r="E36" s="255" t="str">
        <f>CONCATENATE(IF(D38="NO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f>
        <v/>
      </c>
      <c r="F36" s="261" t="s">
        <v>2130</v>
      </c>
      <c r="G36" s="3">
        <f>IF(D36="CUMPLE",1,IF(D36="NO CUMPLE CONDICIÓN",2,3))</f>
        <v>3</v>
      </c>
      <c r="H36" s="12"/>
      <c r="J36" s="12"/>
      <c r="L36" s="12"/>
      <c r="N36" s="12"/>
      <c r="P36" s="12"/>
      <c r="R36" s="12"/>
    </row>
    <row r="37" spans="1:18" ht="38.25" customHeight="1">
      <c r="A37" s="45"/>
      <c r="B37" s="256"/>
      <c r="C37" s="13" t="s">
        <v>2074</v>
      </c>
      <c r="D37" s="257"/>
      <c r="E37" s="401"/>
      <c r="F37" s="258"/>
    </row>
    <row r="38" spans="1:18" ht="114" customHeight="1">
      <c r="A38" s="42" t="s">
        <v>2043</v>
      </c>
      <c r="B38" s="244" t="s">
        <v>2131</v>
      </c>
      <c r="C38" s="262" t="s">
        <v>2132</v>
      </c>
      <c r="D38" s="211"/>
      <c r="E38" s="402"/>
      <c r="F38" s="264" t="s">
        <v>2133</v>
      </c>
    </row>
    <row r="39" spans="1:18" ht="75">
      <c r="A39" s="42" t="s">
        <v>2043</v>
      </c>
      <c r="B39" s="244" t="s">
        <v>2134</v>
      </c>
      <c r="C39" s="262" t="s">
        <v>2135</v>
      </c>
      <c r="D39" s="211"/>
      <c r="E39" s="402"/>
      <c r="F39" s="264" t="s">
        <v>2136</v>
      </c>
    </row>
    <row r="40" spans="1:18" ht="63">
      <c r="A40" s="42" t="s">
        <v>2043</v>
      </c>
      <c r="B40" s="244" t="s">
        <v>2137</v>
      </c>
      <c r="C40" s="262" t="s">
        <v>2138</v>
      </c>
      <c r="D40" s="211"/>
      <c r="E40" s="402"/>
      <c r="F40" s="264" t="s">
        <v>2139</v>
      </c>
    </row>
    <row r="41" spans="1:18" ht="45">
      <c r="A41" s="42" t="s">
        <v>2043</v>
      </c>
      <c r="B41" s="244" t="s">
        <v>2140</v>
      </c>
      <c r="C41" s="262" t="s">
        <v>2141</v>
      </c>
      <c r="D41" s="211"/>
      <c r="E41" s="402"/>
      <c r="F41" s="264" t="s">
        <v>2142</v>
      </c>
    </row>
    <row r="42" spans="1:18" ht="63">
      <c r="A42" s="42" t="s">
        <v>2043</v>
      </c>
      <c r="B42" s="244" t="s">
        <v>2143</v>
      </c>
      <c r="C42" s="262" t="s">
        <v>2144</v>
      </c>
      <c r="D42" s="211"/>
      <c r="E42" s="402"/>
      <c r="F42" s="264" t="s">
        <v>2145</v>
      </c>
    </row>
    <row r="43" spans="1:18" ht="65.25" customHeight="1">
      <c r="A43" s="42" t="s">
        <v>2043</v>
      </c>
      <c r="B43" s="244" t="s">
        <v>2146</v>
      </c>
      <c r="C43" s="262" t="s">
        <v>2147</v>
      </c>
      <c r="D43" s="211"/>
      <c r="E43" s="402"/>
      <c r="F43" s="264" t="s">
        <v>2148</v>
      </c>
    </row>
    <row r="44" spans="1:18" ht="63">
      <c r="A44" s="42" t="s">
        <v>2043</v>
      </c>
      <c r="B44" s="244" t="s">
        <v>2149</v>
      </c>
      <c r="C44" s="262" t="s">
        <v>2150</v>
      </c>
      <c r="D44" s="211"/>
      <c r="E44" s="402"/>
      <c r="F44" s="264" t="s">
        <v>2139</v>
      </c>
    </row>
    <row r="45" spans="1:18" ht="90.75" customHeight="1">
      <c r="A45" s="42" t="s">
        <v>2043</v>
      </c>
      <c r="B45" s="244" t="s">
        <v>2151</v>
      </c>
      <c r="C45" s="262" t="s">
        <v>2152</v>
      </c>
      <c r="D45" s="211"/>
      <c r="E45" s="402"/>
      <c r="F45" s="264" t="s">
        <v>2139</v>
      </c>
    </row>
    <row r="46" spans="1:18" ht="63">
      <c r="A46" s="42" t="s">
        <v>2043</v>
      </c>
      <c r="B46" s="244" t="s">
        <v>2153</v>
      </c>
      <c r="C46" s="262" t="s">
        <v>2154</v>
      </c>
      <c r="D46" s="211"/>
      <c r="E46" s="402"/>
      <c r="F46" s="264" t="s">
        <v>2155</v>
      </c>
    </row>
    <row r="47" spans="1:18" ht="54.75" customHeight="1">
      <c r="A47" s="42" t="s">
        <v>2043</v>
      </c>
      <c r="B47" s="244" t="s">
        <v>2156</v>
      </c>
      <c r="C47" s="262" t="s">
        <v>2157</v>
      </c>
      <c r="D47" s="211"/>
      <c r="E47" s="402"/>
      <c r="F47" s="264" t="s">
        <v>2139</v>
      </c>
    </row>
    <row r="48" spans="1:18" ht="30" customHeight="1">
      <c r="A48" s="370"/>
      <c r="B48" s="242" t="s">
        <v>2158</v>
      </c>
      <c r="C48" s="260" t="s">
        <v>2159</v>
      </c>
      <c r="D48" s="254" t="str">
        <f>IF(COUNTIF(D50:D59,"NO CUMPLE")&gt;0,"NO CUMPLE CONDICIÓN",IF(COUNTIF(D50:D59,"CUMPLE")=0,"NO APLICA","CUMPLE"))</f>
        <v>NO APLICA</v>
      </c>
      <c r="E48" s="255"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f>
        <v/>
      </c>
      <c r="F48" s="265" t="s">
        <v>2160</v>
      </c>
      <c r="G48" s="3">
        <f>IF(D48="CUMPLE",1,IF(D48="NO CUMPLE CONDICIÓN",2,3))</f>
        <v>3</v>
      </c>
    </row>
    <row r="49" spans="1:7" ht="45">
      <c r="A49" s="45"/>
      <c r="B49" s="256"/>
      <c r="C49" s="13" t="s">
        <v>2074</v>
      </c>
      <c r="D49" s="257"/>
      <c r="E49" s="401"/>
      <c r="F49" s="258"/>
    </row>
    <row r="50" spans="1:7" ht="66.75" customHeight="1">
      <c r="A50" s="42" t="s">
        <v>2043</v>
      </c>
      <c r="B50" s="244" t="s">
        <v>2161</v>
      </c>
      <c r="C50" s="262" t="s">
        <v>2162</v>
      </c>
      <c r="D50" s="211"/>
      <c r="E50" s="402"/>
      <c r="F50" s="265" t="s">
        <v>2160</v>
      </c>
    </row>
    <row r="51" spans="1:7" ht="69.75" customHeight="1">
      <c r="A51" s="42" t="s">
        <v>2043</v>
      </c>
      <c r="B51" s="244" t="s">
        <v>2163</v>
      </c>
      <c r="C51" s="262" t="s">
        <v>2164</v>
      </c>
      <c r="D51" s="211"/>
      <c r="E51" s="402"/>
      <c r="F51" s="265" t="s">
        <v>2165</v>
      </c>
    </row>
    <row r="52" spans="1:7" ht="57" customHeight="1">
      <c r="A52" s="42" t="s">
        <v>2043</v>
      </c>
      <c r="B52" s="244" t="s">
        <v>2166</v>
      </c>
      <c r="C52" s="262" t="s">
        <v>2167</v>
      </c>
      <c r="D52" s="211"/>
      <c r="E52" s="402"/>
      <c r="F52" s="265" t="s">
        <v>2168</v>
      </c>
    </row>
    <row r="53" spans="1:7" ht="54.75" customHeight="1">
      <c r="A53" s="42" t="s">
        <v>2043</v>
      </c>
      <c r="B53" s="244" t="s">
        <v>2169</v>
      </c>
      <c r="C53" s="262" t="s">
        <v>2170</v>
      </c>
      <c r="D53" s="211"/>
      <c r="E53" s="402"/>
      <c r="F53" s="265" t="s">
        <v>2171</v>
      </c>
    </row>
    <row r="54" spans="1:7" ht="63">
      <c r="A54" s="42" t="s">
        <v>2043</v>
      </c>
      <c r="B54" s="244" t="s">
        <v>2172</v>
      </c>
      <c r="C54" s="262" t="s">
        <v>2173</v>
      </c>
      <c r="D54" s="211"/>
      <c r="E54" s="402"/>
      <c r="F54" s="265" t="s">
        <v>2174</v>
      </c>
    </row>
    <row r="55" spans="1:7" ht="58.5" customHeight="1">
      <c r="A55" s="42" t="s">
        <v>2043</v>
      </c>
      <c r="B55" s="244" t="s">
        <v>2175</v>
      </c>
      <c r="C55" s="262" t="s">
        <v>2176</v>
      </c>
      <c r="D55" s="211"/>
      <c r="E55" s="402"/>
      <c r="F55" s="265" t="s">
        <v>2177</v>
      </c>
    </row>
    <row r="56" spans="1:7" ht="53.25" customHeight="1">
      <c r="A56" s="42" t="s">
        <v>2043</v>
      </c>
      <c r="B56" s="244" t="s">
        <v>2178</v>
      </c>
      <c r="C56" s="262" t="s">
        <v>2179</v>
      </c>
      <c r="D56" s="211"/>
      <c r="E56" s="402"/>
      <c r="F56" s="265" t="s">
        <v>2180</v>
      </c>
    </row>
    <row r="57" spans="1:7" ht="54.75" customHeight="1">
      <c r="A57" s="42" t="s">
        <v>2043</v>
      </c>
      <c r="B57" s="244" t="s">
        <v>2181</v>
      </c>
      <c r="C57" s="262" t="s">
        <v>2182</v>
      </c>
      <c r="D57" s="211"/>
      <c r="E57" s="402"/>
      <c r="F57" s="265" t="s">
        <v>2183</v>
      </c>
    </row>
    <row r="58" spans="1:7" ht="55.5" customHeight="1">
      <c r="A58" s="42" t="s">
        <v>2043</v>
      </c>
      <c r="B58" s="244" t="s">
        <v>2184</v>
      </c>
      <c r="C58" s="262" t="s">
        <v>2185</v>
      </c>
      <c r="D58" s="211"/>
      <c r="E58" s="402"/>
      <c r="F58" s="265" t="s">
        <v>2186</v>
      </c>
    </row>
    <row r="59" spans="1:7" ht="90" customHeight="1">
      <c r="A59" s="42" t="s">
        <v>2043</v>
      </c>
      <c r="B59" s="244" t="s">
        <v>2187</v>
      </c>
      <c r="C59" s="262" t="s">
        <v>2188</v>
      </c>
      <c r="D59" s="211"/>
      <c r="E59" s="402"/>
      <c r="F59" s="265" t="s">
        <v>2189</v>
      </c>
    </row>
    <row r="60" spans="1:7" ht="51" customHeight="1">
      <c r="A60" s="370"/>
      <c r="B60" s="242" t="s">
        <v>2190</v>
      </c>
      <c r="C60" s="260" t="s">
        <v>2191</v>
      </c>
      <c r="D60" s="254" t="str">
        <f>IF(COUNTIF(D63:D71,"NO CUMPLE")&gt;0,"NO CUMPLE CONDICIÓN",IF(COUNTIF(D63:D71,"CUMPLE")=0,"NO APLICA","CUMPLE"))</f>
        <v>NO APLICA</v>
      </c>
      <c r="E60" s="255" t="str">
        <f>CONCATENATE(IF(D63="NO CUMPLE",CONCATENATE(E63," / "),""),IF(D64="NO CUMPLE",CONCATENATE(E64," / "),""),IF(D65="NO CUMPLE",CONCATENATE(E65," / "),""),IF(D66="NO CUMPLE",CONCATENATE(E66," / "),""),IF(D67="NO CUMPLE",CONCATENATE(E67," / "),""),IF(D68="NO CUMPLE",CONCATENATE(E68," / "),""),IF(D69="NO CUMPLE",CONCATENATE(E69," / "),""),IF(D70="NO CUMPLE",CONCATENATE(E70," / "),""),IF(D71="NO CUMPLE",CONCATENATE(E71," / "),""))</f>
        <v/>
      </c>
      <c r="F60" s="266" t="s">
        <v>2192</v>
      </c>
      <c r="G60" s="3">
        <f>IF(D60="CUMPLE",1,IF(D60="NO CUMPLE CONDICIÓN",2,3))</f>
        <v>3</v>
      </c>
    </row>
    <row r="61" spans="1:7" ht="54" customHeight="1">
      <c r="A61" s="370"/>
      <c r="B61" s="242" t="s">
        <v>2190</v>
      </c>
      <c r="C61" s="260" t="s">
        <v>2191</v>
      </c>
      <c r="D61" s="254" t="str">
        <f>IF(COUNTIF(D72:D80,"NO CUMPLE")&gt;0,"NO CUMPLE CONDICIÓN",IF(COUNTIF(D72:D80,"CUMPLE")=0,"NO APLICA","CUMPLE"))</f>
        <v>NO APLICA</v>
      </c>
      <c r="E61" s="255" t="str">
        <f>CONCATENATE(IF(D72="NO CUMPLE",CONCATENATE(E72," / "),""),IF(D73="NO CUMPLE",CONCATENATE(E73," / "),""),IF(D74="NO CUMPLE",CONCATENATE(E74," / "),""),IF(D75="NO CUMPLE",CONCATENATE(E75," / "),""),IF(D76="NO CUMPLE",CONCATENATE(E76," / "),""),IF(D77="NO CUMPLE",CONCATENATE(E77," / "),""),IF(D78="NO CUMPLE",CONCATENATE(E78," / "),""),IF(D79="NO CUMPLE",CONCATENATE(E79," / "),""),IF(D80="NO CUMPLE",CONCATENATE(E80," / "),""))</f>
        <v/>
      </c>
      <c r="F61" s="266" t="s">
        <v>2192</v>
      </c>
      <c r="G61" s="3">
        <f>IF(D61="CUMPLE",1,IF(D61="NO CUMPLE CONDICIÓN",2,3))</f>
        <v>3</v>
      </c>
    </row>
    <row r="62" spans="1:7" ht="45">
      <c r="A62" s="45"/>
      <c r="B62" s="256"/>
      <c r="C62" s="13" t="s">
        <v>2074</v>
      </c>
      <c r="D62" s="257"/>
      <c r="E62" s="401"/>
      <c r="F62" s="258"/>
    </row>
    <row r="63" spans="1:7" ht="52.5" customHeight="1">
      <c r="A63" s="42" t="s">
        <v>2043</v>
      </c>
      <c r="B63" s="244" t="s">
        <v>2193</v>
      </c>
      <c r="C63" s="262" t="s">
        <v>2194</v>
      </c>
      <c r="D63" s="211"/>
      <c r="E63" s="402"/>
      <c r="F63" s="264" t="s">
        <v>2192</v>
      </c>
    </row>
    <row r="64" spans="1:7" ht="46.5" customHeight="1">
      <c r="A64" s="42" t="s">
        <v>2043</v>
      </c>
      <c r="B64" s="244" t="s">
        <v>2195</v>
      </c>
      <c r="C64" s="262" t="s">
        <v>2196</v>
      </c>
      <c r="D64" s="211"/>
      <c r="E64" s="402"/>
      <c r="F64" s="264" t="s">
        <v>2197</v>
      </c>
    </row>
    <row r="65" spans="1:6" ht="54" customHeight="1">
      <c r="A65" s="42" t="s">
        <v>2043</v>
      </c>
      <c r="B65" s="244" t="s">
        <v>2198</v>
      </c>
      <c r="C65" s="262" t="s">
        <v>2199</v>
      </c>
      <c r="D65" s="211"/>
      <c r="E65" s="402"/>
      <c r="F65" s="264" t="s">
        <v>2200</v>
      </c>
    </row>
    <row r="66" spans="1:6" ht="34.5" customHeight="1">
      <c r="A66" s="42" t="s">
        <v>2043</v>
      </c>
      <c r="B66" s="244" t="s">
        <v>2201</v>
      </c>
      <c r="C66" s="262" t="s">
        <v>2202</v>
      </c>
      <c r="D66" s="211"/>
      <c r="E66" s="402"/>
      <c r="F66" s="264" t="s">
        <v>2203</v>
      </c>
    </row>
    <row r="67" spans="1:6" ht="54">
      <c r="A67" s="42" t="s">
        <v>2043</v>
      </c>
      <c r="B67" s="244" t="s">
        <v>2204</v>
      </c>
      <c r="C67" s="262" t="s">
        <v>2205</v>
      </c>
      <c r="D67" s="211"/>
      <c r="E67" s="402"/>
      <c r="F67" s="264" t="s">
        <v>2206</v>
      </c>
    </row>
    <row r="68" spans="1:6" ht="54">
      <c r="A68" s="42" t="s">
        <v>2043</v>
      </c>
      <c r="B68" s="244" t="s">
        <v>2207</v>
      </c>
      <c r="C68" s="262" t="s">
        <v>2208</v>
      </c>
      <c r="D68" s="211"/>
      <c r="E68" s="402"/>
      <c r="F68" s="264" t="s">
        <v>2209</v>
      </c>
    </row>
    <row r="69" spans="1:6" ht="60">
      <c r="A69" s="42" t="s">
        <v>2043</v>
      </c>
      <c r="B69" s="244" t="s">
        <v>2210</v>
      </c>
      <c r="C69" s="262" t="s">
        <v>2211</v>
      </c>
      <c r="D69" s="211"/>
      <c r="E69" s="402"/>
      <c r="F69" s="264" t="s">
        <v>2212</v>
      </c>
    </row>
    <row r="70" spans="1:6" ht="57" customHeight="1">
      <c r="A70" s="42" t="s">
        <v>2043</v>
      </c>
      <c r="B70" s="244" t="s">
        <v>2213</v>
      </c>
      <c r="C70" s="262" t="s">
        <v>2214</v>
      </c>
      <c r="D70" s="211"/>
      <c r="E70" s="402"/>
      <c r="F70" s="264" t="s">
        <v>2215</v>
      </c>
    </row>
    <row r="71" spans="1:6" ht="48.75" customHeight="1">
      <c r="A71" s="42" t="s">
        <v>2043</v>
      </c>
      <c r="B71" s="244" t="s">
        <v>2216</v>
      </c>
      <c r="C71" s="262" t="s">
        <v>2217</v>
      </c>
      <c r="D71" s="211"/>
      <c r="E71" s="402"/>
      <c r="F71" s="264" t="s">
        <v>2218</v>
      </c>
    </row>
    <row r="72" spans="1:6" ht="60">
      <c r="A72" s="42" t="s">
        <v>2043</v>
      </c>
      <c r="B72" s="244" t="s">
        <v>2219</v>
      </c>
      <c r="C72" s="262" t="s">
        <v>2220</v>
      </c>
      <c r="D72" s="211"/>
      <c r="E72" s="402"/>
      <c r="F72" s="264" t="s">
        <v>2221</v>
      </c>
    </row>
    <row r="73" spans="1:6" ht="54">
      <c r="A73" s="42" t="s">
        <v>2043</v>
      </c>
      <c r="B73" s="244" t="s">
        <v>2222</v>
      </c>
      <c r="C73" s="262" t="s">
        <v>2223</v>
      </c>
      <c r="D73" s="211"/>
      <c r="E73" s="402"/>
      <c r="F73" s="264" t="s">
        <v>2224</v>
      </c>
    </row>
    <row r="74" spans="1:6" ht="75">
      <c r="A74" s="42" t="s">
        <v>2043</v>
      </c>
      <c r="B74" s="244" t="s">
        <v>2225</v>
      </c>
      <c r="C74" s="262" t="s">
        <v>2226</v>
      </c>
      <c r="D74" s="211"/>
      <c r="E74" s="402"/>
      <c r="F74" s="264" t="s">
        <v>2227</v>
      </c>
    </row>
    <row r="75" spans="1:6" ht="54">
      <c r="A75" s="42" t="s">
        <v>2043</v>
      </c>
      <c r="B75" s="244" t="s">
        <v>2228</v>
      </c>
      <c r="C75" s="262" t="s">
        <v>2229</v>
      </c>
      <c r="D75" s="211"/>
      <c r="E75" s="402"/>
      <c r="F75" s="264" t="s">
        <v>2230</v>
      </c>
    </row>
    <row r="76" spans="1:6" ht="42.75" customHeight="1">
      <c r="A76" s="42" t="s">
        <v>2043</v>
      </c>
      <c r="B76" s="244" t="s">
        <v>2231</v>
      </c>
      <c r="C76" s="262" t="s">
        <v>2232</v>
      </c>
      <c r="D76" s="211"/>
      <c r="E76" s="402"/>
      <c r="F76" s="264" t="s">
        <v>2233</v>
      </c>
    </row>
    <row r="77" spans="1:6" ht="39" customHeight="1">
      <c r="A77" s="42" t="s">
        <v>2043</v>
      </c>
      <c r="B77" s="244" t="s">
        <v>2234</v>
      </c>
      <c r="C77" s="262" t="s">
        <v>2235</v>
      </c>
      <c r="D77" s="211"/>
      <c r="E77" s="402"/>
      <c r="F77" s="264" t="s">
        <v>2236</v>
      </c>
    </row>
    <row r="78" spans="1:6" ht="59.25" customHeight="1">
      <c r="A78" s="42" t="s">
        <v>2043</v>
      </c>
      <c r="B78" s="244" t="s">
        <v>2237</v>
      </c>
      <c r="C78" s="262" t="s">
        <v>2238</v>
      </c>
      <c r="D78" s="211"/>
      <c r="E78" s="402"/>
      <c r="F78" s="264" t="s">
        <v>2239</v>
      </c>
    </row>
    <row r="79" spans="1:6" ht="268.5" customHeight="1">
      <c r="A79" s="42" t="s">
        <v>2043</v>
      </c>
      <c r="B79" s="244" t="s">
        <v>2240</v>
      </c>
      <c r="C79" s="262" t="s">
        <v>2241</v>
      </c>
      <c r="D79" s="211"/>
      <c r="E79" s="402"/>
      <c r="F79" s="264" t="s">
        <v>2242</v>
      </c>
    </row>
    <row r="80" spans="1:6" ht="55.5" customHeight="1">
      <c r="A80" s="42" t="s">
        <v>2043</v>
      </c>
      <c r="B80" s="244" t="s">
        <v>2243</v>
      </c>
      <c r="C80" s="262" t="s">
        <v>2244</v>
      </c>
      <c r="D80" s="211"/>
      <c r="E80" s="402"/>
      <c r="F80" s="264" t="s">
        <v>2245</v>
      </c>
    </row>
    <row r="81" spans="1:7" ht="64.5" customHeight="1">
      <c r="A81" s="370"/>
      <c r="B81" s="242" t="s">
        <v>2246</v>
      </c>
      <c r="C81" s="260" t="s">
        <v>2247</v>
      </c>
      <c r="D81" s="254" t="str">
        <f>IF(COUNTIF(D84:D90,"NO CUMPLE")&gt;0,"NO CUMPLE CONDICIÓN",IF(COUNTIF(D84:D90,"CUMPLE")=0,"NO APLICA","CUMPLE"))</f>
        <v>NO APLICA</v>
      </c>
      <c r="E81" s="255" t="str">
        <f>CONCATENATE(IF(D84="NO CUMPLE",CONCATENATE(E84," / "),""),IF(D85="NO CUMPLE",CONCATENATE(E85," / "),""),IF(D86="NO CUMPLE",CONCATENATE(E86," / "),""),IF(D87="NO CUMPLE",CONCATENATE(E87," / "),""),IF(D88="NO CUMPLE",CONCATENATE(E88," / "),""),IF(D89="NO CUMPLE",CONCATENATE(E89," / "),""),IF(D90="NO CUMPLE",CONCATENATE(E90," / "),""))</f>
        <v/>
      </c>
      <c r="F81" s="261" t="s">
        <v>2248</v>
      </c>
      <c r="G81" s="3">
        <f>IF(D81="CUMPLE",1,IF(D81="NO CUMPLE CONDICIÓN",2,3))</f>
        <v>3</v>
      </c>
    </row>
    <row r="82" spans="1:7" ht="64.5" customHeight="1">
      <c r="A82" s="370"/>
      <c r="B82" s="242" t="s">
        <v>2246</v>
      </c>
      <c r="C82" s="260" t="s">
        <v>2247</v>
      </c>
      <c r="D82" s="254" t="str">
        <f>IF(COUNTIF(D91:D97,"NO CUMPLE")&gt;0,"NO CUMPLE CONDICIÓN",IF(COUNTIF(D91:D97,"CUMPLE")=0,"NO APLICA","CUMPLE"))</f>
        <v>NO APLICA</v>
      </c>
      <c r="E82" s="255" t="str">
        <f>CONCATENATE(IF(D91="NO CUMPLE",CONCATENATE(E91," / "),""),IF(D92="NO CUMPLE",CONCATENATE(E92," / "),""),IF(D93="NO CUMPLE",CONCATENATE(E93," / "),""),IF(D94="NO CUMPLE",CONCATENATE(E94," / "),""),IF(D95="NO CUMPLE",CONCATENATE(E95," / "),""),IF(D96="NO CUMPLE",CONCATENATE(E96," / "),""),IF(D97="NO CUMPLE",CONCATENATE(E97," / "),""))</f>
        <v/>
      </c>
      <c r="F82" s="261" t="s">
        <v>2248</v>
      </c>
      <c r="G82" s="3">
        <f>IF(D82="CUMPLE",1,IF(D82="NO CUMPLE CONDICIÓN",2,3))</f>
        <v>3</v>
      </c>
    </row>
    <row r="83" spans="1:7" ht="75" customHeight="1">
      <c r="A83" s="45"/>
      <c r="B83" s="256"/>
      <c r="C83" s="13" t="s">
        <v>2074</v>
      </c>
      <c r="D83" s="257"/>
      <c r="E83" s="401"/>
      <c r="F83" s="258"/>
    </row>
    <row r="84" spans="1:7" ht="59.25" customHeight="1">
      <c r="A84" s="42" t="s">
        <v>2043</v>
      </c>
      <c r="B84" s="244" t="s">
        <v>2249</v>
      </c>
      <c r="C84" s="262" t="s">
        <v>2250</v>
      </c>
      <c r="D84" s="80"/>
      <c r="E84" s="402"/>
      <c r="F84" s="267" t="s">
        <v>2251</v>
      </c>
    </row>
    <row r="85" spans="1:7" ht="90">
      <c r="A85" s="42" t="s">
        <v>2043</v>
      </c>
      <c r="B85" s="244" t="s">
        <v>2252</v>
      </c>
      <c r="C85" s="262" t="s">
        <v>2253</v>
      </c>
      <c r="D85" s="80"/>
      <c r="E85" s="402"/>
      <c r="F85" s="267" t="s">
        <v>2254</v>
      </c>
    </row>
    <row r="86" spans="1:7" ht="63">
      <c r="A86" s="42" t="s">
        <v>2043</v>
      </c>
      <c r="B86" s="244" t="s">
        <v>2255</v>
      </c>
      <c r="C86" s="262" t="s">
        <v>2256</v>
      </c>
      <c r="D86" s="80"/>
      <c r="E86" s="402"/>
      <c r="F86" s="267" t="s">
        <v>2257</v>
      </c>
    </row>
    <row r="87" spans="1:7" ht="63">
      <c r="A87" s="42" t="s">
        <v>2043</v>
      </c>
      <c r="B87" s="244" t="s">
        <v>2258</v>
      </c>
      <c r="C87" s="262" t="s">
        <v>2259</v>
      </c>
      <c r="D87" s="80"/>
      <c r="E87" s="402"/>
      <c r="F87" s="267" t="s">
        <v>2260</v>
      </c>
    </row>
    <row r="88" spans="1:7" ht="63">
      <c r="A88" s="42" t="s">
        <v>2043</v>
      </c>
      <c r="B88" s="244" t="s">
        <v>2261</v>
      </c>
      <c r="C88" s="262" t="s">
        <v>2262</v>
      </c>
      <c r="D88" s="80"/>
      <c r="E88" s="402"/>
      <c r="F88" s="267" t="s">
        <v>2263</v>
      </c>
    </row>
    <row r="89" spans="1:7" ht="63">
      <c r="A89" s="42" t="s">
        <v>2043</v>
      </c>
      <c r="B89" s="244" t="s">
        <v>2264</v>
      </c>
      <c r="C89" s="262" t="s">
        <v>2265</v>
      </c>
      <c r="D89" s="80"/>
      <c r="E89" s="402"/>
      <c r="F89" s="267" t="s">
        <v>2266</v>
      </c>
    </row>
    <row r="90" spans="1:7" ht="63">
      <c r="A90" s="42" t="s">
        <v>2043</v>
      </c>
      <c r="B90" s="244" t="s">
        <v>2267</v>
      </c>
      <c r="C90" s="262" t="s">
        <v>2268</v>
      </c>
      <c r="D90" s="80"/>
      <c r="E90" s="402"/>
      <c r="F90" s="267" t="s">
        <v>2269</v>
      </c>
    </row>
    <row r="91" spans="1:7" ht="63">
      <c r="A91" s="42" t="s">
        <v>2043</v>
      </c>
      <c r="B91" s="244" t="s">
        <v>2270</v>
      </c>
      <c r="C91" s="262" t="s">
        <v>2271</v>
      </c>
      <c r="D91" s="80"/>
      <c r="E91" s="402"/>
      <c r="F91" s="267" t="s">
        <v>2272</v>
      </c>
    </row>
    <row r="92" spans="1:7" ht="63">
      <c r="A92" s="42" t="s">
        <v>2043</v>
      </c>
      <c r="B92" s="244" t="s">
        <v>2273</v>
      </c>
      <c r="C92" s="262" t="s">
        <v>2274</v>
      </c>
      <c r="D92" s="80"/>
      <c r="E92" s="402"/>
      <c r="F92" s="267" t="s">
        <v>2275</v>
      </c>
    </row>
    <row r="93" spans="1:7" ht="63">
      <c r="A93" s="42" t="s">
        <v>2043</v>
      </c>
      <c r="B93" s="244" t="s">
        <v>2276</v>
      </c>
      <c r="C93" s="262" t="s">
        <v>2277</v>
      </c>
      <c r="D93" s="80"/>
      <c r="E93" s="402"/>
      <c r="F93" s="267" t="s">
        <v>2278</v>
      </c>
    </row>
    <row r="94" spans="1:7" ht="64.5" customHeight="1">
      <c r="A94" s="42" t="s">
        <v>2043</v>
      </c>
      <c r="B94" s="244" t="s">
        <v>2279</v>
      </c>
      <c r="C94" s="262" t="s">
        <v>2280</v>
      </c>
      <c r="D94" s="80"/>
      <c r="E94" s="402"/>
      <c r="F94" s="267" t="s">
        <v>2281</v>
      </c>
    </row>
    <row r="95" spans="1:7" ht="135">
      <c r="A95" s="42" t="s">
        <v>2043</v>
      </c>
      <c r="B95" s="244" t="s">
        <v>2282</v>
      </c>
      <c r="C95" s="262" t="s">
        <v>2283</v>
      </c>
      <c r="D95" s="80"/>
      <c r="E95" s="402"/>
      <c r="F95" s="267" t="s">
        <v>2284</v>
      </c>
    </row>
    <row r="96" spans="1:7" ht="375">
      <c r="A96" s="42" t="s">
        <v>2043</v>
      </c>
      <c r="B96" s="244" t="s">
        <v>2285</v>
      </c>
      <c r="C96" s="262" t="s">
        <v>2286</v>
      </c>
      <c r="D96" s="80"/>
      <c r="E96" s="402"/>
      <c r="F96" s="267" t="s">
        <v>2287</v>
      </c>
    </row>
    <row r="97" spans="1:7" ht="120" customHeight="1">
      <c r="A97" s="42" t="s">
        <v>2043</v>
      </c>
      <c r="B97" s="244" t="s">
        <v>2288</v>
      </c>
      <c r="C97" s="262" t="s">
        <v>2289</v>
      </c>
      <c r="D97" s="80"/>
      <c r="E97" s="402"/>
      <c r="F97" s="267" t="s">
        <v>2290</v>
      </c>
    </row>
    <row r="98" spans="1:7" ht="41.25" customHeight="1">
      <c r="A98" s="370"/>
      <c r="B98" s="242" t="s">
        <v>2291</v>
      </c>
      <c r="C98" s="268" t="s">
        <v>2292</v>
      </c>
      <c r="D98" s="254" t="str">
        <f>IF(COUNTIF(D101:D109,"NO CUMPLE")&gt;0,"NO CUMPLE CONDICIÓN",IF(COUNTIF(D101:D109,"CUMPLE")=0,"NO APLICA","CUMPLE"))</f>
        <v>NO APLICA</v>
      </c>
      <c r="E98" s="255" t="str">
        <f>CONCATENATE(IF(D101="NO CUMPLE",CONCATENATE(E101," / "),""),IF(D102="NO CUMPLE",CONCATENATE(E102," / "),""),IF(D103="NO CUMPLE",CONCATENATE(E103," / "),""),IF(D104="NO CUMPLE",CONCATENATE(E104," / "),""),IF(D105="NO CUMPLE",CONCATENATE(E105," / "),""),IF(D106="NO CUMPLE",CONCATENATE(E106," / "),""),IF(D107="NO CUMPLE",CONCATENATE(E107," / "),""),IF(D108="NO CUMPLE",CONCATENATE(E108," / "),""),IF(D109="NO CUMPLE",CONCATENATE(E109," / "),""))</f>
        <v/>
      </c>
      <c r="F98" s="269" t="s">
        <v>2293</v>
      </c>
      <c r="G98" s="3">
        <f>IF(D98="CUMPLE",1,IF(D98="NO CUMPLE CONDICIÓN",2,3))</f>
        <v>3</v>
      </c>
    </row>
    <row r="99" spans="1:7" ht="41.25" customHeight="1">
      <c r="A99" s="370"/>
      <c r="B99" s="242" t="s">
        <v>2291</v>
      </c>
      <c r="C99" s="268" t="s">
        <v>2292</v>
      </c>
      <c r="D99" s="254" t="str">
        <f>IF(COUNTIF(D110:D118,"NO CUMPLE")&gt;0,"NO CUMPLE CONDICIÓN",IF(COUNTIF(D110:D118,"CUMPLE")=0,"NO APLICA","CUMPLE"))</f>
        <v>NO APLICA</v>
      </c>
      <c r="E99" s="255" t="str">
        <f>CONCATENATE(IF(D110="NO CUMPLE",CONCATENATE(E110," / "),""),IF(D111="NO CUMPLE",CONCATENATE(E111," / "),""),IF(D112="NO CUMPLE",CONCATENATE(E112," / "),""),IF(D113="NO CUMPLE",CONCATENATE(E113," / "),""),IF(D114="NO CUMPLE",CONCATENATE(E114," / "),""),IF(D115="NO CUMPLE",CONCATENATE(E115," / "),""),IF(D116="NO CUMPLE",CONCATENATE(E116," / "),""),IF(D117="NO CUMPLE",CONCATENATE(E117," / "),""),IF(D118="NO CUMPLE",CONCATENATE(E118," / "),""))</f>
        <v/>
      </c>
      <c r="F99" s="269" t="s">
        <v>2293</v>
      </c>
      <c r="G99" s="3">
        <f>IF(D99="CUMPLE",1,IF(D99="NO CUMPLE CONDICIÓN",2,3))</f>
        <v>3</v>
      </c>
    </row>
    <row r="100" spans="1:7" ht="72">
      <c r="A100" s="45"/>
      <c r="B100" s="247"/>
      <c r="C100" s="167" t="s">
        <v>2074</v>
      </c>
      <c r="D100" s="270"/>
      <c r="E100" s="403"/>
      <c r="F100" s="271" t="s">
        <v>2293</v>
      </c>
    </row>
    <row r="101" spans="1:7" ht="56.25" customHeight="1">
      <c r="A101" s="42" t="s">
        <v>2043</v>
      </c>
      <c r="B101" s="244" t="s">
        <v>2294</v>
      </c>
      <c r="C101" s="262" t="s">
        <v>2295</v>
      </c>
      <c r="D101" s="80"/>
      <c r="E101" s="402"/>
      <c r="F101" s="272" t="s">
        <v>2293</v>
      </c>
    </row>
    <row r="102" spans="1:7" ht="51" customHeight="1">
      <c r="A102" s="42" t="s">
        <v>2043</v>
      </c>
      <c r="B102" s="244" t="s">
        <v>2296</v>
      </c>
      <c r="C102" s="262" t="s">
        <v>2297</v>
      </c>
      <c r="D102" s="80"/>
      <c r="E102" s="402"/>
      <c r="F102" s="272" t="s">
        <v>2298</v>
      </c>
    </row>
    <row r="103" spans="1:7" ht="48" customHeight="1">
      <c r="A103" s="42" t="s">
        <v>2043</v>
      </c>
      <c r="B103" s="244" t="s">
        <v>2299</v>
      </c>
      <c r="C103" s="262" t="s">
        <v>2300</v>
      </c>
      <c r="D103" s="80"/>
      <c r="E103" s="402"/>
      <c r="F103" s="272" t="s">
        <v>2301</v>
      </c>
    </row>
    <row r="104" spans="1:7" ht="54.75" customHeight="1">
      <c r="A104" s="42" t="s">
        <v>2043</v>
      </c>
      <c r="B104" s="244" t="s">
        <v>2302</v>
      </c>
      <c r="C104" s="262" t="s">
        <v>2303</v>
      </c>
      <c r="D104" s="80"/>
      <c r="E104" s="402"/>
      <c r="F104" s="272" t="s">
        <v>2304</v>
      </c>
    </row>
    <row r="105" spans="1:7" ht="39" customHeight="1">
      <c r="A105" s="42" t="s">
        <v>2043</v>
      </c>
      <c r="B105" s="244" t="s">
        <v>2305</v>
      </c>
      <c r="C105" s="262" t="s">
        <v>2306</v>
      </c>
      <c r="D105" s="80"/>
      <c r="E105" s="402"/>
      <c r="F105" s="272" t="s">
        <v>2307</v>
      </c>
    </row>
    <row r="106" spans="1:7" ht="54.75" customHeight="1">
      <c r="A106" s="42" t="s">
        <v>2043</v>
      </c>
      <c r="B106" s="244" t="s">
        <v>2308</v>
      </c>
      <c r="C106" s="262" t="s">
        <v>2309</v>
      </c>
      <c r="D106" s="80"/>
      <c r="E106" s="402"/>
      <c r="F106" s="272" t="s">
        <v>2310</v>
      </c>
    </row>
    <row r="107" spans="1:7" ht="45" customHeight="1">
      <c r="A107" s="42" t="s">
        <v>2043</v>
      </c>
      <c r="B107" s="244" t="s">
        <v>2311</v>
      </c>
      <c r="C107" s="262" t="s">
        <v>2312</v>
      </c>
      <c r="D107" s="80"/>
      <c r="E107" s="402"/>
      <c r="F107" s="272" t="s">
        <v>2313</v>
      </c>
    </row>
    <row r="108" spans="1:7" ht="58.5" customHeight="1">
      <c r="A108" s="42" t="s">
        <v>2043</v>
      </c>
      <c r="B108" s="244" t="s">
        <v>2314</v>
      </c>
      <c r="C108" s="262" t="s">
        <v>2315</v>
      </c>
      <c r="D108" s="80"/>
      <c r="E108" s="402"/>
      <c r="F108" s="272" t="s">
        <v>2316</v>
      </c>
    </row>
    <row r="109" spans="1:7" ht="63" customHeight="1">
      <c r="A109" s="42" t="s">
        <v>2043</v>
      </c>
      <c r="B109" s="244" t="s">
        <v>2317</v>
      </c>
      <c r="C109" s="262" t="s">
        <v>2318</v>
      </c>
      <c r="D109" s="80"/>
      <c r="E109" s="402"/>
      <c r="F109" s="272" t="s">
        <v>2319</v>
      </c>
    </row>
    <row r="110" spans="1:7" ht="54" customHeight="1">
      <c r="A110" s="42" t="s">
        <v>2043</v>
      </c>
      <c r="B110" s="244" t="s">
        <v>2320</v>
      </c>
      <c r="C110" s="262" t="s">
        <v>2321</v>
      </c>
      <c r="D110" s="80"/>
      <c r="E110" s="402"/>
      <c r="F110" s="272" t="s">
        <v>2322</v>
      </c>
    </row>
    <row r="111" spans="1:7" ht="39" customHeight="1">
      <c r="A111" s="42" t="s">
        <v>2043</v>
      </c>
      <c r="B111" s="244" t="s">
        <v>2323</v>
      </c>
      <c r="C111" s="262" t="s">
        <v>2324</v>
      </c>
      <c r="D111" s="80"/>
      <c r="E111" s="402"/>
      <c r="F111" s="272" t="s">
        <v>2325</v>
      </c>
    </row>
    <row r="112" spans="1:7" ht="39" customHeight="1">
      <c r="A112" s="42" t="s">
        <v>2043</v>
      </c>
      <c r="B112" s="244" t="s">
        <v>2326</v>
      </c>
      <c r="C112" s="262" t="s">
        <v>2327</v>
      </c>
      <c r="D112" s="80"/>
      <c r="E112" s="402"/>
      <c r="F112" s="272" t="s">
        <v>2328</v>
      </c>
    </row>
    <row r="113" spans="1:7" ht="69" customHeight="1">
      <c r="A113" s="42" t="s">
        <v>2043</v>
      </c>
      <c r="B113" s="244" t="s">
        <v>2329</v>
      </c>
      <c r="C113" s="262" t="s">
        <v>2330</v>
      </c>
      <c r="D113" s="80"/>
      <c r="E113" s="402"/>
      <c r="F113" s="272" t="s">
        <v>2331</v>
      </c>
    </row>
    <row r="114" spans="1:7" ht="39" customHeight="1">
      <c r="A114" s="42" t="s">
        <v>2043</v>
      </c>
      <c r="B114" s="244" t="s">
        <v>2332</v>
      </c>
      <c r="C114" s="262" t="s">
        <v>2333</v>
      </c>
      <c r="D114" s="80"/>
      <c r="E114" s="402"/>
      <c r="F114" s="272" t="s">
        <v>2334</v>
      </c>
    </row>
    <row r="115" spans="1:7" ht="39" customHeight="1">
      <c r="A115" s="42" t="s">
        <v>2043</v>
      </c>
      <c r="B115" s="244" t="s">
        <v>2335</v>
      </c>
      <c r="C115" s="262" t="s">
        <v>2336</v>
      </c>
      <c r="D115" s="80"/>
      <c r="E115" s="402"/>
      <c r="F115" s="272" t="s">
        <v>2337</v>
      </c>
    </row>
    <row r="116" spans="1:7" ht="39" customHeight="1">
      <c r="A116" s="42" t="s">
        <v>2043</v>
      </c>
      <c r="B116" s="244" t="s">
        <v>2338</v>
      </c>
      <c r="C116" s="262" t="s">
        <v>2339</v>
      </c>
      <c r="D116" s="80"/>
      <c r="E116" s="402"/>
      <c r="F116" s="272" t="s">
        <v>2340</v>
      </c>
    </row>
    <row r="117" spans="1:7" ht="67.5" customHeight="1">
      <c r="A117" s="42" t="s">
        <v>2043</v>
      </c>
      <c r="B117" s="244" t="s">
        <v>2341</v>
      </c>
      <c r="C117" s="262" t="s">
        <v>2342</v>
      </c>
      <c r="D117" s="80"/>
      <c r="E117" s="402"/>
      <c r="F117" s="272" t="s">
        <v>2343</v>
      </c>
    </row>
    <row r="118" spans="1:7" ht="75" customHeight="1">
      <c r="A118" s="42" t="s">
        <v>2043</v>
      </c>
      <c r="B118" s="244" t="s">
        <v>2344</v>
      </c>
      <c r="C118" s="262" t="s">
        <v>2345</v>
      </c>
      <c r="D118" s="80"/>
      <c r="E118" s="402"/>
      <c r="F118" s="272" t="s">
        <v>2346</v>
      </c>
    </row>
    <row r="119" spans="1:7" ht="58.5" customHeight="1">
      <c r="A119" s="42" t="s">
        <v>2043</v>
      </c>
      <c r="B119" s="242" t="s">
        <v>2347</v>
      </c>
      <c r="C119" s="260" t="s">
        <v>2348</v>
      </c>
      <c r="D119" s="254" t="str">
        <f>IF(COUNTIF(D120:D123,"NO CUMPLE")&gt;0,"NO CUMPLE CONDICIÓN",IF(COUNTIF(D120:D123,"CUMPLE")=0,"NO APLICA","CUMPLE"))</f>
        <v>NO APLICA</v>
      </c>
      <c r="E119" s="255" t="str">
        <f>CONCATENATE(IF(D120="NO CUMPLE",CONCATENATE(E120," / "),""),IF(D121="NO CUMPLE",CONCATENATE(E121," / "),""),IF(D122="NO CUMPLE",CONCATENATE(E122," / "),""),IF(D123="NO CUMPLE",CONCATENATE(E123," / "),""))</f>
        <v/>
      </c>
      <c r="F119" s="272" t="s">
        <v>2349</v>
      </c>
      <c r="G119" s="3">
        <f>IF(D119="CUMPLE",1,IF(D119="NO CUMPLE CONDICIÓN",2,3))</f>
        <v>3</v>
      </c>
    </row>
    <row r="120" spans="1:7" ht="78" customHeight="1">
      <c r="A120" s="42" t="s">
        <v>2043</v>
      </c>
      <c r="B120" s="244" t="s">
        <v>2350</v>
      </c>
      <c r="C120" s="262" t="s">
        <v>2351</v>
      </c>
      <c r="D120" s="80"/>
      <c r="E120" s="199"/>
      <c r="F120" s="272" t="s">
        <v>2349</v>
      </c>
      <c r="G120" s="3"/>
    </row>
    <row r="121" spans="1:7" ht="54" customHeight="1">
      <c r="A121" s="42" t="s">
        <v>2043</v>
      </c>
      <c r="B121" s="244" t="s">
        <v>2352</v>
      </c>
      <c r="C121" s="262" t="s">
        <v>2353</v>
      </c>
      <c r="D121" s="80"/>
      <c r="E121" s="199"/>
      <c r="F121" s="272" t="s">
        <v>2354</v>
      </c>
      <c r="G121" s="3"/>
    </row>
    <row r="122" spans="1:7" ht="52.5" customHeight="1">
      <c r="A122" s="42" t="s">
        <v>2043</v>
      </c>
      <c r="B122" s="244" t="s">
        <v>2355</v>
      </c>
      <c r="C122" s="262" t="s">
        <v>2356</v>
      </c>
      <c r="D122" s="80"/>
      <c r="E122" s="199"/>
      <c r="F122" s="272" t="s">
        <v>2357</v>
      </c>
      <c r="G122" s="3"/>
    </row>
    <row r="123" spans="1:7" ht="54.75" customHeight="1" thickBot="1">
      <c r="A123" s="42" t="s">
        <v>2043</v>
      </c>
      <c r="B123" s="273" t="s">
        <v>2358</v>
      </c>
      <c r="C123" s="274" t="s">
        <v>2359</v>
      </c>
      <c r="D123" s="424"/>
      <c r="E123" s="214"/>
      <c r="F123" s="272" t="s">
        <v>2360</v>
      </c>
      <c r="G123" s="3"/>
    </row>
    <row r="124" spans="1:7">
      <c r="B124" s="3"/>
      <c r="F124" s="50"/>
    </row>
    <row r="125" spans="1:7" hidden="1">
      <c r="C125" s="95" t="s">
        <v>1858</v>
      </c>
      <c r="D125" s="3">
        <f>COUNTIF(G3:G123,1)</f>
        <v>0</v>
      </c>
    </row>
    <row r="126" spans="1:7" hidden="1">
      <c r="C126" s="95" t="s">
        <v>1859</v>
      </c>
      <c r="D126" s="3">
        <f>COUNTIF(G3:G123,2)</f>
        <v>0</v>
      </c>
    </row>
    <row r="127" spans="1:7" hidden="1">
      <c r="C127" s="95" t="s">
        <v>1860</v>
      </c>
      <c r="D127" s="3">
        <f>COUNTIF(G3:G123,3)</f>
        <v>14</v>
      </c>
    </row>
  </sheetData>
  <sheetProtection algorithmName="SHA-512" hashValue="//DTIuR2qI32yKfhUY3l88Y4tHxw1RZLIrnpqAiuzAGsVSU/jMvZLM1XKENQrbfwwO9fx2xsq8TcxU85263+aA==" saltValue="Kpeyoixqlc/sqAuYjJZojA==" spinCount="100000" sheet="1" objects="1" scenarios="1" formatColumns="0" formatRows="0"/>
  <mergeCells count="1">
    <mergeCell ref="B1:E1"/>
  </mergeCells>
  <conditionalFormatting sqref="D3">
    <cfRule type="cellIs" dxfId="53" priority="21" operator="equal">
      <formula>"NO CUMPLE CONDICIÓN"</formula>
    </cfRule>
    <cfRule type="cellIs" dxfId="52" priority="22" operator="equal">
      <formula>"No Cumple"</formula>
    </cfRule>
  </conditionalFormatting>
  <conditionalFormatting sqref="D8">
    <cfRule type="cellIs" dxfId="51" priority="19" operator="equal">
      <formula>"NO CUMPLE CONDICIÓN"</formula>
    </cfRule>
    <cfRule type="cellIs" dxfId="50" priority="20" operator="equal">
      <formula>"No Cumple"</formula>
    </cfRule>
  </conditionalFormatting>
  <conditionalFormatting sqref="D17">
    <cfRule type="cellIs" dxfId="49" priority="17" operator="equal">
      <formula>"NO CUMPLE CONDICIÓN"</formula>
    </cfRule>
    <cfRule type="cellIs" dxfId="48" priority="18" operator="equal">
      <formula>"No Cumple"</formula>
    </cfRule>
  </conditionalFormatting>
  <conditionalFormatting sqref="D24">
    <cfRule type="cellIs" dxfId="47" priority="15" operator="equal">
      <formula>"NO CUMPLE CONDICIÓN"</formula>
    </cfRule>
    <cfRule type="cellIs" dxfId="46" priority="16" operator="equal">
      <formula>"No Cumple"</formula>
    </cfRule>
  </conditionalFormatting>
  <conditionalFormatting sqref="D30">
    <cfRule type="cellIs" dxfId="45" priority="13" operator="equal">
      <formula>"NO CUMPLE CONDICIÓN"</formula>
    </cfRule>
    <cfRule type="cellIs" dxfId="44" priority="14" operator="equal">
      <formula>"No Cumple"</formula>
    </cfRule>
  </conditionalFormatting>
  <conditionalFormatting sqref="D36">
    <cfRule type="cellIs" dxfId="43" priority="11" operator="equal">
      <formula>"NO CUMPLE CONDICIÓN"</formula>
    </cfRule>
    <cfRule type="cellIs" dxfId="42" priority="12" operator="equal">
      <formula>"No Cumple"</formula>
    </cfRule>
  </conditionalFormatting>
  <conditionalFormatting sqref="D48">
    <cfRule type="cellIs" dxfId="41" priority="9" operator="equal">
      <formula>"NO CUMPLE CONDICIÓN"</formula>
    </cfRule>
    <cfRule type="cellIs" dxfId="40" priority="10" operator="equal">
      <formula>"No Cumple"</formula>
    </cfRule>
  </conditionalFormatting>
  <conditionalFormatting sqref="D60:D61">
    <cfRule type="cellIs" dxfId="39" priority="7" operator="equal">
      <formula>"NO CUMPLE CONDICIÓN"</formula>
    </cfRule>
    <cfRule type="cellIs" dxfId="38" priority="8" operator="equal">
      <formula>"No Cumple"</formula>
    </cfRule>
  </conditionalFormatting>
  <conditionalFormatting sqref="D81:D82">
    <cfRule type="cellIs" dxfId="37" priority="5" operator="equal">
      <formula>"NO CUMPLE CONDICIÓN"</formula>
    </cfRule>
    <cfRule type="cellIs" dxfId="36" priority="6" operator="equal">
      <formula>"No Cumple"</formula>
    </cfRule>
  </conditionalFormatting>
  <conditionalFormatting sqref="D98:D99">
    <cfRule type="cellIs" dxfId="35" priority="3" operator="equal">
      <formula>"NO CUMPLE CONDICIÓN"</formula>
    </cfRule>
    <cfRule type="cellIs" dxfId="34" priority="4" operator="equal">
      <formula>"No Cumple"</formula>
    </cfRule>
  </conditionalFormatting>
  <conditionalFormatting sqref="D119">
    <cfRule type="cellIs" dxfId="33" priority="1" operator="equal">
      <formula>"NO CUMPLE CONDICIÓN"</formula>
    </cfRule>
    <cfRule type="cellIs" dxfId="32" priority="2" operator="equal">
      <formula>"No Cumple"</formula>
    </cfRule>
  </conditionalFormatting>
  <dataValidations count="1">
    <dataValidation type="list" allowBlank="1" showInputMessage="1" showErrorMessage="1" sqref="D5:D7 D10:D16 D19:D23 D26:D29 D32:D35 D100:D118 D84:D97 D38:D47 D50:D59 D63:D80 D120:D123" xr:uid="{A5F48BB2-31AD-42EB-8881-9F7ECB1ACE21}">
      <formula1>"CUMPLE,NO CUMPLE"</formula1>
    </dataValidation>
  </dataValidations>
  <hyperlinks>
    <hyperlink ref="A1" location="PORTADA!A1" display="Portada" xr:uid="{9D0C2E5E-A794-4C05-ADA3-8B576C9DB07D}"/>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C382-10D0-4303-9F28-C881F43332FC}">
  <sheetPr>
    <tabColor theme="5" tint="0.79998168889431442"/>
  </sheetPr>
  <dimension ref="A1:R35"/>
  <sheetViews>
    <sheetView topLeftCell="A28" zoomScale="90" zoomScaleNormal="90" workbookViewId="0">
      <selection activeCell="A8" sqref="A8"/>
    </sheetView>
  </sheetViews>
  <sheetFormatPr baseColWidth="10" defaultColWidth="11.42578125" defaultRowHeight="15"/>
  <cols>
    <col min="1" max="1" width="5.85546875" customWidth="1"/>
    <col min="3" max="3" width="61.140625" customWidth="1"/>
    <col min="4" max="4" width="18.42578125" customWidth="1"/>
    <col min="5" max="5" width="80.140625" style="228" customWidth="1"/>
    <col min="6" max="6" width="35.85546875" customWidth="1"/>
    <col min="7" max="7" width="0" hidden="1" customWidth="1"/>
  </cols>
  <sheetData>
    <row r="1" spans="1:18" s="7" customFormat="1" ht="21" customHeight="1" thickBot="1">
      <c r="A1" s="337" t="s">
        <v>1481</v>
      </c>
      <c r="B1" s="501" t="s">
        <v>2361</v>
      </c>
      <c r="C1" s="502"/>
      <c r="D1" s="502"/>
      <c r="E1" s="503"/>
      <c r="F1" s="17"/>
      <c r="G1" s="6"/>
    </row>
    <row r="2" spans="1:18" s="11" customFormat="1" ht="79.5" thickBot="1">
      <c r="B2" s="421" t="s">
        <v>2056</v>
      </c>
      <c r="C2" s="422" t="s">
        <v>2057</v>
      </c>
      <c r="D2" s="422" t="s">
        <v>2058</v>
      </c>
      <c r="E2" s="423" t="s">
        <v>2037</v>
      </c>
      <c r="F2" s="241" t="s">
        <v>2059</v>
      </c>
      <c r="H2" s="12"/>
      <c r="J2" s="12"/>
      <c r="L2" s="12"/>
      <c r="N2" s="12"/>
      <c r="P2" s="12"/>
      <c r="R2" s="12"/>
    </row>
    <row r="3" spans="1:18" s="9" customFormat="1" ht="50.25" customHeight="1">
      <c r="A3" s="46"/>
      <c r="B3" s="420" t="s">
        <v>2362</v>
      </c>
      <c r="C3" s="253" t="s">
        <v>2363</v>
      </c>
      <c r="D3" s="404" t="str">
        <f>IF(COUNTIF(D6:D14,"NO CUMPLE")&gt;0,"NO CUMPLE CONDICIÓN",IF(COUNTIF(D6:D14,"CUMPLE")=0,"NO APLICA","CUMPLE"))</f>
        <v>NO APLICA</v>
      </c>
      <c r="E3" s="255" t="str">
        <f>CONCATENATE(IF(D6="NO CUMPLE",CONCATENATE(E6," / "),""),IF(D7="NO CUMPLE",CONCATENATE(E7," / "),""),IF(D9="NO CUMPLE",CONCATENATE(E9," / "),""),IF(D10="NO CUMPLE",CONCATENATE(E10," / "),""),IF(D11="NO CUMPLE",CONCATENATE(E11," / "),""),IF(D12="NO CUMPLE",CONCATENATE(E12," / "),""),IF(D13="NO CUMPLE",CONCATENATE(E13," / "),""),IF(D14="NO CUMPLE",CONCATENATE(E14," / "),""))</f>
        <v/>
      </c>
      <c r="F3" s="411" t="s">
        <v>2364</v>
      </c>
      <c r="G3" s="3">
        <f>IF(D3="CUMPLE",1,IF(D3="NO CUMPLE CONDICIÓN",2,3))</f>
        <v>3</v>
      </c>
    </row>
    <row r="4" spans="1:18" s="9" customFormat="1" ht="50.25" customHeight="1">
      <c r="A4" s="46"/>
      <c r="B4" s="44" t="s">
        <v>2362</v>
      </c>
      <c r="C4" s="4" t="s">
        <v>2363</v>
      </c>
      <c r="D4" s="254" t="str">
        <f>IF(COUNTIF(D15:D22,"NO CUMPLE")&gt;0,"NO CUMPLE CONDICIÓN",IF(COUNTIF(D15:D22,"CUMPLE")=0,"NO APLICA","CUMPLE"))</f>
        <v>NO APLICA</v>
      </c>
      <c r="E4" s="382" t="str">
        <f>CONCATENATE(IF(D15="NO CUMPLE",CONCATENATE(E15," / "),""),IF(D16="NO CUMPLE",CONCATENATE(E16," / "),""),IF(D17="NO CUMPLE",CONCATENATE(E17," / "),""),IF(D18="NO CUMPLE",CONCATENATE(E18," / "),""),IF(D19="NO CUMPLE",CONCATENATE(E19," / "),""),IF(D20="NO CUMPLE",CONCATENATE(E20," / "),""),IF(D21="NO CUMPLE",CONCATENATE(E21," / "),""),IF(D22="NO CUMPLE",CONCATENATE(E22," / "),""))</f>
        <v/>
      </c>
      <c r="F4" s="411" t="s">
        <v>2364</v>
      </c>
      <c r="G4" s="3">
        <f t="shared" ref="G4:G5" si="0">IF(D4="CUMPLE",1,IF(D4="NO CUMPLE CONDICIÓN",2,3))</f>
        <v>3</v>
      </c>
    </row>
    <row r="5" spans="1:18" s="9" customFormat="1" ht="50.25" customHeight="1">
      <c r="A5" s="46"/>
      <c r="B5" s="44" t="s">
        <v>2362</v>
      </c>
      <c r="C5" s="4" t="s">
        <v>2363</v>
      </c>
      <c r="D5" s="254" t="str">
        <f>IF(COUNTIF(D23:D31,"NO CUMPLE")&gt;0,"NO CUMPLE CONDICIÓN",IF(COUNTIF(D23:D31,"CUMPLE")=0,"NO APLICA","CUMPLE"))</f>
        <v>NO APLICA</v>
      </c>
      <c r="E5" s="382"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f>
        <v/>
      </c>
      <c r="F5" s="411" t="s">
        <v>2364</v>
      </c>
      <c r="G5" s="3">
        <f t="shared" si="0"/>
        <v>3</v>
      </c>
    </row>
    <row r="6" spans="1:18" s="9" customFormat="1" ht="75">
      <c r="A6" s="42" t="s">
        <v>2043</v>
      </c>
      <c r="B6" s="43" t="s">
        <v>2365</v>
      </c>
      <c r="C6" s="1" t="s">
        <v>2366</v>
      </c>
      <c r="D6" s="80"/>
      <c r="E6" s="405"/>
      <c r="F6" s="412" t="s">
        <v>2364</v>
      </c>
    </row>
    <row r="7" spans="1:18" s="63" customFormat="1" ht="54">
      <c r="A7" s="64" t="s">
        <v>2367</v>
      </c>
      <c r="B7" s="43" t="s">
        <v>2368</v>
      </c>
      <c r="C7" s="41" t="s">
        <v>2369</v>
      </c>
      <c r="D7" s="80"/>
      <c r="E7" s="406"/>
      <c r="F7" s="412" t="s">
        <v>2364</v>
      </c>
      <c r="G7" s="61"/>
      <c r="H7" s="62"/>
    </row>
    <row r="8" spans="1:18" s="9" customFormat="1" ht="45">
      <c r="A8" s="45"/>
      <c r="B8" s="49"/>
      <c r="C8" s="13" t="s">
        <v>2370</v>
      </c>
      <c r="D8" s="65"/>
      <c r="E8" s="407"/>
      <c r="F8" s="413" t="s">
        <v>2042</v>
      </c>
    </row>
    <row r="9" spans="1:18" s="9" customFormat="1" ht="63">
      <c r="A9" s="42" t="s">
        <v>2043</v>
      </c>
      <c r="B9" s="43" t="s">
        <v>2371</v>
      </c>
      <c r="C9" s="5" t="s">
        <v>2372</v>
      </c>
      <c r="D9" s="80"/>
      <c r="E9" s="405"/>
      <c r="F9" s="414" t="s">
        <v>2373</v>
      </c>
    </row>
    <row r="10" spans="1:18" s="9" customFormat="1" ht="63">
      <c r="A10" s="42" t="s">
        <v>2043</v>
      </c>
      <c r="B10" s="43" t="s">
        <v>2374</v>
      </c>
      <c r="C10" s="8" t="s">
        <v>2375</v>
      </c>
      <c r="D10" s="80"/>
      <c r="E10" s="405"/>
      <c r="F10" s="414" t="s">
        <v>2373</v>
      </c>
    </row>
    <row r="11" spans="1:18" s="9" customFormat="1" ht="63">
      <c r="A11" s="42" t="s">
        <v>2043</v>
      </c>
      <c r="B11" s="43" t="s">
        <v>2376</v>
      </c>
      <c r="C11" s="8" t="s">
        <v>2377</v>
      </c>
      <c r="D11" s="80"/>
      <c r="E11" s="405"/>
      <c r="F11" s="415" t="s">
        <v>2373</v>
      </c>
    </row>
    <row r="12" spans="1:18" s="9" customFormat="1" ht="63">
      <c r="A12" s="42" t="s">
        <v>2043</v>
      </c>
      <c r="B12" s="43" t="s">
        <v>2378</v>
      </c>
      <c r="C12" s="5" t="s">
        <v>2379</v>
      </c>
      <c r="D12" s="80"/>
      <c r="E12" s="405"/>
      <c r="F12" s="415" t="s">
        <v>2373</v>
      </c>
    </row>
    <row r="13" spans="1:18" s="9" customFormat="1" ht="63">
      <c r="A13" s="42" t="s">
        <v>2043</v>
      </c>
      <c r="B13" s="43" t="s">
        <v>2380</v>
      </c>
      <c r="C13" s="5" t="s">
        <v>2381</v>
      </c>
      <c r="D13" s="80"/>
      <c r="E13" s="405"/>
      <c r="F13" s="415" t="s">
        <v>2373</v>
      </c>
    </row>
    <row r="14" spans="1:18" s="9" customFormat="1" ht="33" customHeight="1">
      <c r="A14" s="47" t="s">
        <v>1865</v>
      </c>
      <c r="B14" s="43" t="s">
        <v>2382</v>
      </c>
      <c r="C14" s="5" t="s">
        <v>2383</v>
      </c>
      <c r="D14" s="80"/>
      <c r="E14" s="405"/>
      <c r="F14" s="415" t="s">
        <v>2373</v>
      </c>
    </row>
    <row r="15" spans="1:18" s="9" customFormat="1" ht="60">
      <c r="A15" s="47" t="s">
        <v>1865</v>
      </c>
      <c r="B15" s="43" t="s">
        <v>2384</v>
      </c>
      <c r="C15" s="5" t="s">
        <v>2385</v>
      </c>
      <c r="D15" s="80"/>
      <c r="E15" s="405"/>
      <c r="F15" s="415" t="s">
        <v>2386</v>
      </c>
    </row>
    <row r="16" spans="1:18" s="9" customFormat="1" ht="54">
      <c r="A16" s="47" t="s">
        <v>1865</v>
      </c>
      <c r="B16" s="43" t="s">
        <v>2387</v>
      </c>
      <c r="C16" s="5" t="s">
        <v>2388</v>
      </c>
      <c r="D16" s="80"/>
      <c r="E16" s="405"/>
      <c r="F16" s="415" t="s">
        <v>2389</v>
      </c>
    </row>
    <row r="17" spans="1:6" s="9" customFormat="1" ht="33" customHeight="1">
      <c r="A17" s="47" t="s">
        <v>1865</v>
      </c>
      <c r="B17" s="43" t="s">
        <v>2390</v>
      </c>
      <c r="C17" s="5" t="s">
        <v>2391</v>
      </c>
      <c r="D17" s="80"/>
      <c r="E17" s="405"/>
      <c r="F17" s="415" t="s">
        <v>2389</v>
      </c>
    </row>
    <row r="18" spans="1:6" s="9" customFormat="1" ht="33" customHeight="1">
      <c r="A18" s="47" t="s">
        <v>1865</v>
      </c>
      <c r="B18" s="43" t="s">
        <v>2392</v>
      </c>
      <c r="C18" s="5" t="s">
        <v>2393</v>
      </c>
      <c r="D18" s="80"/>
      <c r="E18" s="405"/>
      <c r="F18" s="415" t="s">
        <v>2389</v>
      </c>
    </row>
    <row r="19" spans="1:6" s="9" customFormat="1" ht="54">
      <c r="A19" s="42" t="s">
        <v>2043</v>
      </c>
      <c r="B19" s="43" t="s">
        <v>2394</v>
      </c>
      <c r="C19" s="5" t="s">
        <v>2395</v>
      </c>
      <c r="D19" s="80"/>
      <c r="E19" s="405"/>
      <c r="F19" s="415" t="s">
        <v>2389</v>
      </c>
    </row>
    <row r="20" spans="1:6" s="9" customFormat="1" ht="33" customHeight="1">
      <c r="A20" s="48" t="s">
        <v>1666</v>
      </c>
      <c r="B20" s="43" t="s">
        <v>2396</v>
      </c>
      <c r="C20" s="1" t="s">
        <v>2397</v>
      </c>
      <c r="D20" s="80"/>
      <c r="E20" s="405"/>
      <c r="F20" s="415" t="s">
        <v>2373</v>
      </c>
    </row>
    <row r="21" spans="1:6" s="9" customFormat="1" ht="33" customHeight="1">
      <c r="A21" s="42" t="s">
        <v>2043</v>
      </c>
      <c r="B21" s="43" t="s">
        <v>2398</v>
      </c>
      <c r="C21" s="5" t="s">
        <v>2399</v>
      </c>
      <c r="D21" s="80"/>
      <c r="E21" s="405"/>
      <c r="F21" s="415" t="s">
        <v>2373</v>
      </c>
    </row>
    <row r="22" spans="1:6" s="9" customFormat="1" ht="33" customHeight="1">
      <c r="A22" s="42" t="s">
        <v>2043</v>
      </c>
      <c r="B22" s="43" t="s">
        <v>2400</v>
      </c>
      <c r="C22" s="5" t="s">
        <v>2401</v>
      </c>
      <c r="D22" s="80"/>
      <c r="E22" s="405"/>
      <c r="F22" s="415" t="s">
        <v>2373</v>
      </c>
    </row>
    <row r="23" spans="1:6" s="9" customFormat="1" ht="33" customHeight="1">
      <c r="A23" s="42" t="s">
        <v>2043</v>
      </c>
      <c r="B23" s="43" t="s">
        <v>2402</v>
      </c>
      <c r="C23" s="5" t="s">
        <v>2403</v>
      </c>
      <c r="D23" s="80"/>
      <c r="E23" s="405"/>
      <c r="F23" s="415" t="s">
        <v>2373</v>
      </c>
    </row>
    <row r="24" spans="1:6" s="9" customFormat="1" ht="33" customHeight="1">
      <c r="A24" s="42" t="s">
        <v>2043</v>
      </c>
      <c r="B24" s="43" t="s">
        <v>2404</v>
      </c>
      <c r="C24" s="5" t="s">
        <v>2405</v>
      </c>
      <c r="D24" s="80"/>
      <c r="E24" s="405"/>
      <c r="F24" s="415" t="s">
        <v>2373</v>
      </c>
    </row>
    <row r="25" spans="1:6" s="9" customFormat="1" ht="63">
      <c r="A25" s="42" t="s">
        <v>2043</v>
      </c>
      <c r="B25" s="43" t="s">
        <v>2406</v>
      </c>
      <c r="C25" s="1" t="s">
        <v>2407</v>
      </c>
      <c r="D25" s="80"/>
      <c r="E25" s="405"/>
      <c r="F25" s="415" t="s">
        <v>2373</v>
      </c>
    </row>
    <row r="26" spans="1:6" s="9" customFormat="1" ht="75">
      <c r="A26" s="42" t="s">
        <v>2043</v>
      </c>
      <c r="B26" s="43" t="s">
        <v>2408</v>
      </c>
      <c r="C26" s="5" t="s">
        <v>2409</v>
      </c>
      <c r="D26" s="80"/>
      <c r="E26" s="405"/>
      <c r="F26" s="415" t="s">
        <v>2373</v>
      </c>
    </row>
    <row r="27" spans="1:6" s="9" customFormat="1" ht="63">
      <c r="A27" s="42" t="s">
        <v>2043</v>
      </c>
      <c r="B27" s="43" t="s">
        <v>2410</v>
      </c>
      <c r="C27" s="5" t="s">
        <v>2411</v>
      </c>
      <c r="D27" s="80"/>
      <c r="E27" s="405"/>
      <c r="F27" s="415" t="s">
        <v>2373</v>
      </c>
    </row>
    <row r="28" spans="1:6" s="9" customFormat="1" ht="77.45" customHeight="1">
      <c r="A28" s="42" t="s">
        <v>2043</v>
      </c>
      <c r="B28" s="43" t="s">
        <v>2412</v>
      </c>
      <c r="C28" s="5" t="s">
        <v>2413</v>
      </c>
      <c r="D28" s="80"/>
      <c r="E28" s="405"/>
      <c r="F28" s="415" t="s">
        <v>2373</v>
      </c>
    </row>
    <row r="29" spans="1:6" s="9" customFormat="1" ht="63">
      <c r="A29" s="42" t="s">
        <v>2043</v>
      </c>
      <c r="B29" s="43" t="s">
        <v>2414</v>
      </c>
      <c r="C29" s="5" t="s">
        <v>2415</v>
      </c>
      <c r="D29" s="80"/>
      <c r="E29" s="405"/>
      <c r="F29" s="415" t="s">
        <v>2373</v>
      </c>
    </row>
    <row r="30" spans="1:6" s="9" customFormat="1" ht="63">
      <c r="A30" s="42" t="s">
        <v>2043</v>
      </c>
      <c r="B30" s="68" t="s">
        <v>2416</v>
      </c>
      <c r="C30" s="69" t="s">
        <v>2417</v>
      </c>
      <c r="D30" s="80"/>
      <c r="E30" s="408"/>
      <c r="F30" s="416" t="s">
        <v>2373</v>
      </c>
    </row>
    <row r="31" spans="1:6" ht="47.45" customHeight="1" thickBot="1">
      <c r="A31" s="410" t="s">
        <v>1666</v>
      </c>
      <c r="B31" s="418" t="s">
        <v>2418</v>
      </c>
      <c r="C31" s="419" t="s">
        <v>2419</v>
      </c>
      <c r="D31" s="186"/>
      <c r="E31" s="409"/>
      <c r="F31" s="417" t="s">
        <v>2373</v>
      </c>
    </row>
    <row r="32" spans="1:6">
      <c r="B32" s="3"/>
      <c r="F32" s="50"/>
    </row>
    <row r="33" spans="3:4" hidden="1">
      <c r="C33" s="95" t="s">
        <v>1858</v>
      </c>
      <c r="D33" s="3">
        <f>COUNTIF(G3:G31,1)</f>
        <v>0</v>
      </c>
    </row>
    <row r="34" spans="3:4" hidden="1">
      <c r="C34" s="95" t="s">
        <v>1859</v>
      </c>
      <c r="D34" s="3">
        <f>COUNTIF(G3:G31,2)</f>
        <v>0</v>
      </c>
    </row>
    <row r="35" spans="3:4" hidden="1">
      <c r="C35" s="95" t="s">
        <v>1860</v>
      </c>
      <c r="D35" s="3">
        <f>COUNTIF(G3:G31,3)</f>
        <v>3</v>
      </c>
    </row>
  </sheetData>
  <sheetProtection algorithmName="SHA-512" hashValue="48iASA9o3CTmlnwt8hiGEntai+kdU/BX+HgN5kdX+LFJZcNTTKogIwFGMXEbiy+aU9PHZV4NLxEC3QjHLwFwFg==" saltValue="bprQIR3FjJZjbtbcz+FSPg==" spinCount="100000" sheet="1" objects="1" scenarios="1" formatColumns="0" formatRows="0"/>
  <mergeCells count="1">
    <mergeCell ref="B1:E1"/>
  </mergeCells>
  <phoneticPr fontId="16" type="noConversion"/>
  <conditionalFormatting sqref="D3:D5">
    <cfRule type="cellIs" dxfId="31" priority="1" operator="equal">
      <formula>"NO CUMPLE CONDICIÓN"</formula>
    </cfRule>
    <cfRule type="cellIs" dxfId="30" priority="2" operator="equal">
      <formula>"No Cumple"</formula>
    </cfRule>
  </conditionalFormatting>
  <dataValidations count="1">
    <dataValidation type="list" allowBlank="1" showInputMessage="1" showErrorMessage="1" sqref="D6:D7 D9:D31" xr:uid="{FE7D0980-930D-4580-96CE-6FDE20E40A5C}">
      <formula1>"CUMPLE,NO CUMPLE"</formula1>
    </dataValidation>
  </dataValidations>
  <hyperlinks>
    <hyperlink ref="A1" location="PORTADA!A1" display="Portada" xr:uid="{F907C3EC-3154-450D-A625-4B463B7F2690}"/>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CENTRO DE EMERGENCIA RESTABLECIMIENTO EN ADMINISTRACION DE JUSTICIA - RAJ 
&amp;R"IN100.IVC
Versión 1
28/07/2026
Clasificación de la Información
CLASIFICADA"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2375f16-3242-4694-93c3-a80fa36c056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C6DD9213F30674BBDD6919246128177" ma:contentTypeVersion="16" ma:contentTypeDescription="Crear nuevo documento." ma:contentTypeScope="" ma:versionID="5a6776b1a7152ee21e3f2527244004c0">
  <xsd:schema xmlns:xsd="http://www.w3.org/2001/XMLSchema" xmlns:xs="http://www.w3.org/2001/XMLSchema" xmlns:p="http://schemas.microsoft.com/office/2006/metadata/properties" xmlns:ns3="32375f16-3242-4694-93c3-a80fa36c0567" xmlns:ns4="bc706bbe-e7d5-40dc-a1fd-3a6d9935bf01" targetNamespace="http://schemas.microsoft.com/office/2006/metadata/properties" ma:root="true" ma:fieldsID="995be008108e45c875057854f4b985cf" ns3:_="" ns4:_="">
    <xsd:import namespace="32375f16-3242-4694-93c3-a80fa36c0567"/>
    <xsd:import namespace="bc706bbe-e7d5-40dc-a1fd-3a6d9935bf0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75f16-3242-4694-93c3-a80fa36c0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706bbe-e7d5-40dc-a1fd-3a6d9935bf0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337B51-A6D0-4A3A-BDD7-4F6246D92650}">
  <ds:schemaRefs>
    <ds:schemaRef ds:uri="http://schemas.microsoft.com/office/2006/metadata/properties"/>
    <ds:schemaRef ds:uri="http://schemas.microsoft.com/office/infopath/2007/PartnerControls"/>
    <ds:schemaRef ds:uri="32375f16-3242-4694-93c3-a80fa36c0567"/>
  </ds:schemaRefs>
</ds:datastoreItem>
</file>

<file path=customXml/itemProps2.xml><?xml version="1.0" encoding="utf-8"?>
<ds:datastoreItem xmlns:ds="http://schemas.openxmlformats.org/officeDocument/2006/customXml" ds:itemID="{75CA544D-E15A-4794-A626-C5413CAE3859}">
  <ds:schemaRefs>
    <ds:schemaRef ds:uri="http://schemas.microsoft.com/sharepoint/v3/contenttype/forms"/>
  </ds:schemaRefs>
</ds:datastoreItem>
</file>

<file path=customXml/itemProps3.xml><?xml version="1.0" encoding="utf-8"?>
<ds:datastoreItem xmlns:ds="http://schemas.openxmlformats.org/officeDocument/2006/customXml" ds:itemID="{E358CC43-CA4B-41BB-8895-186066E78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75f16-3242-4694-93c3-a80fa36c0567"/>
    <ds:schemaRef ds:uri="bc706bbe-e7d5-40dc-a1fd-3a6d9935b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12</vt:i4>
      </vt:variant>
    </vt:vector>
  </HeadingPairs>
  <TitlesOfParts>
    <vt:vector size="32" baseType="lpstr">
      <vt:lpstr>LISTAS</vt:lpstr>
      <vt:lpstr>PORTADA</vt:lpstr>
      <vt:lpstr>INSTRUCTIVO </vt:lpstr>
      <vt:lpstr>1. Información General</vt:lpstr>
      <vt:lpstr>2.Ambientes Adecuados y Seguros</vt:lpstr>
      <vt:lpstr>3. Alimentacion y Nutrición</vt:lpstr>
      <vt:lpstr>4. Mod. Atención Ce RAJ</vt:lpstr>
      <vt:lpstr>5. Situaciones especiales</vt:lpstr>
      <vt:lpstr>6. Código Ético</vt:lpstr>
      <vt:lpstr>7. Talento Humano</vt:lpstr>
      <vt:lpstr>8. Financiero</vt:lpstr>
      <vt:lpstr>9. Dotación</vt:lpstr>
      <vt:lpstr>Tabla 1. Áreas</vt:lpstr>
      <vt:lpstr>Tabla 2. Talento Humano</vt:lpstr>
      <vt:lpstr>Tabla 3. Evid. No_Cumplimiento</vt:lpstr>
      <vt:lpstr>Tabla 4. Registro Talento Human</vt:lpstr>
      <vt:lpstr>TEMP</vt:lpstr>
      <vt:lpstr>Condiciones NO cumplimiento</vt:lpstr>
      <vt:lpstr>Acta_Cierre</vt:lpstr>
      <vt:lpstr>Oculto </vt:lpstr>
      <vt:lpstr>'2.Ambientes Adecuados y Seguros'!Área_de_impresión</vt:lpstr>
      <vt:lpstr>'3. Alimentacion y Nutrición'!Área_de_impresión</vt:lpstr>
      <vt:lpstr>'5. Situaciones especiales'!Área_de_impresión</vt:lpstr>
      <vt:lpstr>'7. Talento Humano'!Área_de_impresión</vt:lpstr>
      <vt:lpstr>'8. Financiero'!Área_de_impresión</vt:lpstr>
      <vt:lpstr>'9. Dotación'!Área_de_impresión</vt:lpstr>
      <vt:lpstr>Acta_Cierre!Área_de_impresión</vt:lpstr>
      <vt:lpstr>'Condiciones NO cumplimiento'!Área_de_impresión</vt:lpstr>
      <vt:lpstr>PORTADA!Área_de_impresión</vt:lpstr>
      <vt:lpstr>'Tabla 1. Áreas'!Área_de_impresión</vt:lpstr>
      <vt:lpstr>'Tabla 2. Talento Humano'!Área_de_impresión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Yomar Elena Frascica Escobar</dc:creator>
  <cp:keywords/>
  <dc:description/>
  <cp:lastModifiedBy>Cesar Augusto Rodriguez Chaparro</cp:lastModifiedBy>
  <cp:revision/>
  <cp:lastPrinted>2026-07-28T15:51:57Z</cp:lastPrinted>
  <dcterms:created xsi:type="dcterms:W3CDTF">2025-07-31T20:20:51Z</dcterms:created>
  <dcterms:modified xsi:type="dcterms:W3CDTF">2026-07-28T15:52:41Z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0x0101006C6DD9213F30674BBDD6919246128177</vt:lpwstr>
  </property>
  <property fmtid="{D5CDD505-2E9C-101B-9397-08002B2CF9AE}" pid="3" name="MediaServiceImageTags">
    <vt:lpwstr/>
  </property>
</Properties>
</file>